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FADB8C32-5884-4AC3-BBEC-EFE62B4D5F52}" xr6:coauthVersionLast="47" xr6:coauthVersionMax="47" xr10:uidLastSave="{00000000-0000-0000-0000-000000000000}"/>
  <bookViews>
    <workbookView xWindow="2565" yWindow="1020" windowWidth="23175" windowHeight="14160" tabRatio="774" activeTab="4" xr2:uid="{00000000-000D-0000-FFFF-FFFF00000000}"/>
  </bookViews>
  <sheets>
    <sheet name="EXP vs NUM" sheetId="15" r:id="rId1"/>
    <sheet name="Cs8 EXP vs NUM (Turbulencia)" sheetId="17" r:id="rId2"/>
    <sheet name="Results_V2" sheetId="20" r:id="rId3"/>
    <sheet name="Results_V3" sheetId="2" r:id="rId4"/>
    <sheet name="ComparaçãoCURA" sheetId="19" r:id="rId5"/>
    <sheet name="Dimensões" sheetId="14" r:id="rId6"/>
    <sheet name="EXP_Validação" sheetId="10" r:id="rId7"/>
    <sheet name="EXP_Validação2" sheetId="11" r:id="rId8"/>
    <sheet name="dP_V1V2V3V4" sheetId="13" r:id="rId9"/>
    <sheet name="Thermal_dimensions" sheetId="21" r:id="rId10"/>
    <sheet name="f artigos" sheetId="23" r:id="rId11"/>
    <sheet name="Térmico_HX_Cubo" sheetId="24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9" l="1"/>
  <c r="V5" i="19"/>
  <c r="V6" i="19"/>
  <c r="V7" i="19"/>
  <c r="V8" i="19"/>
  <c r="V9" i="19"/>
  <c r="V10" i="19"/>
  <c r="V11" i="19"/>
  <c r="V12" i="19"/>
  <c r="V13" i="19"/>
  <c r="V14" i="19"/>
  <c r="V15" i="19"/>
  <c r="V16" i="19"/>
  <c r="V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3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R21" i="2"/>
  <c r="S21" i="2"/>
  <c r="T21" i="2"/>
  <c r="R22" i="2"/>
  <c r="S22" i="2"/>
  <c r="T22" i="2"/>
  <c r="R23" i="2"/>
  <c r="S23" i="2"/>
  <c r="T23" i="2"/>
  <c r="R20" i="2"/>
  <c r="T20" i="2" s="1"/>
  <c r="S20" i="2"/>
  <c r="R19" i="2"/>
  <c r="T19" i="2" s="1"/>
  <c r="R18" i="2"/>
  <c r="S18" i="2"/>
  <c r="T18" i="2"/>
  <c r="S19" i="2"/>
  <c r="E12" i="21"/>
  <c r="F12" i="21"/>
  <c r="AU7" i="20" l="1"/>
  <c r="AU5" i="20" s="1"/>
  <c r="AG29" i="20" s="1"/>
  <c r="AT7" i="20"/>
  <c r="AT5" i="20" s="1"/>
  <c r="W14" i="20" s="1"/>
  <c r="AS7" i="20"/>
  <c r="AR7" i="20"/>
  <c r="AR5" i="20" s="1"/>
  <c r="C22" i="20" s="1"/>
  <c r="AU6" i="20"/>
  <c r="AT6" i="20"/>
  <c r="AS6" i="20"/>
  <c r="AR6" i="20"/>
  <c r="Y44" i="13"/>
  <c r="Y43" i="13"/>
  <c r="Y42" i="13"/>
  <c r="Y41" i="13"/>
  <c r="Y40" i="13"/>
  <c r="Y39" i="13"/>
  <c r="Y38" i="13"/>
  <c r="Y37" i="13"/>
  <c r="Y32" i="13"/>
  <c r="Y31" i="13"/>
  <c r="Y30" i="13"/>
  <c r="Y29" i="13"/>
  <c r="Y28" i="13"/>
  <c r="Y27" i="13"/>
  <c r="Y26" i="13"/>
  <c r="Y25" i="13"/>
  <c r="Y22" i="13"/>
  <c r="Y21" i="13"/>
  <c r="Y20" i="13"/>
  <c r="Y19" i="13"/>
  <c r="Y18" i="13"/>
  <c r="Y17" i="13"/>
  <c r="Y16" i="13"/>
  <c r="Y15" i="13"/>
  <c r="Y5" i="13"/>
  <c r="Y6" i="13"/>
  <c r="Y7" i="13"/>
  <c r="Y8" i="13"/>
  <c r="Y9" i="13"/>
  <c r="Y10" i="13"/>
  <c r="Y11" i="13"/>
  <c r="Y4" i="13"/>
  <c r="R44" i="13"/>
  <c r="R43" i="13"/>
  <c r="R42" i="13"/>
  <c r="R41" i="13"/>
  <c r="R40" i="13"/>
  <c r="R39" i="13"/>
  <c r="R38" i="13"/>
  <c r="R37" i="13"/>
  <c r="R27" i="13"/>
  <c r="R28" i="13"/>
  <c r="R29" i="13"/>
  <c r="R30" i="13"/>
  <c r="R31" i="13"/>
  <c r="R32" i="13"/>
  <c r="R33" i="13"/>
  <c r="R26" i="13"/>
  <c r="R16" i="13"/>
  <c r="R17" i="13"/>
  <c r="R18" i="13"/>
  <c r="R19" i="13"/>
  <c r="R20" i="13"/>
  <c r="R21" i="13"/>
  <c r="R22" i="13"/>
  <c r="R15" i="13"/>
  <c r="R5" i="13"/>
  <c r="R6" i="13"/>
  <c r="R7" i="13"/>
  <c r="R8" i="13"/>
  <c r="R9" i="13"/>
  <c r="R10" i="13"/>
  <c r="R11" i="13"/>
  <c r="R4" i="13"/>
  <c r="K38" i="13"/>
  <c r="K39" i="13"/>
  <c r="K40" i="13"/>
  <c r="K41" i="13"/>
  <c r="K42" i="13"/>
  <c r="K43" i="13"/>
  <c r="K44" i="13"/>
  <c r="K37" i="13"/>
  <c r="K27" i="13"/>
  <c r="K28" i="13"/>
  <c r="K29" i="13"/>
  <c r="K30" i="13"/>
  <c r="K31" i="13"/>
  <c r="K32" i="13"/>
  <c r="K33" i="13"/>
  <c r="K26" i="13"/>
  <c r="K16" i="13"/>
  <c r="K17" i="13"/>
  <c r="K18" i="13"/>
  <c r="K19" i="13"/>
  <c r="K20" i="13"/>
  <c r="K21" i="13"/>
  <c r="K22" i="13"/>
  <c r="K15" i="13"/>
  <c r="K5" i="13"/>
  <c r="K6" i="13"/>
  <c r="K7" i="13"/>
  <c r="K8" i="13"/>
  <c r="K9" i="13"/>
  <c r="K10" i="13"/>
  <c r="K11" i="13"/>
  <c r="K4" i="13"/>
  <c r="D38" i="13"/>
  <c r="D39" i="13"/>
  <c r="D40" i="13"/>
  <c r="D41" i="13"/>
  <c r="D42" i="13"/>
  <c r="D43" i="13"/>
  <c r="D44" i="13"/>
  <c r="D37" i="13"/>
  <c r="D27" i="13"/>
  <c r="D28" i="13"/>
  <c r="D29" i="13"/>
  <c r="D30" i="13"/>
  <c r="D31" i="13"/>
  <c r="D32" i="13"/>
  <c r="D33" i="13"/>
  <c r="D26" i="13"/>
  <c r="D16" i="13"/>
  <c r="D17" i="13"/>
  <c r="D18" i="13"/>
  <c r="D19" i="13"/>
  <c r="D20" i="13"/>
  <c r="D21" i="13"/>
  <c r="D22" i="13"/>
  <c r="D15" i="13"/>
  <c r="D5" i="13"/>
  <c r="D6" i="13"/>
  <c r="D7" i="13"/>
  <c r="D8" i="13"/>
  <c r="D9" i="13"/>
  <c r="D10" i="13"/>
  <c r="D11" i="13"/>
  <c r="D4" i="13"/>
  <c r="G2" i="13" s="1"/>
  <c r="C37" i="13"/>
  <c r="C38" i="13"/>
  <c r="C40" i="13"/>
  <c r="C41" i="13"/>
  <c r="C42" i="13"/>
  <c r="C43" i="13"/>
  <c r="C44" i="13"/>
  <c r="Q38" i="13"/>
  <c r="Q39" i="13"/>
  <c r="Q40" i="13"/>
  <c r="Q41" i="13"/>
  <c r="Q42" i="13"/>
  <c r="Q43" i="13"/>
  <c r="Q44" i="13"/>
  <c r="Q37" i="13"/>
  <c r="Q27" i="13"/>
  <c r="Q28" i="13"/>
  <c r="Q29" i="13"/>
  <c r="Q30" i="13"/>
  <c r="Q31" i="13"/>
  <c r="Q32" i="13"/>
  <c r="Q33" i="13"/>
  <c r="Q16" i="13"/>
  <c r="Q17" i="13"/>
  <c r="Q18" i="13"/>
  <c r="Q19" i="13"/>
  <c r="Q20" i="13"/>
  <c r="Q21" i="13"/>
  <c r="Q22" i="13"/>
  <c r="Q26" i="13"/>
  <c r="Q15" i="13"/>
  <c r="Q5" i="13"/>
  <c r="Q6" i="13"/>
  <c r="Q7" i="13"/>
  <c r="Q8" i="13"/>
  <c r="Q9" i="13"/>
  <c r="Q10" i="13"/>
  <c r="Q11" i="13"/>
  <c r="Q4" i="13"/>
  <c r="AI32" i="13"/>
  <c r="AH32" i="13"/>
  <c r="AI31" i="13"/>
  <c r="AH31" i="13"/>
  <c r="AI30" i="13"/>
  <c r="AH30" i="13"/>
  <c r="AI29" i="13"/>
  <c r="AH29" i="13"/>
  <c r="AI18" i="13"/>
  <c r="AH18" i="13"/>
  <c r="AI17" i="13"/>
  <c r="AH17" i="13"/>
  <c r="AI16" i="13"/>
  <c r="AH16" i="13"/>
  <c r="AI15" i="13"/>
  <c r="AH15" i="13"/>
  <c r="AI11" i="13"/>
  <c r="C39" i="13" s="1"/>
  <c r="AH11" i="13"/>
  <c r="AI10" i="13"/>
  <c r="AH10" i="13"/>
  <c r="AI9" i="13"/>
  <c r="AH9" i="13"/>
  <c r="AI8" i="13"/>
  <c r="AH8" i="13"/>
  <c r="F32" i="14"/>
  <c r="E32" i="14"/>
  <c r="F31" i="14"/>
  <c r="E31" i="14"/>
  <c r="F30" i="14"/>
  <c r="E30" i="14"/>
  <c r="F29" i="14"/>
  <c r="E29" i="14"/>
  <c r="F26" i="14"/>
  <c r="E26" i="14"/>
  <c r="F25" i="14"/>
  <c r="E25" i="14"/>
  <c r="F24" i="14"/>
  <c r="E24" i="14"/>
  <c r="F23" i="14"/>
  <c r="E23" i="14"/>
  <c r="F18" i="14"/>
  <c r="F19" i="14"/>
  <c r="F20" i="14"/>
  <c r="F17" i="14"/>
  <c r="E20" i="14"/>
  <c r="E19" i="14"/>
  <c r="E18" i="14"/>
  <c r="E17" i="14"/>
  <c r="AE4" i="11"/>
  <c r="AE3" i="11"/>
  <c r="AE5" i="11" s="1"/>
  <c r="AD4" i="11"/>
  <c r="AD3" i="11"/>
  <c r="AC4" i="11"/>
  <c r="AC3" i="11"/>
  <c r="AC6" i="11" s="1"/>
  <c r="AB4" i="11"/>
  <c r="AB3" i="11"/>
  <c r="AB7" i="11"/>
  <c r="AE4" i="10"/>
  <c r="AE3" i="10"/>
  <c r="AD4" i="10"/>
  <c r="AD3" i="10"/>
  <c r="AC4" i="10"/>
  <c r="AC3" i="10"/>
  <c r="AB4" i="10"/>
  <c r="AB7" i="10"/>
  <c r="AB3" i="10"/>
  <c r="AB6" i="10" s="1"/>
  <c r="AE7" i="11"/>
  <c r="AD7" i="11"/>
  <c r="AC7" i="11"/>
  <c r="X16" i="13" l="1"/>
  <c r="X25" i="13"/>
  <c r="AB6" i="11"/>
  <c r="X21" i="20"/>
  <c r="AG19" i="20"/>
  <c r="AI19" i="20" s="1"/>
  <c r="AH18" i="20"/>
  <c r="AG18" i="20"/>
  <c r="AI18" i="20" s="1"/>
  <c r="AG17" i="20"/>
  <c r="AG16" i="20"/>
  <c r="AI16" i="20" s="1"/>
  <c r="AG15" i="20"/>
  <c r="AH19" i="20"/>
  <c r="AH14" i="20"/>
  <c r="AI17" i="20"/>
  <c r="E22" i="20"/>
  <c r="AH23" i="20"/>
  <c r="AG23" i="20"/>
  <c r="AI23" i="20" s="1"/>
  <c r="AH22" i="20"/>
  <c r="AG22" i="20"/>
  <c r="AI22" i="20" s="1"/>
  <c r="AH21" i="20"/>
  <c r="AG21" i="20"/>
  <c r="AI21" i="20" s="1"/>
  <c r="AH20" i="20"/>
  <c r="AG20" i="20"/>
  <c r="AI20" i="20" s="1"/>
  <c r="AH17" i="20"/>
  <c r="AH16" i="20"/>
  <c r="AH15" i="20"/>
  <c r="AI15" i="20"/>
  <c r="AG14" i="20"/>
  <c r="AI14" i="20" s="1"/>
  <c r="Y14" i="20"/>
  <c r="D21" i="20"/>
  <c r="C21" i="20"/>
  <c r="E21" i="20" s="1"/>
  <c r="D20" i="20"/>
  <c r="C20" i="20"/>
  <c r="E20" i="20" s="1"/>
  <c r="D19" i="20"/>
  <c r="C19" i="20"/>
  <c r="E19" i="20" s="1"/>
  <c r="C16" i="20"/>
  <c r="E16" i="20" s="1"/>
  <c r="W23" i="20"/>
  <c r="Y23" i="20" s="1"/>
  <c r="X22" i="20"/>
  <c r="W22" i="20"/>
  <c r="Y22" i="20" s="1"/>
  <c r="D22" i="20"/>
  <c r="W21" i="20"/>
  <c r="Y21" i="20" s="1"/>
  <c r="X23" i="20"/>
  <c r="X20" i="20"/>
  <c r="W20" i="20"/>
  <c r="Y20" i="20" s="1"/>
  <c r="W17" i="20"/>
  <c r="Y17" i="20" s="1"/>
  <c r="D18" i="20"/>
  <c r="X19" i="20"/>
  <c r="C18" i="20"/>
  <c r="E18" i="20" s="1"/>
  <c r="W19" i="20"/>
  <c r="Y19" i="20" s="1"/>
  <c r="D17" i="20"/>
  <c r="X18" i="20"/>
  <c r="C17" i="20"/>
  <c r="E17" i="20" s="1"/>
  <c r="W18" i="20"/>
  <c r="Y18" i="20" s="1"/>
  <c r="D16" i="20"/>
  <c r="X17" i="20"/>
  <c r="D15" i="20"/>
  <c r="X16" i="20"/>
  <c r="C15" i="20"/>
  <c r="E15" i="20" s="1"/>
  <c r="W16" i="20"/>
  <c r="Y16" i="20" s="1"/>
  <c r="D23" i="20"/>
  <c r="D14" i="20"/>
  <c r="X15" i="20"/>
  <c r="C23" i="20"/>
  <c r="E23" i="20" s="1"/>
  <c r="C14" i="20"/>
  <c r="E14" i="20" s="1"/>
  <c r="W15" i="20"/>
  <c r="Y15" i="20" s="1"/>
  <c r="X14" i="20"/>
  <c r="D33" i="20"/>
  <c r="I4" i="20"/>
  <c r="H31" i="20"/>
  <c r="J31" i="20" s="1"/>
  <c r="C8" i="20"/>
  <c r="E8" i="20" s="1"/>
  <c r="C28" i="20"/>
  <c r="E28" i="20" s="1"/>
  <c r="C4" i="20"/>
  <c r="E4" i="20" s="1"/>
  <c r="H20" i="20"/>
  <c r="J20" i="20" s="1"/>
  <c r="H11" i="20"/>
  <c r="J11" i="20" s="1"/>
  <c r="W31" i="20"/>
  <c r="Y31" i="20" s="1"/>
  <c r="AB31" i="20"/>
  <c r="AD31" i="20" s="1"/>
  <c r="AB9" i="20"/>
  <c r="AD9" i="20" s="1"/>
  <c r="W8" i="20"/>
  <c r="Y8" i="20" s="1"/>
  <c r="W28" i="20"/>
  <c r="Y28" i="20" s="1"/>
  <c r="W4" i="20"/>
  <c r="Y4" i="20" s="1"/>
  <c r="AB18" i="20"/>
  <c r="AD18" i="20" s="1"/>
  <c r="AB11" i="20"/>
  <c r="AD11" i="20" s="1"/>
  <c r="D13" i="20"/>
  <c r="AI29" i="20"/>
  <c r="X13" i="20"/>
  <c r="AC17" i="20"/>
  <c r="D7" i="20"/>
  <c r="X7" i="20"/>
  <c r="I19" i="20"/>
  <c r="D25" i="20"/>
  <c r="I28" i="20"/>
  <c r="I8" i="20"/>
  <c r="AC8" i="20"/>
  <c r="AG4" i="20"/>
  <c r="AI4" i="20" s="1"/>
  <c r="AG26" i="20"/>
  <c r="AI26" i="20" s="1"/>
  <c r="AH4" i="20"/>
  <c r="D8" i="20"/>
  <c r="X8" i="20"/>
  <c r="I11" i="20"/>
  <c r="AC11" i="20"/>
  <c r="AC18" i="20"/>
  <c r="I20" i="20"/>
  <c r="AH26" i="20"/>
  <c r="D28" i="20"/>
  <c r="X28" i="20"/>
  <c r="I31" i="20"/>
  <c r="AC31" i="20"/>
  <c r="AS5" i="20"/>
  <c r="N18" i="20" s="1"/>
  <c r="C7" i="20"/>
  <c r="E7" i="20" s="1"/>
  <c r="W7" i="20"/>
  <c r="Y7" i="20" s="1"/>
  <c r="H8" i="20"/>
  <c r="J8" i="20" s="1"/>
  <c r="AB8" i="20"/>
  <c r="AD8" i="20" s="1"/>
  <c r="AG11" i="20"/>
  <c r="AI11" i="20" s="1"/>
  <c r="C13" i="20"/>
  <c r="E13" i="20" s="1"/>
  <c r="W13" i="20"/>
  <c r="Y13" i="20" s="1"/>
  <c r="AB17" i="20"/>
  <c r="AD17" i="20" s="1"/>
  <c r="H19" i="20"/>
  <c r="J19" i="20" s="1"/>
  <c r="C25" i="20"/>
  <c r="E25" i="20" s="1"/>
  <c r="W25" i="20"/>
  <c r="Y25" i="20" s="1"/>
  <c r="H28" i="20"/>
  <c r="J28" i="20" s="1"/>
  <c r="AB28" i="20"/>
  <c r="AD28" i="20" s="1"/>
  <c r="AG31" i="20"/>
  <c r="AI31" i="20" s="1"/>
  <c r="C33" i="20"/>
  <c r="E33" i="20" s="1"/>
  <c r="AH11" i="20"/>
  <c r="X25" i="20"/>
  <c r="AC28" i="20"/>
  <c r="AH31" i="20"/>
  <c r="C6" i="20"/>
  <c r="E6" i="20" s="1"/>
  <c r="W6" i="20"/>
  <c r="Y6" i="20" s="1"/>
  <c r="H7" i="20"/>
  <c r="J7" i="20" s="1"/>
  <c r="AB7" i="20"/>
  <c r="AD7" i="20" s="1"/>
  <c r="AG8" i="20"/>
  <c r="AI8" i="20" s="1"/>
  <c r="C10" i="20"/>
  <c r="E10" i="20" s="1"/>
  <c r="W10" i="20"/>
  <c r="Y10" i="20" s="1"/>
  <c r="H13" i="20"/>
  <c r="J13" i="20" s="1"/>
  <c r="AB13" i="20"/>
  <c r="AD13" i="20" s="1"/>
  <c r="AB16" i="20"/>
  <c r="AD16" i="20" s="1"/>
  <c r="H18" i="20"/>
  <c r="J18" i="20" s="1"/>
  <c r="H25" i="20"/>
  <c r="J25" i="20" s="1"/>
  <c r="AB25" i="20"/>
  <c r="AD25" i="20" s="1"/>
  <c r="AG28" i="20"/>
  <c r="AI28" i="20" s="1"/>
  <c r="C30" i="20"/>
  <c r="E30" i="20" s="1"/>
  <c r="W30" i="20"/>
  <c r="Y30" i="20" s="1"/>
  <c r="D6" i="20"/>
  <c r="X6" i="20"/>
  <c r="I7" i="20"/>
  <c r="AC7" i="20"/>
  <c r="AH8" i="20"/>
  <c r="D10" i="20"/>
  <c r="X10" i="20"/>
  <c r="I13" i="20"/>
  <c r="AC13" i="20"/>
  <c r="AC16" i="20"/>
  <c r="I18" i="20"/>
  <c r="I25" i="20"/>
  <c r="AC25" i="20"/>
  <c r="AH28" i="20"/>
  <c r="D30" i="20"/>
  <c r="X30" i="20"/>
  <c r="C5" i="20"/>
  <c r="E5" i="20" s="1"/>
  <c r="W5" i="20"/>
  <c r="Y5" i="20" s="1"/>
  <c r="H6" i="20"/>
  <c r="J6" i="20" s="1"/>
  <c r="AB6" i="20"/>
  <c r="AD6" i="20" s="1"/>
  <c r="AG7" i="20"/>
  <c r="AI7" i="20" s="1"/>
  <c r="H10" i="20"/>
  <c r="J10" i="20" s="1"/>
  <c r="AB10" i="20"/>
  <c r="AD10" i="20" s="1"/>
  <c r="AG13" i="20"/>
  <c r="AI13" i="20" s="1"/>
  <c r="AB15" i="20"/>
  <c r="AD15" i="20" s="1"/>
  <c r="H17" i="20"/>
  <c r="J17" i="20" s="1"/>
  <c r="AB23" i="20"/>
  <c r="AD23" i="20" s="1"/>
  <c r="AG25" i="20"/>
  <c r="AI25" i="20" s="1"/>
  <c r="C27" i="20"/>
  <c r="E27" i="20" s="1"/>
  <c r="W27" i="20"/>
  <c r="Y27" i="20" s="1"/>
  <c r="H30" i="20"/>
  <c r="J30" i="20" s="1"/>
  <c r="AB30" i="20"/>
  <c r="AD30" i="20" s="1"/>
  <c r="W33" i="20"/>
  <c r="Y33" i="20" s="1"/>
  <c r="D5" i="20"/>
  <c r="X5" i="20"/>
  <c r="I6" i="20"/>
  <c r="AC6" i="20"/>
  <c r="AH7" i="20"/>
  <c r="I10" i="20"/>
  <c r="AC10" i="20"/>
  <c r="AH13" i="20"/>
  <c r="AC15" i="20"/>
  <c r="I17" i="20"/>
  <c r="AC23" i="20"/>
  <c r="AH25" i="20"/>
  <c r="D27" i="20"/>
  <c r="X27" i="20"/>
  <c r="I30" i="20"/>
  <c r="AC30" i="20"/>
  <c r="X33" i="20"/>
  <c r="H5" i="20"/>
  <c r="J5" i="20" s="1"/>
  <c r="AB5" i="20"/>
  <c r="AD5" i="20" s="1"/>
  <c r="AG6" i="20"/>
  <c r="AI6" i="20" s="1"/>
  <c r="AG10" i="20"/>
  <c r="AI10" i="20" s="1"/>
  <c r="C12" i="20"/>
  <c r="E12" i="20" s="1"/>
  <c r="W12" i="20"/>
  <c r="Y12" i="20" s="1"/>
  <c r="AB14" i="20"/>
  <c r="AD14" i="20" s="1"/>
  <c r="H16" i="20"/>
  <c r="J16" i="20" s="1"/>
  <c r="AB22" i="20"/>
  <c r="AD22" i="20" s="1"/>
  <c r="C24" i="20"/>
  <c r="E24" i="20" s="1"/>
  <c r="W24" i="20"/>
  <c r="Y24" i="20" s="1"/>
  <c r="H27" i="20"/>
  <c r="J27" i="20" s="1"/>
  <c r="AB27" i="20"/>
  <c r="AD27" i="20" s="1"/>
  <c r="AG30" i="20"/>
  <c r="AI30" i="20" s="1"/>
  <c r="C32" i="20"/>
  <c r="E32" i="20" s="1"/>
  <c r="W32" i="20"/>
  <c r="Y32" i="20" s="1"/>
  <c r="AB33" i="20"/>
  <c r="AD33" i="20" s="1"/>
  <c r="I5" i="20"/>
  <c r="AC5" i="20"/>
  <c r="AH6" i="20"/>
  <c r="AH10" i="20"/>
  <c r="D12" i="20"/>
  <c r="X12" i="20"/>
  <c r="AC14" i="20"/>
  <c r="I16" i="20"/>
  <c r="AC22" i="20"/>
  <c r="D24" i="20"/>
  <c r="X24" i="20"/>
  <c r="I27" i="20"/>
  <c r="AC27" i="20"/>
  <c r="AH30" i="20"/>
  <c r="D32" i="20"/>
  <c r="X32" i="20"/>
  <c r="AC33" i="20"/>
  <c r="AG5" i="20"/>
  <c r="AI5" i="20" s="1"/>
  <c r="C9" i="20"/>
  <c r="E9" i="20" s="1"/>
  <c r="W9" i="20"/>
  <c r="Y9" i="20" s="1"/>
  <c r="H12" i="20"/>
  <c r="J12" i="20" s="1"/>
  <c r="AB12" i="20"/>
  <c r="AD12" i="20" s="1"/>
  <c r="H15" i="20"/>
  <c r="J15" i="20" s="1"/>
  <c r="AB21" i="20"/>
  <c r="AD21" i="20" s="1"/>
  <c r="H23" i="20"/>
  <c r="J23" i="20" s="1"/>
  <c r="H24" i="20"/>
  <c r="J24" i="20" s="1"/>
  <c r="AB24" i="20"/>
  <c r="AD24" i="20" s="1"/>
  <c r="AG27" i="20"/>
  <c r="AI27" i="20" s="1"/>
  <c r="C29" i="20"/>
  <c r="E29" i="20" s="1"/>
  <c r="W29" i="20"/>
  <c r="Y29" i="20" s="1"/>
  <c r="H32" i="20"/>
  <c r="J32" i="20" s="1"/>
  <c r="AB32" i="20"/>
  <c r="AD32" i="20" s="1"/>
  <c r="AG33" i="20"/>
  <c r="AI33" i="20" s="1"/>
  <c r="AH5" i="20"/>
  <c r="D9" i="20"/>
  <c r="X9" i="20"/>
  <c r="I12" i="20"/>
  <c r="AC12" i="20"/>
  <c r="I15" i="20"/>
  <c r="AC21" i="20"/>
  <c r="I23" i="20"/>
  <c r="I24" i="20"/>
  <c r="AC24" i="20"/>
  <c r="AH27" i="20"/>
  <c r="D29" i="20"/>
  <c r="X29" i="20"/>
  <c r="I32" i="20"/>
  <c r="AC32" i="20"/>
  <c r="AH33" i="20"/>
  <c r="H9" i="20"/>
  <c r="J9" i="20" s="1"/>
  <c r="AG12" i="20"/>
  <c r="AI12" i="20" s="1"/>
  <c r="H14" i="20"/>
  <c r="J14" i="20" s="1"/>
  <c r="AB20" i="20"/>
  <c r="AD20" i="20" s="1"/>
  <c r="H22" i="20"/>
  <c r="J22" i="20" s="1"/>
  <c r="AG24" i="20"/>
  <c r="AI24" i="20" s="1"/>
  <c r="C26" i="20"/>
  <c r="E26" i="20" s="1"/>
  <c r="W26" i="20"/>
  <c r="Y26" i="20" s="1"/>
  <c r="H29" i="20"/>
  <c r="J29" i="20" s="1"/>
  <c r="AB29" i="20"/>
  <c r="AD29" i="20" s="1"/>
  <c r="AG32" i="20"/>
  <c r="AI32" i="20" s="1"/>
  <c r="D4" i="20"/>
  <c r="X4" i="20"/>
  <c r="I9" i="20"/>
  <c r="AC9" i="20"/>
  <c r="AH12" i="20"/>
  <c r="I14" i="20"/>
  <c r="S15" i="20"/>
  <c r="AC20" i="20"/>
  <c r="I22" i="20"/>
  <c r="AH24" i="20"/>
  <c r="D26" i="20"/>
  <c r="X26" i="20"/>
  <c r="I29" i="20"/>
  <c r="AC29" i="20"/>
  <c r="AH32" i="20"/>
  <c r="H4" i="20"/>
  <c r="J4" i="20" s="1"/>
  <c r="AB4" i="20"/>
  <c r="AD4" i="20" s="1"/>
  <c r="AG9" i="20"/>
  <c r="AI9" i="20" s="1"/>
  <c r="C11" i="20"/>
  <c r="E11" i="20" s="1"/>
  <c r="W11" i="20"/>
  <c r="Y11" i="20" s="1"/>
  <c r="AB19" i="20"/>
  <c r="AD19" i="20" s="1"/>
  <c r="H21" i="20"/>
  <c r="J21" i="20" s="1"/>
  <c r="H26" i="20"/>
  <c r="J26" i="20" s="1"/>
  <c r="AB26" i="20"/>
  <c r="AD26" i="20" s="1"/>
  <c r="C31" i="20"/>
  <c r="E31" i="20" s="1"/>
  <c r="AC4" i="20"/>
  <c r="AH9" i="20"/>
  <c r="D11" i="20"/>
  <c r="X11" i="20"/>
  <c r="S14" i="20"/>
  <c r="AC19" i="20"/>
  <c r="I21" i="20"/>
  <c r="I26" i="20"/>
  <c r="AC26" i="20"/>
  <c r="AH29" i="20"/>
  <c r="D31" i="20"/>
  <c r="X31" i="20"/>
  <c r="J20" i="13"/>
  <c r="C5" i="13"/>
  <c r="J33" i="13"/>
  <c r="X27" i="13"/>
  <c r="X20" i="13"/>
  <c r="C15" i="13"/>
  <c r="J27" i="13"/>
  <c r="J44" i="13"/>
  <c r="X5" i="13"/>
  <c r="J22" i="13"/>
  <c r="C22" i="13"/>
  <c r="X38" i="13"/>
  <c r="C6" i="13"/>
  <c r="J16" i="13"/>
  <c r="C21" i="13"/>
  <c r="C20" i="13"/>
  <c r="J28" i="13"/>
  <c r="C19" i="13"/>
  <c r="C18" i="13"/>
  <c r="C17" i="13"/>
  <c r="C16" i="13"/>
  <c r="C26" i="13"/>
  <c r="C33" i="13"/>
  <c r="C31" i="13"/>
  <c r="X15" i="13"/>
  <c r="J4" i="13"/>
  <c r="X22" i="13"/>
  <c r="J11" i="13"/>
  <c r="X21" i="13"/>
  <c r="J10" i="13"/>
  <c r="J9" i="13"/>
  <c r="X19" i="13"/>
  <c r="J8" i="13"/>
  <c r="X18" i="13"/>
  <c r="X6" i="13"/>
  <c r="J7" i="13"/>
  <c r="X17" i="13"/>
  <c r="J6" i="13"/>
  <c r="J5" i="13"/>
  <c r="X26" i="13"/>
  <c r="X32" i="13"/>
  <c r="J15" i="13"/>
  <c r="X43" i="13"/>
  <c r="J37" i="13"/>
  <c r="J42" i="13"/>
  <c r="J41" i="13"/>
  <c r="J40" i="13"/>
  <c r="J39" i="13"/>
  <c r="J38" i="13"/>
  <c r="C32" i="13"/>
  <c r="J21" i="13"/>
  <c r="X31" i="13"/>
  <c r="J43" i="13"/>
  <c r="X30" i="13"/>
  <c r="C30" i="13"/>
  <c r="J19" i="13"/>
  <c r="X29" i="13"/>
  <c r="C29" i="13"/>
  <c r="J18" i="13"/>
  <c r="X28" i="13"/>
  <c r="C28" i="13"/>
  <c r="J17" i="13"/>
  <c r="C27" i="13"/>
  <c r="X37" i="13"/>
  <c r="C4" i="13"/>
  <c r="J26" i="13"/>
  <c r="X4" i="13"/>
  <c r="X44" i="13"/>
  <c r="C11" i="13"/>
  <c r="X11" i="13"/>
  <c r="C10" i="13"/>
  <c r="J32" i="13"/>
  <c r="X10" i="13"/>
  <c r="X42" i="13"/>
  <c r="C9" i="13"/>
  <c r="J31" i="13"/>
  <c r="X9" i="13"/>
  <c r="X41" i="13"/>
  <c r="C8" i="13"/>
  <c r="J30" i="13"/>
  <c r="X8" i="13"/>
  <c r="X40" i="13"/>
  <c r="C7" i="13"/>
  <c r="J29" i="13"/>
  <c r="X7" i="13"/>
  <c r="X39" i="13"/>
  <c r="R5" i="11"/>
  <c r="R17" i="11"/>
  <c r="R6" i="11"/>
  <c r="R14" i="11"/>
  <c r="R7" i="11"/>
  <c r="R4" i="11"/>
  <c r="R13" i="11"/>
  <c r="R8" i="11"/>
  <c r="R10" i="11"/>
  <c r="T10" i="11" s="1"/>
  <c r="R9" i="11"/>
  <c r="T9" i="11" s="1"/>
  <c r="R11" i="11"/>
  <c r="R12" i="11"/>
  <c r="R15" i="11"/>
  <c r="T15" i="11" s="1"/>
  <c r="R16" i="11"/>
  <c r="I16" i="11"/>
  <c r="I15" i="11"/>
  <c r="D6" i="10"/>
  <c r="D13" i="11"/>
  <c r="D10" i="11"/>
  <c r="AB5" i="10"/>
  <c r="D13" i="10" s="1"/>
  <c r="I9" i="11"/>
  <c r="I4" i="11"/>
  <c r="D9" i="11"/>
  <c r="AB5" i="11"/>
  <c r="D8" i="11" s="1"/>
  <c r="AE6" i="11"/>
  <c r="AD5" i="11"/>
  <c r="AD6" i="11"/>
  <c r="AC5" i="11"/>
  <c r="I6" i="11" s="1"/>
  <c r="AE7" i="10"/>
  <c r="AE5" i="10" s="1"/>
  <c r="AD7" i="10"/>
  <c r="AD5" i="10" s="1"/>
  <c r="AC7" i="10"/>
  <c r="AC5" i="10" s="1"/>
  <c r="AE6" i="10"/>
  <c r="AD6" i="10"/>
  <c r="AC6" i="10"/>
  <c r="D5" i="10" l="1"/>
  <c r="D7" i="10"/>
  <c r="I8" i="11"/>
  <c r="D4" i="10"/>
  <c r="D11" i="10"/>
  <c r="I7" i="11"/>
  <c r="D10" i="10"/>
  <c r="D14" i="10"/>
  <c r="D7" i="11"/>
  <c r="D12" i="10"/>
  <c r="N14" i="20"/>
  <c r="N16" i="20"/>
  <c r="N17" i="20"/>
  <c r="S24" i="20"/>
  <c r="S22" i="20"/>
  <c r="S23" i="20"/>
  <c r="S30" i="20"/>
  <c r="M23" i="20"/>
  <c r="O23" i="20" s="1"/>
  <c r="M14" i="20"/>
  <c r="O14" i="20" s="1"/>
  <c r="M15" i="20"/>
  <c r="O15" i="20" s="1"/>
  <c r="M16" i="20"/>
  <c r="O16" i="20" s="1"/>
  <c r="M17" i="20"/>
  <c r="O17" i="20" s="1"/>
  <c r="M18" i="20"/>
  <c r="O18" i="20" s="1"/>
  <c r="M22" i="20"/>
  <c r="O22" i="20" s="1"/>
  <c r="M19" i="20"/>
  <c r="O19" i="20" s="1"/>
  <c r="M20" i="20"/>
  <c r="O20" i="20" s="1"/>
  <c r="N22" i="20"/>
  <c r="N20" i="20"/>
  <c r="M21" i="20"/>
  <c r="O21" i="20" s="1"/>
  <c r="N21" i="20"/>
  <c r="N15" i="20"/>
  <c r="N19" i="20"/>
  <c r="N23" i="20"/>
  <c r="S27" i="20"/>
  <c r="N24" i="20"/>
  <c r="N29" i="20"/>
  <c r="S25" i="20"/>
  <c r="N27" i="20"/>
  <c r="N9" i="20"/>
  <c r="S12" i="20"/>
  <c r="N25" i="20"/>
  <c r="N12" i="20"/>
  <c r="S17" i="20"/>
  <c r="S32" i="20"/>
  <c r="N32" i="20"/>
  <c r="S13" i="20"/>
  <c r="S28" i="20"/>
  <c r="N30" i="20"/>
  <c r="N33" i="20"/>
  <c r="T32" i="20"/>
  <c r="M29" i="20"/>
  <c r="O29" i="20" s="1"/>
  <c r="T24" i="20"/>
  <c r="T22" i="20"/>
  <c r="T14" i="20"/>
  <c r="T12" i="20"/>
  <c r="M9" i="20"/>
  <c r="O9" i="20" s="1"/>
  <c r="S5" i="20"/>
  <c r="M32" i="20"/>
  <c r="O32" i="20" s="1"/>
  <c r="T27" i="20"/>
  <c r="M24" i="20"/>
  <c r="O24" i="20" s="1"/>
  <c r="T23" i="20"/>
  <c r="T15" i="20"/>
  <c r="M12" i="20"/>
  <c r="O12" i="20" s="1"/>
  <c r="T5" i="20"/>
  <c r="S16" i="20"/>
  <c r="S10" i="20"/>
  <c r="S6" i="20"/>
  <c r="N5" i="20"/>
  <c r="T30" i="20"/>
  <c r="M27" i="20"/>
  <c r="O27" i="20" s="1"/>
  <c r="T16" i="20"/>
  <c r="T10" i="20"/>
  <c r="T6" i="20"/>
  <c r="M5" i="20"/>
  <c r="O5" i="20" s="1"/>
  <c r="N10" i="20"/>
  <c r="S7" i="20"/>
  <c r="N6" i="20"/>
  <c r="M30" i="20"/>
  <c r="O30" i="20" s="1"/>
  <c r="T25" i="20"/>
  <c r="T17" i="20"/>
  <c r="T13" i="20"/>
  <c r="M10" i="20"/>
  <c r="O10" i="20" s="1"/>
  <c r="T7" i="20"/>
  <c r="M6" i="20"/>
  <c r="O6" i="20" s="1"/>
  <c r="S18" i="20"/>
  <c r="N13" i="20"/>
  <c r="S8" i="20"/>
  <c r="N7" i="20"/>
  <c r="T28" i="20"/>
  <c r="M25" i="20"/>
  <c r="O25" i="20" s="1"/>
  <c r="T18" i="20"/>
  <c r="M13" i="20"/>
  <c r="O13" i="20" s="1"/>
  <c r="T8" i="20"/>
  <c r="M7" i="20"/>
  <c r="O7" i="20" s="1"/>
  <c r="S31" i="20"/>
  <c r="N28" i="20"/>
  <c r="S19" i="20"/>
  <c r="S11" i="20"/>
  <c r="N8" i="20"/>
  <c r="M33" i="20"/>
  <c r="O33" i="20" s="1"/>
  <c r="T31" i="20"/>
  <c r="M28" i="20"/>
  <c r="O28" i="20" s="1"/>
  <c r="T19" i="20"/>
  <c r="T11" i="20"/>
  <c r="M8" i="20"/>
  <c r="O8" i="20" s="1"/>
  <c r="N31" i="20"/>
  <c r="S26" i="20"/>
  <c r="S20" i="20"/>
  <c r="N11" i="20"/>
  <c r="S4" i="20"/>
  <c r="M31" i="20"/>
  <c r="O31" i="20" s="1"/>
  <c r="T26" i="20"/>
  <c r="T20" i="20"/>
  <c r="M11" i="20"/>
  <c r="O11" i="20" s="1"/>
  <c r="T4" i="20"/>
  <c r="S29" i="20"/>
  <c r="N26" i="20"/>
  <c r="S21" i="20"/>
  <c r="S9" i="20"/>
  <c r="N4" i="20"/>
  <c r="T29" i="20"/>
  <c r="M26" i="20"/>
  <c r="O26" i="20" s="1"/>
  <c r="T21" i="20"/>
  <c r="T9" i="20"/>
  <c r="M4" i="20"/>
  <c r="O4" i="20" s="1"/>
  <c r="S10" i="10"/>
  <c r="S11" i="10"/>
  <c r="S12" i="10"/>
  <c r="S13" i="10"/>
  <c r="S14" i="10"/>
  <c r="S15" i="10"/>
  <c r="S8" i="10"/>
  <c r="S16" i="10"/>
  <c r="S17" i="10"/>
  <c r="S6" i="10"/>
  <c r="S5" i="10"/>
  <c r="S4" i="10"/>
  <c r="S7" i="10"/>
  <c r="S9" i="10"/>
  <c r="H12" i="10"/>
  <c r="J12" i="10" s="1"/>
  <c r="H13" i="10"/>
  <c r="J13" i="10" s="1"/>
  <c r="H14" i="10"/>
  <c r="J14" i="10" s="1"/>
  <c r="H17" i="10"/>
  <c r="J17" i="10" s="1"/>
  <c r="H9" i="10"/>
  <c r="J9" i="10" s="1"/>
  <c r="H8" i="10"/>
  <c r="J8" i="10" s="1"/>
  <c r="H15" i="10"/>
  <c r="J15" i="10" s="1"/>
  <c r="H16" i="10"/>
  <c r="J16" i="10" s="1"/>
  <c r="H5" i="10"/>
  <c r="J5" i="10" s="1"/>
  <c r="H6" i="10"/>
  <c r="J6" i="10" s="1"/>
  <c r="H7" i="10"/>
  <c r="J7" i="10" s="1"/>
  <c r="H4" i="10"/>
  <c r="H10" i="10"/>
  <c r="J10" i="10" s="1"/>
  <c r="H11" i="10"/>
  <c r="J11" i="10" s="1"/>
  <c r="M11" i="10"/>
  <c r="M12" i="10"/>
  <c r="M13" i="10"/>
  <c r="O13" i="10" s="1"/>
  <c r="M14" i="10"/>
  <c r="O14" i="10" s="1"/>
  <c r="M15" i="10"/>
  <c r="O15" i="10" s="1"/>
  <c r="M17" i="10"/>
  <c r="O17" i="10" s="1"/>
  <c r="M7" i="10"/>
  <c r="O7" i="10" s="1"/>
  <c r="M16" i="10"/>
  <c r="O16" i="10" s="1"/>
  <c r="M5" i="10"/>
  <c r="O5" i="10" s="1"/>
  <c r="M4" i="10"/>
  <c r="M6" i="10"/>
  <c r="M8" i="10"/>
  <c r="O8" i="10" s="1"/>
  <c r="M9" i="10"/>
  <c r="O9" i="10" s="1"/>
  <c r="M10" i="10"/>
  <c r="O10" i="10" s="1"/>
  <c r="R10" i="10"/>
  <c r="T10" i="10" s="1"/>
  <c r="R11" i="10"/>
  <c r="T11" i="10" s="1"/>
  <c r="R12" i="10"/>
  <c r="T12" i="10" s="1"/>
  <c r="R13" i="10"/>
  <c r="T13" i="10" s="1"/>
  <c r="R14" i="10"/>
  <c r="T14" i="10" s="1"/>
  <c r="R15" i="10"/>
  <c r="T15" i="10" s="1"/>
  <c r="R17" i="10"/>
  <c r="T17" i="10" s="1"/>
  <c r="R6" i="10"/>
  <c r="T6" i="10" s="1"/>
  <c r="R4" i="10"/>
  <c r="T4" i="10" s="1"/>
  <c r="R7" i="10"/>
  <c r="T7" i="10" s="1"/>
  <c r="R16" i="10"/>
  <c r="T16" i="10" s="1"/>
  <c r="R5" i="10"/>
  <c r="T5" i="10" s="1"/>
  <c r="R8" i="10"/>
  <c r="T8" i="10" s="1"/>
  <c r="R9" i="10"/>
  <c r="T9" i="10" s="1"/>
  <c r="C8" i="10"/>
  <c r="E8" i="10" s="1"/>
  <c r="C9" i="10"/>
  <c r="E9" i="10" s="1"/>
  <c r="C10" i="10"/>
  <c r="E10" i="10" s="1"/>
  <c r="C11" i="10"/>
  <c r="E11" i="10" s="1"/>
  <c r="C12" i="10"/>
  <c r="E12" i="10" s="1"/>
  <c r="C13" i="10"/>
  <c r="E13" i="10" s="1"/>
  <c r="C6" i="10"/>
  <c r="E6" i="10" s="1"/>
  <c r="C14" i="10"/>
  <c r="E14" i="10" s="1"/>
  <c r="C15" i="10"/>
  <c r="E15" i="10" s="1"/>
  <c r="C16" i="10"/>
  <c r="E16" i="10" s="1"/>
  <c r="C17" i="10"/>
  <c r="E17" i="10" s="1"/>
  <c r="D17" i="10"/>
  <c r="C5" i="10"/>
  <c r="E5" i="10" s="1"/>
  <c r="C4" i="10"/>
  <c r="E4" i="10" s="1"/>
  <c r="C7" i="10"/>
  <c r="E7" i="10" s="1"/>
  <c r="H17" i="11"/>
  <c r="J17" i="11" s="1"/>
  <c r="H5" i="11"/>
  <c r="J5" i="11" s="1"/>
  <c r="H6" i="11"/>
  <c r="J6" i="11" s="1"/>
  <c r="H7" i="11"/>
  <c r="J7" i="11" s="1"/>
  <c r="H11" i="11"/>
  <c r="J11" i="11" s="1"/>
  <c r="H8" i="11"/>
  <c r="J8" i="11" s="1"/>
  <c r="H9" i="11"/>
  <c r="J9" i="11" s="1"/>
  <c r="H4" i="11"/>
  <c r="J4" i="11" s="1"/>
  <c r="H13" i="11"/>
  <c r="J13" i="11" s="1"/>
  <c r="H10" i="11"/>
  <c r="J10" i="11" s="1"/>
  <c r="I10" i="11"/>
  <c r="H12" i="11"/>
  <c r="J12" i="11" s="1"/>
  <c r="H14" i="11"/>
  <c r="J14" i="11" s="1"/>
  <c r="I14" i="11"/>
  <c r="H15" i="11"/>
  <c r="J15" i="11" s="1"/>
  <c r="H16" i="11"/>
  <c r="J16" i="11" s="1"/>
  <c r="N17" i="11"/>
  <c r="N5" i="11"/>
  <c r="N6" i="11"/>
  <c r="N7" i="11"/>
  <c r="N4" i="11"/>
  <c r="N8" i="11"/>
  <c r="N13" i="11"/>
  <c r="N9" i="11"/>
  <c r="N10" i="11"/>
  <c r="N11" i="11"/>
  <c r="N12" i="11"/>
  <c r="N14" i="11"/>
  <c r="N15" i="11"/>
  <c r="N16" i="11"/>
  <c r="D16" i="10"/>
  <c r="M5" i="11"/>
  <c r="O5" i="11" s="1"/>
  <c r="M6" i="11"/>
  <c r="O6" i="11" s="1"/>
  <c r="M7" i="11"/>
  <c r="O7" i="11" s="1"/>
  <c r="M8" i="11"/>
  <c r="O8" i="11" s="1"/>
  <c r="M4" i="11"/>
  <c r="O4" i="11" s="1"/>
  <c r="M9" i="11"/>
  <c r="O9" i="11" s="1"/>
  <c r="M10" i="11"/>
  <c r="O10" i="11" s="1"/>
  <c r="M11" i="11"/>
  <c r="O11" i="11" s="1"/>
  <c r="M13" i="11"/>
  <c r="O13" i="11" s="1"/>
  <c r="M12" i="11"/>
  <c r="O12" i="11" s="1"/>
  <c r="M15" i="11"/>
  <c r="O15" i="11" s="1"/>
  <c r="M14" i="11"/>
  <c r="O14" i="11" s="1"/>
  <c r="M16" i="11"/>
  <c r="O16" i="11" s="1"/>
  <c r="M17" i="11"/>
  <c r="O17" i="11" s="1"/>
  <c r="I12" i="10"/>
  <c r="I13" i="10"/>
  <c r="I14" i="10"/>
  <c r="I15" i="10"/>
  <c r="I5" i="10"/>
  <c r="I17" i="10"/>
  <c r="I16" i="10"/>
  <c r="I4" i="10"/>
  <c r="I7" i="10"/>
  <c r="I6" i="10"/>
  <c r="I8" i="10"/>
  <c r="J4" i="10"/>
  <c r="I9" i="10"/>
  <c r="I10" i="10"/>
  <c r="I11" i="10"/>
  <c r="S16" i="11"/>
  <c r="T16" i="11"/>
  <c r="S5" i="11"/>
  <c r="S17" i="11"/>
  <c r="T5" i="11"/>
  <c r="T17" i="11"/>
  <c r="T4" i="11"/>
  <c r="S6" i="11"/>
  <c r="T6" i="11"/>
  <c r="S4" i="11"/>
  <c r="S7" i="11"/>
  <c r="S10" i="11"/>
  <c r="S8" i="11"/>
  <c r="T8" i="11"/>
  <c r="S12" i="11"/>
  <c r="S9" i="11"/>
  <c r="T12" i="11"/>
  <c r="S11" i="11"/>
  <c r="T11" i="11"/>
  <c r="S13" i="11"/>
  <c r="T13" i="11"/>
  <c r="S14" i="11"/>
  <c r="T14" i="11"/>
  <c r="S15" i="11"/>
  <c r="C5" i="11"/>
  <c r="E5" i="11" s="1"/>
  <c r="D5" i="11"/>
  <c r="C6" i="11"/>
  <c r="E6" i="11" s="1"/>
  <c r="C7" i="11"/>
  <c r="E7" i="11" s="1"/>
  <c r="C8" i="11"/>
  <c r="E8" i="11" s="1"/>
  <c r="C9" i="11"/>
  <c r="E9" i="11" s="1"/>
  <c r="C10" i="11"/>
  <c r="E10" i="11" s="1"/>
  <c r="C11" i="11"/>
  <c r="E11" i="11" s="1"/>
  <c r="C4" i="11"/>
  <c r="E4" i="11" s="1"/>
  <c r="D11" i="11"/>
  <c r="C12" i="11"/>
  <c r="E12" i="11" s="1"/>
  <c r="C13" i="11"/>
  <c r="E13" i="11" s="1"/>
  <c r="C14" i="11"/>
  <c r="E14" i="11" s="1"/>
  <c r="D14" i="11"/>
  <c r="C15" i="11"/>
  <c r="E15" i="11" s="1"/>
  <c r="D15" i="11"/>
  <c r="C16" i="11"/>
  <c r="E16" i="11" s="1"/>
  <c r="D17" i="11"/>
  <c r="D16" i="11"/>
  <c r="C17" i="11"/>
  <c r="E17" i="11" s="1"/>
  <c r="D4" i="11"/>
  <c r="T7" i="11"/>
  <c r="N11" i="10"/>
  <c r="O11" i="10"/>
  <c r="N12" i="10"/>
  <c r="O12" i="10"/>
  <c r="N13" i="10"/>
  <c r="N14" i="10"/>
  <c r="N16" i="10"/>
  <c r="N4" i="10"/>
  <c r="N7" i="10"/>
  <c r="N15" i="10"/>
  <c r="O6" i="10"/>
  <c r="O4" i="10"/>
  <c r="N17" i="10"/>
  <c r="N5" i="10"/>
  <c r="N6" i="10"/>
  <c r="N8" i="10"/>
  <c r="N9" i="10"/>
  <c r="N10" i="10"/>
  <c r="D6" i="11"/>
  <c r="D12" i="11"/>
  <c r="I5" i="11"/>
  <c r="I11" i="11"/>
  <c r="D9" i="10"/>
  <c r="D15" i="10"/>
  <c r="I13" i="11"/>
  <c r="I17" i="11"/>
  <c r="I12" i="11"/>
  <c r="D8" i="10"/>
  <c r="X4" i="10"/>
  <c r="W4" i="10"/>
  <c r="Y4" i="10" s="1"/>
  <c r="CK6" i="2"/>
  <c r="CL6" i="2"/>
  <c r="CM6" i="2"/>
  <c r="CN6" i="2"/>
  <c r="CO6" i="2"/>
  <c r="CP6" i="2"/>
  <c r="CK7" i="2"/>
  <c r="CK5" i="2" s="1"/>
  <c r="CL7" i="2"/>
  <c r="CL5" i="2" s="1"/>
  <c r="CM7" i="2"/>
  <c r="CM5" i="2" s="1"/>
  <c r="CN7" i="2"/>
  <c r="CN5" i="2" s="1"/>
  <c r="CO7" i="2"/>
  <c r="CO5" i="2" s="1"/>
  <c r="CP7" i="2"/>
  <c r="CP5" i="2" s="1"/>
  <c r="AV14" i="2" l="1"/>
  <c r="AX14" i="2" s="1"/>
  <c r="AV15" i="2"/>
  <c r="AX15" i="2" s="1"/>
  <c r="AV16" i="2"/>
  <c r="AX16" i="2" s="1"/>
  <c r="AV17" i="2"/>
  <c r="C16" i="2"/>
  <c r="C17" i="2"/>
  <c r="C14" i="2"/>
  <c r="E14" i="2" s="1"/>
  <c r="C15" i="2"/>
  <c r="BK14" i="2"/>
  <c r="BK15" i="2"/>
  <c r="BK17" i="2"/>
  <c r="BK16" i="2"/>
  <c r="BM16" i="2" s="1"/>
  <c r="D15" i="2"/>
  <c r="E15" i="2"/>
  <c r="E17" i="2"/>
  <c r="D16" i="2"/>
  <c r="E16" i="2"/>
  <c r="D14" i="2"/>
  <c r="D17" i="2"/>
  <c r="BL14" i="2"/>
  <c r="BM14" i="2"/>
  <c r="BL15" i="2"/>
  <c r="BM15" i="2"/>
  <c r="BL16" i="2"/>
  <c r="BL17" i="2"/>
  <c r="BM17" i="2"/>
  <c r="AW14" i="2"/>
  <c r="AW15" i="2"/>
  <c r="AW16" i="2"/>
  <c r="AW17" i="2"/>
  <c r="AX17" i="2"/>
  <c r="AQ18" i="2"/>
  <c r="AS18" i="2" s="1"/>
  <c r="AL12" i="2"/>
  <c r="AN12" i="2" s="1"/>
  <c r="AQ7" i="2"/>
  <c r="AL15" i="2"/>
  <c r="AN15" i="2" s="1"/>
  <c r="AQ30" i="2"/>
  <c r="AL13" i="2"/>
  <c r="AL24" i="2"/>
  <c r="AG7" i="2"/>
  <c r="AG18" i="2"/>
  <c r="AG29" i="2"/>
  <c r="AQ20" i="2"/>
  <c r="AG9" i="2"/>
  <c r="AI9" i="2" s="1"/>
  <c r="AQ8" i="2"/>
  <c r="AL6" i="2"/>
  <c r="AG11" i="2"/>
  <c r="AG22" i="2"/>
  <c r="AI22" i="2" s="1"/>
  <c r="AQ12" i="2"/>
  <c r="AS12" i="2" s="1"/>
  <c r="AL18" i="2"/>
  <c r="AN18" i="2" s="1"/>
  <c r="AL29" i="2"/>
  <c r="AN29" i="2" s="1"/>
  <c r="AQ21" i="2"/>
  <c r="AS21" i="2" s="1"/>
  <c r="AL28" i="2"/>
  <c r="AN28" i="2" s="1"/>
  <c r="AQ10" i="2"/>
  <c r="AS10" i="2" s="1"/>
  <c r="AL16" i="2"/>
  <c r="AN16" i="2" s="1"/>
  <c r="AL27" i="2"/>
  <c r="AN27" i="2" s="1"/>
  <c r="AL5" i="2"/>
  <c r="AN5" i="2" s="1"/>
  <c r="AG10" i="2"/>
  <c r="AI10" i="2" s="1"/>
  <c r="AG21" i="2"/>
  <c r="AI21" i="2" s="1"/>
  <c r="AG32" i="2"/>
  <c r="AI32" i="2" s="1"/>
  <c r="AQ22" i="2"/>
  <c r="AS22" i="2" s="1"/>
  <c r="AL17" i="2"/>
  <c r="AN17" i="2" s="1"/>
  <c r="AL4" i="2"/>
  <c r="AN4" i="2" s="1"/>
  <c r="AL7" i="2"/>
  <c r="AN7" i="2" s="1"/>
  <c r="AQ11" i="2"/>
  <c r="AS11" i="2" s="1"/>
  <c r="AQ23" i="2"/>
  <c r="AS23" i="2" s="1"/>
  <c r="AQ4" i="2"/>
  <c r="AS4" i="2" s="1"/>
  <c r="AQ13" i="2"/>
  <c r="AL19" i="2"/>
  <c r="AL30" i="2"/>
  <c r="AG4" i="2"/>
  <c r="AI4" i="2" s="1"/>
  <c r="R14" i="2"/>
  <c r="T14" i="2" s="1"/>
  <c r="AQ25" i="2"/>
  <c r="AL8" i="2"/>
  <c r="AG13" i="2"/>
  <c r="AG24" i="2"/>
  <c r="AL26" i="2"/>
  <c r="AN26" i="2" s="1"/>
  <c r="AQ24" i="2"/>
  <c r="AS24" i="2" s="1"/>
  <c r="AG12" i="2"/>
  <c r="AI12" i="2" s="1"/>
  <c r="AG23" i="2"/>
  <c r="AI23" i="2" s="1"/>
  <c r="R15" i="2"/>
  <c r="T15" i="2" s="1"/>
  <c r="AQ14" i="2"/>
  <c r="AS14" i="2" s="1"/>
  <c r="AL20" i="2"/>
  <c r="AN20" i="2" s="1"/>
  <c r="AL31" i="2"/>
  <c r="AN31" i="2" s="1"/>
  <c r="AQ26" i="2"/>
  <c r="AS26" i="2" s="1"/>
  <c r="AL9" i="2"/>
  <c r="AN9" i="2" s="1"/>
  <c r="AG14" i="2"/>
  <c r="AI14" i="2" s="1"/>
  <c r="AG25" i="2"/>
  <c r="AI25" i="2" s="1"/>
  <c r="AQ15" i="2"/>
  <c r="AS15" i="2" s="1"/>
  <c r="R16" i="2"/>
  <c r="T16" i="2" s="1"/>
  <c r="AQ32" i="2"/>
  <c r="AS32" i="2" s="1"/>
  <c r="AG20" i="2"/>
  <c r="AI20" i="2" s="1"/>
  <c r="AG31" i="2"/>
  <c r="AI31" i="2" s="1"/>
  <c r="AQ27" i="2"/>
  <c r="AS27" i="2" s="1"/>
  <c r="AL21" i="2"/>
  <c r="AN21" i="2" s="1"/>
  <c r="AL32" i="2"/>
  <c r="AN32" i="2" s="1"/>
  <c r="R17" i="2"/>
  <c r="T17" i="2" s="1"/>
  <c r="AL10" i="2"/>
  <c r="AG15" i="2"/>
  <c r="AI15" i="2" s="1"/>
  <c r="AG26" i="2"/>
  <c r="AI26" i="2" s="1"/>
  <c r="AQ5" i="2"/>
  <c r="AQ16" i="2"/>
  <c r="AS16" i="2" s="1"/>
  <c r="AQ28" i="2"/>
  <c r="AL22" i="2"/>
  <c r="AG5" i="2"/>
  <c r="AG16" i="2"/>
  <c r="AG27" i="2"/>
  <c r="AQ29" i="2"/>
  <c r="AS29" i="2" s="1"/>
  <c r="AL23" i="2"/>
  <c r="AN23" i="2" s="1"/>
  <c r="AG6" i="2"/>
  <c r="AI6" i="2" s="1"/>
  <c r="AG17" i="2"/>
  <c r="AI17" i="2" s="1"/>
  <c r="AG28" i="2"/>
  <c r="AI28" i="2" s="1"/>
  <c r="AQ9" i="2"/>
  <c r="AQ17" i="2"/>
  <c r="AL11" i="2"/>
  <c r="AN11" i="2" s="1"/>
  <c r="AQ31" i="2"/>
  <c r="AS31" i="2" s="1"/>
  <c r="AL14" i="2"/>
  <c r="AN14" i="2" s="1"/>
  <c r="AL25" i="2"/>
  <c r="AN25" i="2" s="1"/>
  <c r="AG8" i="2"/>
  <c r="AI8" i="2" s="1"/>
  <c r="AG30" i="2"/>
  <c r="AI30" i="2" s="1"/>
  <c r="AQ6" i="2"/>
  <c r="AG19" i="2"/>
  <c r="AI19" i="2" s="1"/>
  <c r="AQ19" i="2"/>
  <c r="AS19" i="2" s="1"/>
  <c r="AS6" i="2"/>
  <c r="AR29" i="2"/>
  <c r="AM23" i="2"/>
  <c r="AH6" i="2"/>
  <c r="AH17" i="2"/>
  <c r="AH28" i="2"/>
  <c r="AR18" i="2"/>
  <c r="AM12" i="2"/>
  <c r="AS7" i="2"/>
  <c r="AR7" i="2"/>
  <c r="AM25" i="2"/>
  <c r="AH8" i="2"/>
  <c r="AH19" i="2"/>
  <c r="AH30" i="2"/>
  <c r="AR19" i="2"/>
  <c r="AS30" i="2"/>
  <c r="AN13" i="2"/>
  <c r="AN24" i="2"/>
  <c r="AI7" i="2"/>
  <c r="AI18" i="2"/>
  <c r="AI29" i="2"/>
  <c r="AM18" i="2"/>
  <c r="AR31" i="2"/>
  <c r="AM26" i="2"/>
  <c r="AM28" i="2"/>
  <c r="AR4" i="2"/>
  <c r="AR23" i="2"/>
  <c r="AN6" i="2"/>
  <c r="AI11" i="2"/>
  <c r="AM4" i="2"/>
  <c r="AH9" i="2"/>
  <c r="AR21" i="2"/>
  <c r="AR10" i="2"/>
  <c r="AM16" i="2"/>
  <c r="AM27" i="2"/>
  <c r="AM5" i="2"/>
  <c r="AH10" i="2"/>
  <c r="AH21" i="2"/>
  <c r="AH32" i="2"/>
  <c r="AR11" i="2"/>
  <c r="AM29" i="2"/>
  <c r="AM6" i="2"/>
  <c r="AH11" i="2"/>
  <c r="AH22" i="2"/>
  <c r="AR12" i="2"/>
  <c r="AR24" i="2"/>
  <c r="AM7" i="2"/>
  <c r="AH12" i="2"/>
  <c r="AH23" i="2"/>
  <c r="AH4" i="2"/>
  <c r="AR32" i="2"/>
  <c r="AR13" i="2"/>
  <c r="AM19" i="2"/>
  <c r="AM30" i="2"/>
  <c r="AR25" i="2"/>
  <c r="AM8" i="2"/>
  <c r="AN19" i="2"/>
  <c r="AN30" i="2"/>
  <c r="AH13" i="2"/>
  <c r="AH24" i="2"/>
  <c r="S14" i="2"/>
  <c r="AS13" i="2"/>
  <c r="AS25" i="2"/>
  <c r="AN8" i="2"/>
  <c r="AI13" i="2"/>
  <c r="AI24" i="2"/>
  <c r="S15" i="2"/>
  <c r="AR14" i="2"/>
  <c r="AM20" i="2"/>
  <c r="AM31" i="2"/>
  <c r="AR26" i="2"/>
  <c r="AM9" i="2"/>
  <c r="AH14" i="2"/>
  <c r="AH25" i="2"/>
  <c r="S16" i="2"/>
  <c r="AR15" i="2"/>
  <c r="AR27" i="2"/>
  <c r="AM21" i="2"/>
  <c r="AM32" i="2"/>
  <c r="AS9" i="2"/>
  <c r="AM15" i="2"/>
  <c r="AH20" i="2"/>
  <c r="AH31" i="2"/>
  <c r="AR22" i="2"/>
  <c r="S17" i="2"/>
  <c r="AM10" i="2"/>
  <c r="AH15" i="2"/>
  <c r="AH26" i="2"/>
  <c r="AS8" i="2"/>
  <c r="AR5" i="2"/>
  <c r="AR16" i="2"/>
  <c r="AN10" i="2"/>
  <c r="AS17" i="2"/>
  <c r="AS5" i="2"/>
  <c r="AR28" i="2"/>
  <c r="AM22" i="2"/>
  <c r="AH5" i="2"/>
  <c r="AH16" i="2"/>
  <c r="AH27" i="2"/>
  <c r="AR6" i="2"/>
  <c r="AM17" i="2"/>
  <c r="AR17" i="2"/>
  <c r="AS28" i="2"/>
  <c r="AM11" i="2"/>
  <c r="AN22" i="2"/>
  <c r="AI5" i="2"/>
  <c r="AI16" i="2"/>
  <c r="AI27" i="2"/>
  <c r="AR8" i="2"/>
  <c r="AR20" i="2"/>
  <c r="AS20" i="2"/>
  <c r="AR30" i="2"/>
  <c r="AM13" i="2"/>
  <c r="AM24" i="2"/>
  <c r="AH7" i="2"/>
  <c r="AH18" i="2"/>
  <c r="AH29" i="2"/>
  <c r="AM14" i="2"/>
  <c r="AR9" i="2"/>
  <c r="H27" i="2"/>
  <c r="H11" i="2"/>
  <c r="J11" i="2" s="1"/>
  <c r="H4" i="2"/>
  <c r="J4" i="2" s="1"/>
  <c r="H13" i="2"/>
  <c r="J13" i="2" s="1"/>
  <c r="H14" i="2"/>
  <c r="J14" i="2" s="1"/>
  <c r="H5" i="2"/>
  <c r="J5" i="2" s="1"/>
  <c r="H31" i="2"/>
  <c r="J31" i="2" s="1"/>
  <c r="H32" i="2"/>
  <c r="H23" i="2"/>
  <c r="H8" i="2"/>
  <c r="H25" i="2"/>
  <c r="J25" i="2" s="1"/>
  <c r="H6" i="2"/>
  <c r="J6" i="2" s="1"/>
  <c r="H17" i="2"/>
  <c r="J17" i="2" s="1"/>
  <c r="H28" i="2"/>
  <c r="J28" i="2" s="1"/>
  <c r="H7" i="2"/>
  <c r="J7" i="2" s="1"/>
  <c r="H18" i="2"/>
  <c r="J18" i="2" s="1"/>
  <c r="H29" i="2"/>
  <c r="J29" i="2" s="1"/>
  <c r="H19" i="2"/>
  <c r="H21" i="2"/>
  <c r="H12" i="2"/>
  <c r="H15" i="2"/>
  <c r="J15" i="2" s="1"/>
  <c r="H26" i="2"/>
  <c r="J26" i="2" s="1"/>
  <c r="H16" i="2"/>
  <c r="J16" i="2" s="1"/>
  <c r="H30" i="2"/>
  <c r="J30" i="2" s="1"/>
  <c r="H9" i="2"/>
  <c r="J9" i="2" s="1"/>
  <c r="H20" i="2"/>
  <c r="J20" i="2" s="1"/>
  <c r="H10" i="2"/>
  <c r="J10" i="2" s="1"/>
  <c r="H22" i="2"/>
  <c r="J22" i="2" s="1"/>
  <c r="H24" i="2"/>
  <c r="J24" i="2" s="1"/>
  <c r="Y32" i="2"/>
  <c r="X23" i="2"/>
  <c r="AC11" i="2"/>
  <c r="AC24" i="2"/>
  <c r="X24" i="2"/>
  <c r="X9" i="2"/>
  <c r="X14" i="2"/>
  <c r="AC13" i="2"/>
  <c r="AC27" i="2"/>
  <c r="X16" i="2"/>
  <c r="AC5" i="2"/>
  <c r="X18" i="2"/>
  <c r="X29" i="2"/>
  <c r="AC4" i="2"/>
  <c r="AC22" i="2"/>
  <c r="AC26" i="2"/>
  <c r="X26" i="2"/>
  <c r="AC18" i="2"/>
  <c r="AC30" i="2"/>
  <c r="AC7" i="2"/>
  <c r="X20" i="2"/>
  <c r="AC20" i="2"/>
  <c r="X21" i="2"/>
  <c r="X11" i="2"/>
  <c r="AD11" i="2"/>
  <c r="X10" i="2"/>
  <c r="X15" i="2"/>
  <c r="AC28" i="2"/>
  <c r="AC6" i="2"/>
  <c r="X19" i="2"/>
  <c r="X30" i="2"/>
  <c r="AC19" i="2"/>
  <c r="AC31" i="2"/>
  <c r="X31" i="2"/>
  <c r="AC32" i="2"/>
  <c r="X13" i="2"/>
  <c r="X22" i="2"/>
  <c r="AC12" i="2"/>
  <c r="AC25" i="2"/>
  <c r="X7" i="2"/>
  <c r="X6" i="2"/>
  <c r="AC15" i="2"/>
  <c r="AC16" i="2"/>
  <c r="X17" i="2"/>
  <c r="X28" i="2"/>
  <c r="AC17" i="2"/>
  <c r="AC29" i="2"/>
  <c r="X4" i="2"/>
  <c r="AC8" i="2"/>
  <c r="X32" i="2"/>
  <c r="AC21" i="2"/>
  <c r="AC9" i="2"/>
  <c r="AC10" i="2"/>
  <c r="X12" i="2"/>
  <c r="AC23" i="2"/>
  <c r="X25" i="2"/>
  <c r="X8" i="2"/>
  <c r="AC14" i="2"/>
  <c r="X27" i="2"/>
  <c r="X5" i="2"/>
  <c r="BA16" i="2"/>
  <c r="BC16" i="2" s="1"/>
  <c r="BA5" i="2"/>
  <c r="BC5" i="2" s="1"/>
  <c r="BA17" i="2"/>
  <c r="BC17" i="2" s="1"/>
  <c r="BA31" i="2"/>
  <c r="BC31" i="2" s="1"/>
  <c r="BA10" i="2"/>
  <c r="BC10" i="2" s="1"/>
  <c r="BA11" i="2"/>
  <c r="BC11" i="2" s="1"/>
  <c r="BA26" i="2"/>
  <c r="BC26" i="2" s="1"/>
  <c r="BA28" i="2"/>
  <c r="BC28" i="2" s="1"/>
  <c r="BA19" i="2"/>
  <c r="BC19" i="2" s="1"/>
  <c r="BA8" i="2"/>
  <c r="BC8" i="2" s="1"/>
  <c r="BA21" i="2"/>
  <c r="BA33" i="2"/>
  <c r="BC33" i="2" s="1"/>
  <c r="BA13" i="2"/>
  <c r="BC13" i="2" s="1"/>
  <c r="BA24" i="2"/>
  <c r="BA15" i="2"/>
  <c r="BC15" i="2" s="1"/>
  <c r="BA27" i="2"/>
  <c r="BC27" i="2" s="1"/>
  <c r="BA18" i="2"/>
  <c r="BC18" i="2" s="1"/>
  <c r="BA20" i="2"/>
  <c r="BC20" i="2" s="1"/>
  <c r="BA9" i="2"/>
  <c r="BC9" i="2" s="1"/>
  <c r="BA14" i="2"/>
  <c r="BC14" i="2" s="1"/>
  <c r="BA25" i="2"/>
  <c r="BC25" i="2" s="1"/>
  <c r="BA6" i="2"/>
  <c r="BC6" i="2" s="1"/>
  <c r="BA7" i="2"/>
  <c r="BC7" i="2" s="1"/>
  <c r="BA22" i="2"/>
  <c r="BC22" i="2" s="1"/>
  <c r="BA12" i="2"/>
  <c r="BC12" i="2" s="1"/>
  <c r="BA23" i="2"/>
  <c r="BC23" i="2" s="1"/>
  <c r="BA4" i="2"/>
  <c r="BC4" i="2" s="1"/>
  <c r="BA29" i="2"/>
  <c r="BC29" i="2" s="1"/>
  <c r="BA30" i="2"/>
  <c r="BC30" i="2" s="1"/>
  <c r="BA32" i="2"/>
  <c r="BC32" i="2" s="1"/>
  <c r="BB12" i="2"/>
  <c r="BB16" i="2"/>
  <c r="BB17" i="2"/>
  <c r="BB19" i="2"/>
  <c r="BB33" i="2"/>
  <c r="BB15" i="2"/>
  <c r="BB29" i="2"/>
  <c r="BB20" i="2"/>
  <c r="BB21" i="2"/>
  <c r="BB22" i="2"/>
  <c r="BB28" i="2"/>
  <c r="BB18" i="2"/>
  <c r="BB8" i="2"/>
  <c r="BB32" i="2"/>
  <c r="BC21" i="2"/>
  <c r="BB13" i="2"/>
  <c r="BB24" i="2"/>
  <c r="BC24" i="2"/>
  <c r="BB14" i="2"/>
  <c r="BB25" i="2"/>
  <c r="BB5" i="2"/>
  <c r="BB6" i="2"/>
  <c r="BB31" i="2"/>
  <c r="BB10" i="2"/>
  <c r="BB4" i="2"/>
  <c r="BB23" i="2"/>
  <c r="BB26" i="2"/>
  <c r="BB27" i="2"/>
  <c r="BB7" i="2"/>
  <c r="BB30" i="2"/>
  <c r="BB9" i="2"/>
  <c r="BB11" i="2"/>
  <c r="AB5" i="2"/>
  <c r="AD5" i="2" s="1"/>
  <c r="W22" i="2"/>
  <c r="Y22" i="2" s="1"/>
  <c r="W27" i="2"/>
  <c r="Y27" i="2" s="1"/>
  <c r="AB18" i="2"/>
  <c r="AD18" i="2" s="1"/>
  <c r="AB30" i="2"/>
  <c r="AD30" i="2" s="1"/>
  <c r="W21" i="2"/>
  <c r="Y21" i="2" s="1"/>
  <c r="AB23" i="2"/>
  <c r="AD23" i="2" s="1"/>
  <c r="AB24" i="2"/>
  <c r="AD24" i="2" s="1"/>
  <c r="W11" i="2"/>
  <c r="Y11" i="2" s="1"/>
  <c r="AB25" i="2"/>
  <c r="AD25" i="2" s="1"/>
  <c r="AB28" i="2"/>
  <c r="AD28" i="2" s="1"/>
  <c r="W20" i="2"/>
  <c r="Y20" i="2" s="1"/>
  <c r="AB9" i="2"/>
  <c r="AD9" i="2" s="1"/>
  <c r="AB22" i="2"/>
  <c r="AD22" i="2" s="1"/>
  <c r="W13" i="2"/>
  <c r="Y13" i="2" s="1"/>
  <c r="W23" i="2"/>
  <c r="Y23" i="2" s="1"/>
  <c r="W12" i="2"/>
  <c r="Y12" i="2" s="1"/>
  <c r="W10" i="2"/>
  <c r="Y10" i="2" s="1"/>
  <c r="W14" i="2"/>
  <c r="Y14" i="2" s="1"/>
  <c r="W9" i="2"/>
  <c r="Y9" i="2" s="1"/>
  <c r="W15" i="2"/>
  <c r="Y15" i="2" s="1"/>
  <c r="AB27" i="2"/>
  <c r="AD27" i="2" s="1"/>
  <c r="W16" i="2"/>
  <c r="Y16" i="2" s="1"/>
  <c r="W6" i="2"/>
  <c r="Y6" i="2" s="1"/>
  <c r="AB6" i="2"/>
  <c r="AD6" i="2" s="1"/>
  <c r="W19" i="2"/>
  <c r="Y19" i="2" s="1"/>
  <c r="W30" i="2"/>
  <c r="Y30" i="2" s="1"/>
  <c r="AB19" i="2"/>
  <c r="AD19" i="2" s="1"/>
  <c r="AB31" i="2"/>
  <c r="AD31" i="2" s="1"/>
  <c r="AB7" i="2"/>
  <c r="AD7" i="2" s="1"/>
  <c r="W31" i="2"/>
  <c r="Y31" i="2" s="1"/>
  <c r="AB20" i="2"/>
  <c r="AD20" i="2" s="1"/>
  <c r="AB32" i="2"/>
  <c r="AD32" i="2" s="1"/>
  <c r="AB8" i="2"/>
  <c r="AD8" i="2" s="1"/>
  <c r="AB21" i="2"/>
  <c r="AD21" i="2" s="1"/>
  <c r="AB4" i="2"/>
  <c r="AD4" i="2" s="1"/>
  <c r="W26" i="2"/>
  <c r="Y26" i="2" s="1"/>
  <c r="AB14" i="2"/>
  <c r="AD14" i="2" s="1"/>
  <c r="AB15" i="2"/>
  <c r="AD15" i="2" s="1"/>
  <c r="AB16" i="2"/>
  <c r="AD16" i="2" s="1"/>
  <c r="AB17" i="2"/>
  <c r="AD17" i="2" s="1"/>
  <c r="AB29" i="2"/>
  <c r="AD29" i="2" s="1"/>
  <c r="W5" i="2"/>
  <c r="Y5" i="2" s="1"/>
  <c r="W18" i="2"/>
  <c r="Y18" i="2" s="1"/>
  <c r="W29" i="2"/>
  <c r="Y29" i="2" s="1"/>
  <c r="W4" i="2"/>
  <c r="Y4" i="2" s="1"/>
  <c r="W32" i="2"/>
  <c r="AB10" i="2"/>
  <c r="AD10" i="2" s="1"/>
  <c r="AB11" i="2"/>
  <c r="W24" i="2"/>
  <c r="Y24" i="2" s="1"/>
  <c r="AB12" i="2"/>
  <c r="AD12" i="2" s="1"/>
  <c r="W25" i="2"/>
  <c r="Y25" i="2" s="1"/>
  <c r="AB13" i="2"/>
  <c r="AD13" i="2" s="1"/>
  <c r="AB26" i="2"/>
  <c r="AD26" i="2" s="1"/>
  <c r="W8" i="2"/>
  <c r="Y8" i="2" s="1"/>
  <c r="W7" i="2"/>
  <c r="Y7" i="2" s="1"/>
  <c r="W17" i="2"/>
  <c r="Y17" i="2" s="1"/>
  <c r="W28" i="2"/>
  <c r="Y28" i="2" s="1"/>
  <c r="I24" i="2"/>
  <c r="I25" i="2"/>
  <c r="I16" i="2"/>
  <c r="I27" i="2"/>
  <c r="J8" i="2"/>
  <c r="I31" i="2"/>
  <c r="I32" i="2"/>
  <c r="I23" i="2"/>
  <c r="J23" i="2"/>
  <c r="I5" i="2"/>
  <c r="J27" i="2"/>
  <c r="I7" i="2"/>
  <c r="I19" i="2"/>
  <c r="I10" i="2"/>
  <c r="I11" i="2"/>
  <c r="I6" i="2"/>
  <c r="I17" i="2"/>
  <c r="I28" i="2"/>
  <c r="I18" i="2"/>
  <c r="I29" i="2"/>
  <c r="I30" i="2"/>
  <c r="I21" i="2"/>
  <c r="J32" i="2"/>
  <c r="I22" i="2"/>
  <c r="I13" i="2"/>
  <c r="I15" i="2"/>
  <c r="I26" i="2"/>
  <c r="I8" i="2"/>
  <c r="J19" i="2"/>
  <c r="I9" i="2"/>
  <c r="I20" i="2"/>
  <c r="J21" i="2"/>
  <c r="I4" i="2"/>
  <c r="I12" i="2"/>
  <c r="J12" i="2"/>
  <c r="I14" i="2"/>
  <c r="CE8" i="2"/>
  <c r="CG8" i="2" s="1"/>
  <c r="CE6" i="2"/>
  <c r="CG6" i="2" s="1"/>
  <c r="CE31" i="2"/>
  <c r="CG31" i="2" s="1"/>
  <c r="CE30" i="2"/>
  <c r="CG30" i="2" s="1"/>
  <c r="CE4" i="2"/>
  <c r="CG4" i="2" s="1"/>
  <c r="CE28" i="2"/>
  <c r="CG28" i="2" s="1"/>
  <c r="CE25" i="2"/>
  <c r="CG25" i="2" s="1"/>
  <c r="CE13" i="2"/>
  <c r="CG13" i="2" s="1"/>
  <c r="CE33" i="2"/>
  <c r="CG33" i="2" s="1"/>
  <c r="CE27" i="2"/>
  <c r="CG27" i="2" s="1"/>
  <c r="CE12" i="2"/>
  <c r="CG12" i="2" s="1"/>
  <c r="CE7" i="2"/>
  <c r="CG7" i="2" s="1"/>
  <c r="CE5" i="2"/>
  <c r="CG5" i="2" s="1"/>
  <c r="CE29" i="2"/>
  <c r="CG29" i="2" s="1"/>
  <c r="CE26" i="2"/>
  <c r="CG26" i="2" s="1"/>
  <c r="CE10" i="2"/>
  <c r="CG10" i="2" s="1"/>
  <c r="CE32" i="2"/>
  <c r="CG32" i="2" s="1"/>
  <c r="CE24" i="2"/>
  <c r="CG24" i="2" s="1"/>
  <c r="CE11" i="2"/>
  <c r="CG11" i="2" s="1"/>
  <c r="CE9" i="2"/>
  <c r="CG9" i="2" s="1"/>
  <c r="CF33" i="2"/>
  <c r="CF26" i="2"/>
  <c r="CF11" i="2"/>
  <c r="CF10" i="2"/>
  <c r="CF7" i="2"/>
  <c r="CF6" i="2"/>
  <c r="CF30" i="2"/>
  <c r="CF4" i="2"/>
  <c r="CF25" i="2"/>
  <c r="CF13" i="2"/>
  <c r="CF9" i="2"/>
  <c r="CF8" i="2"/>
  <c r="CF32" i="2"/>
  <c r="CF31" i="2"/>
  <c r="CF5" i="2"/>
  <c r="CF29" i="2"/>
  <c r="CF28" i="2"/>
  <c r="CF12" i="2"/>
  <c r="CF27" i="2"/>
  <c r="CF24" i="2"/>
  <c r="D4" i="2"/>
  <c r="BZ13" i="2"/>
  <c r="CB13" i="2" s="1"/>
  <c r="R4" i="2"/>
  <c r="T4" i="2" s="1"/>
  <c r="BK11" i="2"/>
  <c r="BM11" i="2" s="1"/>
  <c r="AV29" i="2"/>
  <c r="C5" i="2"/>
  <c r="E5" i="2" s="1"/>
  <c r="C12" i="2"/>
  <c r="E12" i="2" s="1"/>
  <c r="C10" i="2"/>
  <c r="E10" i="2" s="1"/>
  <c r="C13" i="2"/>
  <c r="E13" i="2" s="1"/>
  <c r="C9" i="2"/>
  <c r="E9" i="2" s="1"/>
  <c r="C11" i="2"/>
  <c r="E11" i="2" s="1"/>
  <c r="C29" i="2"/>
  <c r="E29" i="2" s="1"/>
  <c r="BK10" i="2"/>
  <c r="BM10" i="2" s="1"/>
  <c r="R24" i="2"/>
  <c r="T24" i="2" s="1"/>
  <c r="R25" i="2"/>
  <c r="T25" i="2" s="1"/>
  <c r="C27" i="2"/>
  <c r="E27" i="2" s="1"/>
  <c r="R13" i="2"/>
  <c r="T13" i="2" s="1"/>
  <c r="BZ30" i="2"/>
  <c r="CB30" i="2" s="1"/>
  <c r="C28" i="2"/>
  <c r="E28" i="2" s="1"/>
  <c r="BK9" i="2"/>
  <c r="BM9" i="2" s="1"/>
  <c r="C26" i="2"/>
  <c r="E26" i="2" s="1"/>
  <c r="BK8" i="2"/>
  <c r="BM8" i="2" s="1"/>
  <c r="R12" i="2"/>
  <c r="T12" i="2" s="1"/>
  <c r="C25" i="2"/>
  <c r="E25" i="2" s="1"/>
  <c r="BK7" i="2"/>
  <c r="BM7" i="2" s="1"/>
  <c r="R11" i="2"/>
  <c r="T11" i="2" s="1"/>
  <c r="C24" i="2"/>
  <c r="E24" i="2" s="1"/>
  <c r="BK6" i="2"/>
  <c r="BM6" i="2" s="1"/>
  <c r="R10" i="2"/>
  <c r="T10" i="2" s="1"/>
  <c r="BZ32" i="2"/>
  <c r="CB32" i="2" s="1"/>
  <c r="R7" i="2"/>
  <c r="T7" i="2" s="1"/>
  <c r="BZ31" i="2"/>
  <c r="CB31" i="2" s="1"/>
  <c r="R6" i="2"/>
  <c r="T6" i="2" s="1"/>
  <c r="R8" i="2"/>
  <c r="T8" i="2" s="1"/>
  <c r="AV33" i="2"/>
  <c r="AX33" i="2" s="1"/>
  <c r="C7" i="2"/>
  <c r="E7" i="2" s="1"/>
  <c r="BZ28" i="2"/>
  <c r="CB28" i="2" s="1"/>
  <c r="AV32" i="2"/>
  <c r="AX32" i="2" s="1"/>
  <c r="CA26" i="2"/>
  <c r="BK32" i="2"/>
  <c r="BM32" i="2" s="1"/>
  <c r="BZ12" i="2"/>
  <c r="CB12" i="2" s="1"/>
  <c r="AV28" i="2"/>
  <c r="AX28" i="2" s="1"/>
  <c r="BK5" i="2"/>
  <c r="BM5" i="2" s="1"/>
  <c r="C8" i="2"/>
  <c r="E8" i="2" s="1"/>
  <c r="BZ29" i="2"/>
  <c r="CB29" i="2" s="1"/>
  <c r="BK31" i="2"/>
  <c r="BM31" i="2" s="1"/>
  <c r="BZ11" i="2"/>
  <c r="CB11" i="2" s="1"/>
  <c r="AV27" i="2"/>
  <c r="AX27" i="2" s="1"/>
  <c r="BZ33" i="2"/>
  <c r="CB33" i="2" s="1"/>
  <c r="BZ10" i="2"/>
  <c r="CB10" i="2" s="1"/>
  <c r="AV25" i="2"/>
  <c r="AX25" i="2" s="1"/>
  <c r="BK30" i="2"/>
  <c r="BM30" i="2" s="1"/>
  <c r="BK28" i="2"/>
  <c r="BM28" i="2" s="1"/>
  <c r="R32" i="2"/>
  <c r="T32" i="2" s="1"/>
  <c r="AV24" i="2"/>
  <c r="AX24" i="2" s="1"/>
  <c r="BK27" i="2"/>
  <c r="BM27" i="2" s="1"/>
  <c r="AV13" i="2"/>
  <c r="AX13" i="2" s="1"/>
  <c r="C33" i="2"/>
  <c r="E33" i="2" s="1"/>
  <c r="R9" i="2"/>
  <c r="T9" i="2" s="1"/>
  <c r="R5" i="2"/>
  <c r="T5" i="2" s="1"/>
  <c r="S30" i="2"/>
  <c r="BK29" i="2"/>
  <c r="BM29" i="2" s="1"/>
  <c r="R33" i="2"/>
  <c r="T33" i="2" s="1"/>
  <c r="R31" i="2"/>
  <c r="T31" i="2" s="1"/>
  <c r="BK26" i="2"/>
  <c r="BM26" i="2" s="1"/>
  <c r="AV12" i="2"/>
  <c r="AX12" i="2" s="1"/>
  <c r="BK25" i="2"/>
  <c r="BM25" i="2" s="1"/>
  <c r="R29" i="2"/>
  <c r="T29" i="2" s="1"/>
  <c r="AV7" i="2"/>
  <c r="AX7" i="2" s="1"/>
  <c r="C32" i="2"/>
  <c r="E32" i="2" s="1"/>
  <c r="BK24" i="2"/>
  <c r="BM24" i="2" s="1"/>
  <c r="R28" i="2"/>
  <c r="T28" i="2" s="1"/>
  <c r="AV6" i="2"/>
  <c r="AX6" i="2" s="1"/>
  <c r="BK13" i="2"/>
  <c r="BM13" i="2" s="1"/>
  <c r="AV26" i="2"/>
  <c r="AX26" i="2" s="1"/>
  <c r="C4" i="2"/>
  <c r="E4" i="2" s="1"/>
  <c r="R30" i="2"/>
  <c r="T30" i="2" s="1"/>
  <c r="C31" i="2"/>
  <c r="E31" i="2" s="1"/>
  <c r="R27" i="2"/>
  <c r="T27" i="2" s="1"/>
  <c r="AV5" i="2"/>
  <c r="AX5" i="2" s="1"/>
  <c r="C30" i="2"/>
  <c r="E30" i="2" s="1"/>
  <c r="BK12" i="2"/>
  <c r="BM12" i="2" s="1"/>
  <c r="R26" i="2"/>
  <c r="T26" i="2" s="1"/>
  <c r="AV4" i="2"/>
  <c r="AX4" i="2" s="1"/>
  <c r="S29" i="2"/>
  <c r="S27" i="2"/>
  <c r="S28" i="2"/>
  <c r="CA25" i="2"/>
  <c r="BZ9" i="2"/>
  <c r="CB9" i="2" s="1"/>
  <c r="AV11" i="2"/>
  <c r="AX11" i="2" s="1"/>
  <c r="BZ4" i="2"/>
  <c r="CB4" i="2" s="1"/>
  <c r="AV10" i="2"/>
  <c r="AX10" i="2" s="1"/>
  <c r="BK4" i="2"/>
  <c r="BM4" i="2" s="1"/>
  <c r="BZ6" i="2"/>
  <c r="CB6" i="2" s="1"/>
  <c r="AV9" i="2"/>
  <c r="AX9" i="2" s="1"/>
  <c r="S26" i="2"/>
  <c r="BZ8" i="2"/>
  <c r="CB8" i="2" s="1"/>
  <c r="BZ7" i="2"/>
  <c r="CB7" i="2" s="1"/>
  <c r="BK33" i="2"/>
  <c r="BM33" i="2" s="1"/>
  <c r="BZ5" i="2"/>
  <c r="CB5" i="2" s="1"/>
  <c r="AV8" i="2"/>
  <c r="AX8" i="2" s="1"/>
  <c r="AW7" i="2"/>
  <c r="BL4" i="2"/>
  <c r="BL33" i="2"/>
  <c r="CA6" i="2"/>
  <c r="S24" i="2"/>
  <c r="D30" i="2"/>
  <c r="CA11" i="2"/>
  <c r="CA10" i="2"/>
  <c r="CA9" i="2"/>
  <c r="CA13" i="2"/>
  <c r="BL31" i="2"/>
  <c r="S11" i="2"/>
  <c r="AW6" i="2"/>
  <c r="BL25" i="2"/>
  <c r="CA24" i="2"/>
  <c r="AW5" i="2"/>
  <c r="D32" i="2"/>
  <c r="D31" i="2"/>
  <c r="S8" i="2"/>
  <c r="S25" i="2"/>
  <c r="BL30" i="2"/>
  <c r="BL29" i="2"/>
  <c r="BL28" i="2"/>
  <c r="S9" i="2"/>
  <c r="D29" i="2"/>
  <c r="D28" i="2"/>
  <c r="BL24" i="2"/>
  <c r="D26" i="2"/>
  <c r="D25" i="2"/>
  <c r="AW33" i="2"/>
  <c r="AW32" i="2"/>
  <c r="AW31" i="2"/>
  <c r="D11" i="2"/>
  <c r="BL8" i="2"/>
  <c r="D9" i="2"/>
  <c r="BL5" i="2"/>
  <c r="CA4" i="2"/>
  <c r="D6" i="2"/>
  <c r="CA33" i="2"/>
  <c r="CA31" i="2"/>
  <c r="AW12" i="2"/>
  <c r="S32" i="2"/>
  <c r="AW10" i="2"/>
  <c r="CA28" i="2"/>
  <c r="C6" i="2"/>
  <c r="E6" i="2" s="1"/>
  <c r="BZ25" i="2"/>
  <c r="CB25" i="2" s="1"/>
  <c r="AV31" i="2"/>
  <c r="AX31" i="2" s="1"/>
  <c r="CA12" i="2"/>
  <c r="S12" i="2"/>
  <c r="CA7" i="2"/>
  <c r="S10" i="2"/>
  <c r="BL27" i="2"/>
  <c r="BL26" i="2"/>
  <c r="S5" i="2"/>
  <c r="BL12" i="2"/>
  <c r="BL11" i="2"/>
  <c r="D13" i="2"/>
  <c r="BL10" i="2"/>
  <c r="BL9" i="2"/>
  <c r="AW30" i="2"/>
  <c r="BL7" i="2"/>
  <c r="AW28" i="2"/>
  <c r="D8" i="2"/>
  <c r="AW26" i="2"/>
  <c r="CA32" i="2"/>
  <c r="AW13" i="2"/>
  <c r="CA30" i="2"/>
  <c r="BZ27" i="2"/>
  <c r="CB27" i="2" s="1"/>
  <c r="S33" i="2"/>
  <c r="CA29" i="2"/>
  <c r="BZ26" i="2"/>
  <c r="CB26" i="2" s="1"/>
  <c r="AX29" i="2"/>
  <c r="S31" i="2"/>
  <c r="AW9" i="2"/>
  <c r="CA27" i="2"/>
  <c r="BZ24" i="2"/>
  <c r="CB24" i="2" s="1"/>
  <c r="AV30" i="2"/>
  <c r="AX30" i="2" s="1"/>
  <c r="BL32" i="2"/>
  <c r="S13" i="2"/>
  <c r="CA8" i="2"/>
  <c r="CA5" i="2"/>
  <c r="S7" i="2"/>
  <c r="D27" i="2"/>
  <c r="S6" i="2"/>
  <c r="BL13" i="2"/>
  <c r="AW4" i="2"/>
  <c r="D24" i="2"/>
  <c r="D12" i="2"/>
  <c r="D10" i="2"/>
  <c r="AW29" i="2"/>
  <c r="BL6" i="2"/>
  <c r="AW27" i="2"/>
  <c r="D7" i="2"/>
  <c r="AW25" i="2"/>
  <c r="D5" i="2"/>
  <c r="AW24" i="2"/>
  <c r="D33" i="2"/>
  <c r="S4" i="2"/>
  <c r="AW11" i="2"/>
  <c r="AW8" i="2"/>
</calcChain>
</file>

<file path=xl/sharedStrings.xml><?xml version="1.0" encoding="utf-8"?>
<sst xmlns="http://schemas.openxmlformats.org/spreadsheetml/2006/main" count="672" uniqueCount="127">
  <si>
    <t>CS4</t>
  </si>
  <si>
    <t>CS6</t>
  </si>
  <si>
    <t>CS8</t>
  </si>
  <si>
    <t>CS10</t>
  </si>
  <si>
    <t>CS12</t>
  </si>
  <si>
    <t>CS15</t>
  </si>
  <si>
    <t>Vf</t>
  </si>
  <si>
    <t>Afs</t>
  </si>
  <si>
    <t>Acs</t>
  </si>
  <si>
    <t>Dh</t>
  </si>
  <si>
    <t>V3</t>
  </si>
  <si>
    <t>Lf</t>
  </si>
  <si>
    <t>mfr</t>
  </si>
  <si>
    <t>Pressure</t>
  </si>
  <si>
    <t>Cs6</t>
  </si>
  <si>
    <t>Cs10</t>
  </si>
  <si>
    <t>Cs12</t>
  </si>
  <si>
    <t>Cs15</t>
  </si>
  <si>
    <t>f</t>
  </si>
  <si>
    <t>Reynolds</t>
  </si>
  <si>
    <t>Vel</t>
  </si>
  <si>
    <t>Mfr</t>
  </si>
  <si>
    <t>V3 - Dimensions (nTopology)</t>
  </si>
  <si>
    <t>µ</t>
  </si>
  <si>
    <t>ρ</t>
  </si>
  <si>
    <t>Water Properties</t>
  </si>
  <si>
    <t>Cs6_t1.2</t>
  </si>
  <si>
    <t>Cs8_t1.2</t>
  </si>
  <si>
    <t>Cs10_t1.2</t>
  </si>
  <si>
    <t>Cs12_t1.2</t>
  </si>
  <si>
    <t>Cs12_t0.8</t>
  </si>
  <si>
    <t>Cs10_t0.8</t>
  </si>
  <si>
    <t>Cs8_t0.8</t>
  </si>
  <si>
    <t>Cs6_t0.8</t>
  </si>
  <si>
    <t>Cs6_t1</t>
  </si>
  <si>
    <t>Cs8_t1</t>
  </si>
  <si>
    <t>Cs10_t1</t>
  </si>
  <si>
    <t>Cs12_t1</t>
  </si>
  <si>
    <t>Lf (m)</t>
  </si>
  <si>
    <t>Dh (m)</t>
  </si>
  <si>
    <t>Acs (m²)</t>
  </si>
  <si>
    <t>Afs (m²)</t>
  </si>
  <si>
    <t>Vf (m³)</t>
  </si>
  <si>
    <t>Stdp</t>
  </si>
  <si>
    <t>Resultados - EXP e CFD (Água)</t>
  </si>
  <si>
    <t>Air Properties</t>
  </si>
  <si>
    <t>Cs15_EXP</t>
  </si>
  <si>
    <t>cs6</t>
  </si>
  <si>
    <t>cs8</t>
  </si>
  <si>
    <t>cs10</t>
  </si>
  <si>
    <t>cs12</t>
  </si>
  <si>
    <t>cs15</t>
  </si>
  <si>
    <t>cs60.8</t>
  </si>
  <si>
    <t>cs61.2</t>
  </si>
  <si>
    <t>Cs6_NUM(k-w-SST) (0.3326)</t>
  </si>
  <si>
    <t>Cs8_NUM(k-w-SST) (0.3745)</t>
  </si>
  <si>
    <t>Cs10_NUM(k-w-SST) (0,3996)</t>
  </si>
  <si>
    <t>Cs12_NUM(k-w-SST) (0,4162)</t>
  </si>
  <si>
    <t>Cs8_NUM(k-w-Standard) (0.3745)</t>
  </si>
  <si>
    <t>Cs8_NUM(k-e-Standard) (0.3745)</t>
  </si>
  <si>
    <t>Cs8_NUM(k-e-Realizable) (0.3745)</t>
  </si>
  <si>
    <t>Cs8_NUM(Reynolds Stress) (0.3745)</t>
  </si>
  <si>
    <t>V1</t>
  </si>
  <si>
    <t>V2</t>
  </si>
  <si>
    <t>V4</t>
  </si>
  <si>
    <t>dP(bar)</t>
  </si>
  <si>
    <t>dP(Pa)</t>
  </si>
  <si>
    <t>mdot_hot(kg/s)</t>
  </si>
  <si>
    <t>Cs8</t>
  </si>
  <si>
    <t>Re</t>
  </si>
  <si>
    <t>V2 - Dimensions (nTopology)</t>
  </si>
  <si>
    <t>Cs6_EXP (0.3354)</t>
  </si>
  <si>
    <t>Cs8_EXP (0.3774)</t>
  </si>
  <si>
    <t>Cs12_NUM(k-w-SST) (0,4)</t>
  </si>
  <si>
    <t>Cs12_EXP (0,4248)</t>
  </si>
  <si>
    <t>ℰ</t>
  </si>
  <si>
    <t>Vt</t>
  </si>
  <si>
    <t>Experimental - Validação t0.8</t>
  </si>
  <si>
    <t>Experimental - Validação t1.2</t>
  </si>
  <si>
    <t>0.3996</t>
  </si>
  <si>
    <t>0.4162</t>
  </si>
  <si>
    <t>0.3745</t>
  </si>
  <si>
    <t>0.3326</t>
  </si>
  <si>
    <t>0.2992</t>
  </si>
  <si>
    <t>0.3494</t>
  </si>
  <si>
    <t>0.3795</t>
  </si>
  <si>
    <t>0.366</t>
  </si>
  <si>
    <t>0.4197</t>
  </si>
  <si>
    <t>0.4331</t>
  </si>
  <si>
    <t>Reynolds et al. (0.325)</t>
  </si>
  <si>
    <t>Reynolds et al. (0.275)</t>
  </si>
  <si>
    <t>Reynolds et al. (0.425)</t>
  </si>
  <si>
    <t>Reynolds et al. (0.2)</t>
  </si>
  <si>
    <t>Cs10_EXP (0.4048)</t>
  </si>
  <si>
    <t>vt</t>
  </si>
  <si>
    <t>profgabriel</t>
  </si>
  <si>
    <t>%_Válvula</t>
  </si>
  <si>
    <t>T_Air_In</t>
  </si>
  <si>
    <t>T_Water_In</t>
  </si>
  <si>
    <t>T_Water_Out</t>
  </si>
  <si>
    <t>T_Air_Out</t>
  </si>
  <si>
    <t>mdot(water)</t>
  </si>
  <si>
    <t>mdot(Air)</t>
  </si>
  <si>
    <t>dPCold(Bar)</t>
  </si>
  <si>
    <t>dPHot(Bar)</t>
  </si>
  <si>
    <t>T_med</t>
  </si>
  <si>
    <t>∆T</t>
  </si>
  <si>
    <t>Cp_Air</t>
  </si>
  <si>
    <t>Rho_Air</t>
  </si>
  <si>
    <t>μ_Air</t>
  </si>
  <si>
    <t>Re_Air</t>
  </si>
  <si>
    <t>q_Air</t>
  </si>
  <si>
    <t>∆T_lmtd</t>
  </si>
  <si>
    <t>UA</t>
  </si>
  <si>
    <t>m_dot_agua</t>
  </si>
  <si>
    <t>q_hot</t>
  </si>
  <si>
    <t>Efetividade</t>
  </si>
  <si>
    <t>39 (poucos pontos)</t>
  </si>
  <si>
    <t>Dimensions</t>
  </si>
  <si>
    <t>20s</t>
  </si>
  <si>
    <t>solido</t>
  </si>
  <si>
    <t>abs 2.1s</t>
  </si>
  <si>
    <t>abs 2.1</t>
  </si>
  <si>
    <t>solido20s</t>
  </si>
  <si>
    <t>poroso20s</t>
  </si>
  <si>
    <t>abs 3.2s</t>
  </si>
  <si>
    <t xml:space="preserve">cs8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</si>
</sst>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48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2">
    <xf numFmtId="0" fontId="0" fillId="0" borderId="0" xfId="0"/>
    <xf numFmtId="11" fontId="0" fillId="0" borderId="0" xfId="0" applyNumberFormat="1"/>
    <xf numFmtId="11" fontId="2" fillId="3" borderId="1" xfId="0" applyNumberFormat="1" applyFont="1" applyFill="1" applyBorder="1"/>
    <xf numFmtId="11" fontId="2" fillId="3" borderId="6" xfId="0" applyNumberFormat="1" applyFont="1" applyFill="1" applyBorder="1"/>
    <xf numFmtId="0" fontId="0" fillId="0" borderId="0" xfId="0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/>
    </xf>
    <xf numFmtId="11" fontId="2" fillId="2" borderId="3" xfId="0" applyNumberFormat="1" applyFont="1" applyFill="1" applyBorder="1" applyAlignment="1">
      <alignment horizontal="center" vertical="center"/>
    </xf>
    <xf numFmtId="11" fontId="2" fillId="2" borderId="4" xfId="0" applyNumberFormat="1" applyFont="1" applyFill="1" applyBorder="1" applyAlignment="1">
      <alignment horizontal="center" vertical="center"/>
    </xf>
    <xf numFmtId="11" fontId="2" fillId="2" borderId="5" xfId="0" applyNumberFormat="1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/>
    </xf>
    <xf numFmtId="11" fontId="2" fillId="3" borderId="8" xfId="0" applyNumberFormat="1" applyFont="1" applyFill="1" applyBorder="1"/>
    <xf numFmtId="11" fontId="2" fillId="3" borderId="9" xfId="0" applyNumberFormat="1" applyFont="1" applyFill="1" applyBorder="1"/>
    <xf numFmtId="2" fontId="2" fillId="5" borderId="12" xfId="0" applyNumberFormat="1" applyFont="1" applyFill="1" applyBorder="1" applyAlignment="1">
      <alignment horizontal="center" vertical="center"/>
    </xf>
    <xf numFmtId="2" fontId="2" fillId="11" borderId="12" xfId="0" applyNumberFormat="1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2" fontId="2" fillId="14" borderId="12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10" borderId="10" xfId="0" applyNumberFormat="1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3" borderId="10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>
      <alignment horizontal="center" vertical="center"/>
    </xf>
    <xf numFmtId="164" fontId="2" fillId="15" borderId="10" xfId="0" applyNumberFormat="1" applyFont="1" applyFill="1" applyBorder="1" applyAlignment="1">
      <alignment horizontal="center" vertical="center"/>
    </xf>
    <xf numFmtId="164" fontId="2" fillId="14" borderId="10" xfId="0" applyNumberFormat="1" applyFont="1" applyFill="1" applyBorder="1" applyAlignment="1">
      <alignment horizontal="center" vertical="center"/>
    </xf>
    <xf numFmtId="1" fontId="2" fillId="10" borderId="12" xfId="0" applyNumberFormat="1" applyFont="1" applyFill="1" applyBorder="1" applyAlignment="1">
      <alignment horizontal="center" vertical="center"/>
    </xf>
    <xf numFmtId="1" fontId="2" fillId="11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15" borderId="12" xfId="0" applyNumberFormat="1" applyFont="1" applyFill="1" applyBorder="1" applyAlignment="1">
      <alignment horizontal="center" vertical="center"/>
    </xf>
    <xf numFmtId="1" fontId="2" fillId="14" borderId="12" xfId="0" applyNumberFormat="1" applyFont="1" applyFill="1" applyBorder="1" applyAlignment="1">
      <alignment horizontal="center" vertical="center"/>
    </xf>
    <xf numFmtId="1" fontId="2" fillId="13" borderId="12" xfId="0" applyNumberFormat="1" applyFont="1" applyFill="1" applyBorder="1" applyAlignment="1">
      <alignment horizontal="center" vertical="center"/>
    </xf>
    <xf numFmtId="1" fontId="2" fillId="12" borderId="12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2" fontId="0" fillId="0" borderId="0" xfId="0" applyNumberFormat="1"/>
    <xf numFmtId="11" fontId="2" fillId="2" borderId="22" xfId="0" applyNumberFormat="1" applyFont="1" applyFill="1" applyBorder="1" applyAlignment="1">
      <alignment horizontal="center"/>
    </xf>
    <xf numFmtId="11" fontId="3" fillId="2" borderId="22" xfId="0" applyNumberFormat="1" applyFont="1" applyFill="1" applyBorder="1" applyAlignment="1">
      <alignment horizontal="center" vertical="center"/>
    </xf>
    <xf numFmtId="11" fontId="3" fillId="17" borderId="23" xfId="0" applyNumberFormat="1" applyFont="1" applyFill="1" applyBorder="1" applyAlignment="1">
      <alignment horizontal="center"/>
    </xf>
    <xf numFmtId="11" fontId="2" fillId="2" borderId="21" xfId="0" applyNumberFormat="1" applyFont="1" applyFill="1" applyBorder="1" applyAlignment="1">
      <alignment horizontal="center"/>
    </xf>
    <xf numFmtId="164" fontId="0" fillId="0" borderId="0" xfId="0" applyNumberFormat="1"/>
    <xf numFmtId="11" fontId="8" fillId="19" borderId="1" xfId="0" applyNumberFormat="1" applyFont="1" applyFill="1" applyBorder="1" applyAlignment="1">
      <alignment horizontal="center" vertical="center"/>
    </xf>
    <xf numFmtId="11" fontId="8" fillId="19" borderId="1" xfId="0" applyNumberFormat="1" applyFont="1" applyFill="1" applyBorder="1" applyAlignment="1">
      <alignment vertical="center"/>
    </xf>
    <xf numFmtId="11" fontId="8" fillId="12" borderId="1" xfId="0" applyNumberFormat="1" applyFont="1" applyFill="1" applyBorder="1" applyAlignment="1">
      <alignment vertical="center"/>
    </xf>
    <xf numFmtId="11" fontId="8" fillId="14" borderId="1" xfId="0" applyNumberFormat="1" applyFont="1" applyFill="1" applyBorder="1" applyAlignment="1">
      <alignment vertical="center"/>
    </xf>
    <xf numFmtId="11" fontId="8" fillId="20" borderId="1" xfId="0" applyNumberFormat="1" applyFont="1" applyFill="1" applyBorder="1" applyAlignment="1">
      <alignment vertical="center"/>
    </xf>
    <xf numFmtId="11" fontId="8" fillId="20" borderId="8" xfId="0" applyNumberFormat="1" applyFont="1" applyFill="1" applyBorder="1" applyAlignment="1">
      <alignment vertical="center"/>
    </xf>
    <xf numFmtId="0" fontId="1" fillId="21" borderId="5" xfId="0" applyFont="1" applyFill="1" applyBorder="1" applyAlignment="1">
      <alignment horizontal="left" vertical="center"/>
    </xf>
    <xf numFmtId="0" fontId="1" fillId="13" borderId="5" xfId="0" applyFont="1" applyFill="1" applyBorder="1" applyAlignment="1">
      <alignment horizontal="left" vertical="center"/>
    </xf>
    <xf numFmtId="0" fontId="1" fillId="15" borderId="5" xfId="0" applyFont="1" applyFill="1" applyBorder="1" applyAlignment="1">
      <alignment horizontal="left" vertical="center"/>
    </xf>
    <xf numFmtId="0" fontId="1" fillId="18" borderId="5" xfId="0" applyFont="1" applyFill="1" applyBorder="1" applyAlignment="1">
      <alignment horizontal="left" vertical="center"/>
    </xf>
    <xf numFmtId="0" fontId="1" fillId="18" borderId="7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center"/>
    </xf>
    <xf numFmtId="0" fontId="1" fillId="22" borderId="3" xfId="0" applyFont="1" applyFill="1" applyBorder="1"/>
    <xf numFmtId="0" fontId="1" fillId="22" borderId="4" xfId="0" applyFont="1" applyFill="1" applyBorder="1"/>
    <xf numFmtId="11" fontId="8" fillId="12" borderId="1" xfId="0" applyNumberFormat="1" applyFont="1" applyFill="1" applyBorder="1" applyAlignment="1">
      <alignment horizontal="center" vertical="center"/>
    </xf>
    <xf numFmtId="11" fontId="8" fillId="14" borderId="1" xfId="0" applyNumberFormat="1" applyFont="1" applyFill="1" applyBorder="1" applyAlignment="1">
      <alignment horizontal="center" vertical="center"/>
    </xf>
    <xf numFmtId="11" fontId="8" fillId="20" borderId="1" xfId="0" applyNumberFormat="1" applyFont="1" applyFill="1" applyBorder="1" applyAlignment="1">
      <alignment horizontal="center" vertical="center"/>
    </xf>
    <xf numFmtId="11" fontId="8" fillId="20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2" borderId="3" xfId="0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/>
    </xf>
    <xf numFmtId="0" fontId="1" fillId="22" borderId="21" xfId="0" applyFont="1" applyFill="1" applyBorder="1" applyAlignment="1">
      <alignment horizontal="center"/>
    </xf>
    <xf numFmtId="0" fontId="2" fillId="21" borderId="22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2" fillId="18" borderId="22" xfId="0" applyFont="1" applyFill="1" applyBorder="1" applyAlignment="1">
      <alignment horizontal="center" vertical="center"/>
    </xf>
    <xf numFmtId="0" fontId="2" fillId="18" borderId="23" xfId="0" applyFont="1" applyFill="1" applyBorder="1" applyAlignment="1">
      <alignment horizontal="center" vertical="center"/>
    </xf>
    <xf numFmtId="165" fontId="2" fillId="21" borderId="22" xfId="0" applyNumberFormat="1" applyFont="1" applyFill="1" applyBorder="1" applyAlignment="1">
      <alignment horizontal="center" vertical="center"/>
    </xf>
    <xf numFmtId="2" fontId="2" fillId="7" borderId="12" xfId="0" applyNumberFormat="1" applyFont="1" applyFill="1" applyBorder="1" applyAlignment="1">
      <alignment horizontal="center" vertical="center"/>
    </xf>
    <xf numFmtId="164" fontId="2" fillId="12" borderId="12" xfId="0" applyNumberFormat="1" applyFont="1" applyFill="1" applyBorder="1" applyAlignment="1">
      <alignment horizontal="center" vertical="center"/>
    </xf>
    <xf numFmtId="164" fontId="2" fillId="12" borderId="24" xfId="0" applyNumberFormat="1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1" fontId="2" fillId="24" borderId="12" xfId="0" applyNumberFormat="1" applyFont="1" applyFill="1" applyBorder="1" applyAlignment="1">
      <alignment horizontal="center" vertical="center"/>
    </xf>
    <xf numFmtId="164" fontId="2" fillId="24" borderId="10" xfId="0" applyNumberFormat="1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7" borderId="12" xfId="0" applyFont="1" applyFill="1" applyBorder="1" applyAlignment="1">
      <alignment horizontal="center" vertical="center"/>
    </xf>
    <xf numFmtId="2" fontId="2" fillId="17" borderId="12" xfId="0" applyNumberFormat="1" applyFont="1" applyFill="1" applyBorder="1" applyAlignment="1">
      <alignment horizontal="center" vertical="center"/>
    </xf>
    <xf numFmtId="1" fontId="2" fillId="17" borderId="12" xfId="0" applyNumberFormat="1" applyFont="1" applyFill="1" applyBorder="1" applyAlignment="1">
      <alignment horizontal="center" vertical="center"/>
    </xf>
    <xf numFmtId="164" fontId="2" fillId="17" borderId="10" xfId="0" applyNumberFormat="1" applyFont="1" applyFill="1" applyBorder="1" applyAlignment="1">
      <alignment horizontal="center" vertical="center"/>
    </xf>
    <xf numFmtId="0" fontId="2" fillId="17" borderId="16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/>
    </xf>
    <xf numFmtId="164" fontId="2" fillId="17" borderId="12" xfId="0" applyNumberFormat="1" applyFont="1" applyFill="1" applyBorder="1" applyAlignment="1">
      <alignment horizontal="center" vertical="center"/>
    </xf>
    <xf numFmtId="164" fontId="2" fillId="17" borderId="24" xfId="0" applyNumberFormat="1" applyFont="1" applyFill="1" applyBorder="1" applyAlignment="1">
      <alignment horizontal="center" vertical="center"/>
    </xf>
    <xf numFmtId="164" fontId="2" fillId="11" borderId="12" xfId="0" applyNumberFormat="1" applyFont="1" applyFill="1" applyBorder="1" applyAlignment="1">
      <alignment horizontal="center" vertical="center"/>
    </xf>
    <xf numFmtId="164" fontId="2" fillId="11" borderId="24" xfId="0" applyNumberFormat="1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164" fontId="2" fillId="15" borderId="0" xfId="0" applyNumberFormat="1" applyFont="1" applyFill="1" applyAlignment="1">
      <alignment horizontal="center" vertical="center"/>
    </xf>
    <xf numFmtId="164" fontId="2" fillId="14" borderId="0" xfId="0" applyNumberFormat="1" applyFont="1" applyFill="1" applyAlignment="1">
      <alignment horizontal="center" vertical="center"/>
    </xf>
    <xf numFmtId="11" fontId="4" fillId="18" borderId="28" xfId="0" applyNumberFormat="1" applyFont="1" applyFill="1" applyBorder="1" applyAlignment="1">
      <alignment horizontal="center"/>
    </xf>
    <xf numFmtId="11" fontId="4" fillId="18" borderId="29" xfId="0" applyNumberFormat="1" applyFont="1" applyFill="1" applyBorder="1" applyAlignment="1">
      <alignment horizontal="center"/>
    </xf>
    <xf numFmtId="11" fontId="4" fillId="18" borderId="3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2" fillId="7" borderId="11" xfId="0" applyNumberFormat="1" applyFont="1" applyFill="1" applyBorder="1" applyAlignment="1">
      <alignment horizontal="center" vertical="center"/>
    </xf>
    <xf numFmtId="2" fontId="2" fillId="7" borderId="10" xfId="0" applyNumberFormat="1" applyFont="1" applyFill="1" applyBorder="1" applyAlignment="1">
      <alignment horizontal="center" vertical="center"/>
    </xf>
    <xf numFmtId="1" fontId="2" fillId="17" borderId="24" xfId="0" applyNumberFormat="1" applyFont="1" applyFill="1" applyBorder="1" applyAlignment="1">
      <alignment horizontal="center" vertical="center"/>
    </xf>
    <xf numFmtId="164" fontId="2" fillId="24" borderId="12" xfId="0" applyNumberFormat="1" applyFont="1" applyFill="1" applyBorder="1" applyAlignment="1">
      <alignment horizontal="center" vertical="center"/>
    </xf>
    <xf numFmtId="164" fontId="2" fillId="17" borderId="11" xfId="0" applyNumberFormat="1" applyFont="1" applyFill="1" applyBorder="1" applyAlignment="1">
      <alignment horizontal="center" vertical="center"/>
    </xf>
    <xf numFmtId="164" fontId="2" fillId="17" borderId="16" xfId="0" applyNumberFormat="1" applyFont="1" applyFill="1" applyBorder="1" applyAlignment="1">
      <alignment horizontal="center" vertical="center"/>
    </xf>
    <xf numFmtId="164" fontId="2" fillId="17" borderId="17" xfId="0" applyNumberFormat="1" applyFont="1" applyFill="1" applyBorder="1" applyAlignment="1">
      <alignment horizontal="center" vertical="center"/>
    </xf>
    <xf numFmtId="164" fontId="2" fillId="17" borderId="31" xfId="0" applyNumberFormat="1" applyFont="1" applyFill="1" applyBorder="1" applyAlignment="1">
      <alignment horizontal="center" vertical="center"/>
    </xf>
    <xf numFmtId="2" fontId="2" fillId="5" borderId="17" xfId="0" applyNumberFormat="1" applyFont="1" applyFill="1" applyBorder="1" applyAlignment="1">
      <alignment horizontal="center" vertical="center"/>
    </xf>
    <xf numFmtId="1" fontId="2" fillId="5" borderId="17" xfId="0" applyNumberFormat="1" applyFont="1" applyFill="1" applyBorder="1" applyAlignment="1">
      <alignment horizontal="center" vertical="center"/>
    </xf>
    <xf numFmtId="164" fontId="2" fillId="5" borderId="31" xfId="0" applyNumberFormat="1" applyFont="1" applyFill="1" applyBorder="1" applyAlignment="1">
      <alignment horizontal="center" vertical="center"/>
    </xf>
    <xf numFmtId="2" fontId="2" fillId="5" borderId="11" xfId="0" applyNumberFormat="1" applyFont="1" applyFill="1" applyBorder="1" applyAlignment="1">
      <alignment horizontal="center" vertical="center"/>
    </xf>
    <xf numFmtId="2" fontId="2" fillId="5" borderId="10" xfId="0" applyNumberFormat="1" applyFont="1" applyFill="1" applyBorder="1" applyAlignment="1">
      <alignment horizontal="center" vertical="center"/>
    </xf>
    <xf numFmtId="2" fontId="2" fillId="5" borderId="16" xfId="0" applyNumberFormat="1" applyFont="1" applyFill="1" applyBorder="1" applyAlignment="1">
      <alignment horizontal="center" vertical="center"/>
    </xf>
    <xf numFmtId="2" fontId="2" fillId="5" borderId="31" xfId="0" applyNumberFormat="1" applyFont="1" applyFill="1" applyBorder="1" applyAlignment="1">
      <alignment horizontal="center" vertical="center"/>
    </xf>
    <xf numFmtId="164" fontId="2" fillId="5" borderId="11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2" fillId="5" borderId="16" xfId="0" applyNumberFormat="1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5" borderId="4" xfId="0" applyFont="1" applyFill="1" applyBorder="1" applyAlignment="1">
      <alignment horizontal="center" vertical="center"/>
    </xf>
    <xf numFmtId="0" fontId="1" fillId="25" borderId="5" xfId="0" applyFont="1" applyFill="1" applyBorder="1" applyAlignment="1">
      <alignment horizontal="left" vertical="center"/>
    </xf>
    <xf numFmtId="165" fontId="2" fillId="25" borderId="22" xfId="0" applyNumberFormat="1" applyFont="1" applyFill="1" applyBorder="1" applyAlignment="1">
      <alignment horizontal="center" vertical="center"/>
    </xf>
    <xf numFmtId="11" fontId="8" fillId="25" borderId="1" xfId="0" applyNumberFormat="1" applyFont="1" applyFill="1" applyBorder="1" applyAlignment="1">
      <alignment horizontal="center" vertical="center"/>
    </xf>
    <xf numFmtId="0" fontId="2" fillId="25" borderId="22" xfId="0" applyFont="1" applyFill="1" applyBorder="1" applyAlignment="1">
      <alignment horizontal="center" vertical="center"/>
    </xf>
    <xf numFmtId="0" fontId="1" fillId="25" borderId="7" xfId="0" applyFont="1" applyFill="1" applyBorder="1" applyAlignment="1">
      <alignment horizontal="left" vertical="center"/>
    </xf>
    <xf numFmtId="0" fontId="2" fillId="25" borderId="23" xfId="0" applyFont="1" applyFill="1" applyBorder="1" applyAlignment="1">
      <alignment horizontal="center" vertical="center"/>
    </xf>
    <xf numFmtId="11" fontId="8" fillId="25" borderId="8" xfId="0" applyNumberFormat="1" applyFont="1" applyFill="1" applyBorder="1" applyAlignment="1">
      <alignment horizontal="center" vertical="center"/>
    </xf>
    <xf numFmtId="0" fontId="1" fillId="25" borderId="2" xfId="0" applyFont="1" applyFill="1" applyBorder="1" applyAlignment="1">
      <alignment horizontal="center" vertical="center"/>
    </xf>
    <xf numFmtId="0" fontId="1" fillId="25" borderId="2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2" xfId="0" applyBorder="1"/>
    <xf numFmtId="0" fontId="0" fillId="0" borderId="39" xfId="0" applyBorder="1"/>
    <xf numFmtId="0" fontId="9" fillId="0" borderId="0" xfId="0" applyFont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11" fontId="0" fillId="0" borderId="32" xfId="0" applyNumberFormat="1" applyBorder="1"/>
    <xf numFmtId="0" fontId="0" fillId="6" borderId="0" xfId="0" applyFill="1"/>
    <xf numFmtId="0" fontId="0" fillId="21" borderId="0" xfId="0" applyFill="1"/>
    <xf numFmtId="11" fontId="5" fillId="18" borderId="18" xfId="0" applyNumberFormat="1" applyFont="1" applyFill="1" applyBorder="1" applyAlignment="1">
      <alignment horizontal="center" vertical="center"/>
    </xf>
    <xf numFmtId="11" fontId="5" fillId="18" borderId="19" xfId="0" applyNumberFormat="1" applyFont="1" applyFill="1" applyBorder="1" applyAlignment="1">
      <alignment horizontal="center" vertical="center"/>
    </xf>
    <xf numFmtId="11" fontId="5" fillId="18" borderId="20" xfId="0" applyNumberFormat="1" applyFont="1" applyFill="1" applyBorder="1" applyAlignment="1">
      <alignment horizontal="center" vertical="center"/>
    </xf>
    <xf numFmtId="0" fontId="2" fillId="23" borderId="25" xfId="0" applyFont="1" applyFill="1" applyBorder="1" applyAlignment="1">
      <alignment horizontal="center" vertical="center"/>
    </xf>
    <xf numFmtId="0" fontId="2" fillId="23" borderId="26" xfId="0" applyFont="1" applyFill="1" applyBorder="1" applyAlignment="1">
      <alignment horizontal="center" vertical="center"/>
    </xf>
    <xf numFmtId="0" fontId="2" fillId="23" borderId="27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2" fontId="2" fillId="8" borderId="13" xfId="0" applyNumberFormat="1" applyFont="1" applyFill="1" applyBorder="1" applyAlignment="1">
      <alignment horizontal="center" vertical="center"/>
    </xf>
    <xf numFmtId="2" fontId="2" fillId="8" borderId="14" xfId="0" applyNumberFormat="1" applyFont="1" applyFill="1" applyBorder="1" applyAlignment="1">
      <alignment horizontal="center" vertical="center"/>
    </xf>
    <xf numFmtId="2" fontId="2" fillId="8" borderId="1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11" fontId="3" fillId="2" borderId="5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/>
    </xf>
    <xf numFmtId="11" fontId="3" fillId="2" borderId="6" xfId="0" applyNumberFormat="1" applyFont="1" applyFill="1" applyBorder="1" applyAlignment="1">
      <alignment horizontal="center"/>
    </xf>
    <xf numFmtId="11" fontId="3" fillId="17" borderId="7" xfId="0" applyNumberFormat="1" applyFont="1" applyFill="1" applyBorder="1" applyAlignment="1">
      <alignment horizontal="center"/>
    </xf>
    <xf numFmtId="11" fontId="3" fillId="17" borderId="8" xfId="0" applyNumberFormat="1" applyFont="1" applyFill="1" applyBorder="1" applyAlignment="1">
      <alignment horizontal="center"/>
    </xf>
    <xf numFmtId="11" fontId="3" fillId="17" borderId="9" xfId="0" applyNumberFormat="1" applyFont="1" applyFill="1" applyBorder="1" applyAlignment="1">
      <alignment horizontal="center"/>
    </xf>
    <xf numFmtId="11" fontId="4" fillId="18" borderId="2" xfId="0" applyNumberFormat="1" applyFont="1" applyFill="1" applyBorder="1" applyAlignment="1">
      <alignment horizontal="center"/>
    </xf>
    <xf numFmtId="11" fontId="4" fillId="18" borderId="3" xfId="0" applyNumberFormat="1" applyFont="1" applyFill="1" applyBorder="1" applyAlignment="1">
      <alignment horizontal="center"/>
    </xf>
    <xf numFmtId="11" fontId="4" fillId="18" borderId="4" xfId="0" applyNumberFormat="1" applyFont="1" applyFill="1" applyBorder="1" applyAlignment="1">
      <alignment horizontal="center"/>
    </xf>
    <xf numFmtId="0" fontId="2" fillId="16" borderId="2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11" fontId="8" fillId="22" borderId="6" xfId="0" applyNumberFormat="1" applyFont="1" applyFill="1" applyBorder="1" applyAlignment="1">
      <alignment horizontal="center" vertical="center"/>
    </xf>
    <xf numFmtId="11" fontId="8" fillId="22" borderId="9" xfId="0" applyNumberFormat="1" applyFont="1" applyFill="1" applyBorder="1" applyAlignment="1">
      <alignment horizontal="center" vertical="center"/>
    </xf>
    <xf numFmtId="0" fontId="2" fillId="16" borderId="26" xfId="0" applyFont="1" applyFill="1" applyBorder="1" applyAlignment="1">
      <alignment horizontal="center" vertical="center"/>
    </xf>
    <xf numFmtId="0" fontId="2" fillId="16" borderId="27" xfId="0" applyFont="1" applyFill="1" applyBorder="1" applyAlignment="1">
      <alignment horizontal="center" vertical="center"/>
    </xf>
    <xf numFmtId="0" fontId="2" fillId="23" borderId="13" xfId="0" applyFont="1" applyFill="1" applyBorder="1" applyAlignment="1">
      <alignment horizontal="center" vertical="center"/>
    </xf>
    <xf numFmtId="0" fontId="2" fillId="23" borderId="14" xfId="0" applyFont="1" applyFill="1" applyBorder="1" applyAlignment="1">
      <alignment horizontal="center" vertical="center"/>
    </xf>
    <xf numFmtId="0" fontId="2" fillId="23" borderId="15" xfId="0" applyFont="1" applyFill="1" applyBorder="1" applyAlignment="1">
      <alignment horizontal="center" vertical="center"/>
    </xf>
    <xf numFmtId="0" fontId="0" fillId="2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4" borderId="26" xfId="0" applyFill="1" applyBorder="1" applyAlignment="1">
      <alignment horizontal="center"/>
    </xf>
    <xf numFmtId="0" fontId="0" fillId="2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11" fontId="8" fillId="25" borderId="6" xfId="0" applyNumberFormat="1" applyFont="1" applyFill="1" applyBorder="1" applyAlignment="1">
      <alignment horizontal="center" vertical="center"/>
    </xf>
    <xf numFmtId="11" fontId="8" fillId="25" borderId="9" xfId="0" applyNumberFormat="1" applyFont="1" applyFill="1" applyBorder="1" applyAlignment="1">
      <alignment horizontal="center" vertical="center"/>
    </xf>
    <xf numFmtId="11" fontId="7" fillId="18" borderId="18" xfId="0" applyNumberFormat="1" applyFont="1" applyFill="1" applyBorder="1" applyAlignment="1">
      <alignment horizontal="center" vertical="center"/>
    </xf>
    <xf numFmtId="11" fontId="7" fillId="18" borderId="19" xfId="0" applyNumberFormat="1" applyFont="1" applyFill="1" applyBorder="1" applyAlignment="1">
      <alignment horizontal="center" vertical="center"/>
    </xf>
    <xf numFmtId="11" fontId="4" fillId="18" borderId="21" xfId="0" applyNumberFormat="1" applyFont="1" applyFill="1" applyBorder="1" applyAlignment="1">
      <alignment horizontal="center"/>
    </xf>
    <xf numFmtId="0" fontId="6" fillId="18" borderId="18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1906137839812875E-2"/>
          <c:y val="7.8328772886417861E-2"/>
          <c:w val="0.78594934046272258"/>
          <c:h val="0.8728487536302737"/>
        </c:manualLayout>
      </c:layout>
      <c:scatterChart>
        <c:scatterStyle val="lineMarker"/>
        <c:varyColors val="0"/>
        <c:ser>
          <c:idx val="1"/>
          <c:order val="4"/>
          <c:tx>
            <c:strRef>
              <c:f>Results_V3!$AY$2</c:f>
              <c:strCache>
                <c:ptCount val="1"/>
                <c:pt idx="0">
                  <c:v>Cs10_NUM(k-w-SST) (0,3996)</c:v>
                </c:pt>
              </c:strCache>
            </c:strRef>
          </c:tx>
          <c:spPr>
            <a:ln w="38100">
              <a:noFill/>
            </a:ln>
          </c:spPr>
          <c:xVal>
            <c:numRef>
              <c:f>Results_V3!$BB$4:$BB$32</c:f>
              <c:numCache>
                <c:formatCode>0.000</c:formatCode>
                <c:ptCount val="29"/>
                <c:pt idx="0">
                  <c:v>34.48208671817504</c:v>
                </c:pt>
                <c:pt idx="1">
                  <c:v>68.96417343635008</c:v>
                </c:pt>
                <c:pt idx="2">
                  <c:v>103.44626015452512</c:v>
                </c:pt>
                <c:pt idx="3">
                  <c:v>137.92834687270016</c:v>
                </c:pt>
                <c:pt idx="4">
                  <c:v>172.41043359087519</c:v>
                </c:pt>
                <c:pt idx="5">
                  <c:v>206.89252030905024</c:v>
                </c:pt>
                <c:pt idx="6">
                  <c:v>241.37460702722527</c:v>
                </c:pt>
                <c:pt idx="7">
                  <c:v>275.85669374540032</c:v>
                </c:pt>
                <c:pt idx="8">
                  <c:v>310.33878046357529</c:v>
                </c:pt>
                <c:pt idx="9">
                  <c:v>344.82086718175037</c:v>
                </c:pt>
                <c:pt idx="10">
                  <c:v>689.64173436350075</c:v>
                </c:pt>
                <c:pt idx="11">
                  <c:v>1034.4626015452511</c:v>
                </c:pt>
                <c:pt idx="12">
                  <c:v>1379.2834687270015</c:v>
                </c:pt>
                <c:pt idx="13">
                  <c:v>1724.1043359087519</c:v>
                </c:pt>
                <c:pt idx="14">
                  <c:v>2068.9252030905022</c:v>
                </c:pt>
                <c:pt idx="15">
                  <c:v>2413.7460702722528</c:v>
                </c:pt>
                <c:pt idx="16">
                  <c:v>2758.566937454003</c:v>
                </c:pt>
                <c:pt idx="17">
                  <c:v>3103.3878046357531</c:v>
                </c:pt>
                <c:pt idx="18">
                  <c:v>3448.2086718175037</c:v>
                </c:pt>
                <c:pt idx="19">
                  <c:v>3793.0295389992539</c:v>
                </c:pt>
                <c:pt idx="20">
                  <c:v>4137.8504061810045</c:v>
                </c:pt>
                <c:pt idx="21">
                  <c:v>4482.6712733627555</c:v>
                </c:pt>
                <c:pt idx="22">
                  <c:v>4827.4921405445057</c:v>
                </c:pt>
                <c:pt idx="23">
                  <c:v>5172.3130077262558</c:v>
                </c:pt>
                <c:pt idx="24">
                  <c:v>5517.133874908006</c:v>
                </c:pt>
                <c:pt idx="25">
                  <c:v>5861.954742089757</c:v>
                </c:pt>
                <c:pt idx="26">
                  <c:v>6206.7756092715063</c:v>
                </c:pt>
                <c:pt idx="27">
                  <c:v>6551.5964764532573</c:v>
                </c:pt>
                <c:pt idx="28">
                  <c:v>6896.4173436350075</c:v>
                </c:pt>
              </c:numCache>
            </c:numRef>
          </c:xVal>
          <c:yVal>
            <c:numRef>
              <c:f>Results_V3!$BC$4:$BC$32</c:f>
              <c:numCache>
                <c:formatCode>0.000</c:formatCode>
                <c:ptCount val="29"/>
                <c:pt idx="0">
                  <c:v>2.1771607953403054</c:v>
                </c:pt>
                <c:pt idx="1">
                  <c:v>1.5009479154265484</c:v>
                </c:pt>
                <c:pt idx="2">
                  <c:v>1.2520020194155175</c:v>
                </c:pt>
                <c:pt idx="3">
                  <c:v>1.1038674180686661</c:v>
                </c:pt>
                <c:pt idx="4">
                  <c:v>0.99870878046668199</c:v>
                </c:pt>
                <c:pt idx="5">
                  <c:v>0.96354875516527694</c:v>
                </c:pt>
                <c:pt idx="6">
                  <c:v>0.92316838147332136</c:v>
                </c:pt>
                <c:pt idx="7">
                  <c:v>0.90440492297857722</c:v>
                </c:pt>
                <c:pt idx="8">
                  <c:v>0.87404669118784895</c:v>
                </c:pt>
                <c:pt idx="9">
                  <c:v>0.86197199371210342</c:v>
                </c:pt>
                <c:pt idx="10">
                  <c:v>0.77769787850225114</c:v>
                </c:pt>
                <c:pt idx="11">
                  <c:v>0.70804326568439446</c:v>
                </c:pt>
                <c:pt idx="12">
                  <c:v>0.70413955098697212</c:v>
                </c:pt>
                <c:pt idx="13">
                  <c:v>0.69219188295740108</c:v>
                </c:pt>
                <c:pt idx="14">
                  <c:v>0.68399566678270829</c:v>
                </c:pt>
                <c:pt idx="15">
                  <c:v>0.65408350313515784</c:v>
                </c:pt>
                <c:pt idx="16">
                  <c:v>0.62726377158772695</c:v>
                </c:pt>
                <c:pt idx="17">
                  <c:v>0.6408638594734708</c:v>
                </c:pt>
                <c:pt idx="18">
                  <c:v>0.63194869340929083</c:v>
                </c:pt>
                <c:pt idx="19">
                  <c:v>0.60936254686728319</c:v>
                </c:pt>
                <c:pt idx="20">
                  <c:v>0.60119571213627399</c:v>
                </c:pt>
                <c:pt idx="21">
                  <c:v>0.61642412593281348</c:v>
                </c:pt>
                <c:pt idx="22">
                  <c:v>0.59938395072759276</c:v>
                </c:pt>
                <c:pt idx="23">
                  <c:v>0.57906779473978731</c:v>
                </c:pt>
                <c:pt idx="24">
                  <c:v>0.60394946052090404</c:v>
                </c:pt>
                <c:pt idx="25">
                  <c:v>0.59592679848727814</c:v>
                </c:pt>
                <c:pt idx="26">
                  <c:v>0.57757748749847315</c:v>
                </c:pt>
                <c:pt idx="27">
                  <c:v>0.57910813438126019</c:v>
                </c:pt>
                <c:pt idx="28">
                  <c:v>0.56743779084801438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E-410C-9AAB-53B4FD7D135B}"/>
            </c:ext>
          </c:extLst>
        </c:ser>
        <c:ser>
          <c:idx val="0"/>
          <c:order val="5"/>
          <c:tx>
            <c:strRef>
              <c:f>Results_V3!$AT$2</c:f>
              <c:strCache>
                <c:ptCount val="1"/>
                <c:pt idx="0">
                  <c:v>0.3996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Results_V3!$AW$4:$AW$13</c:f>
              <c:numCache>
                <c:formatCode>0</c:formatCode>
                <c:ptCount val="10"/>
                <c:pt idx="0">
                  <c:v>1673.5535967799074</c:v>
                </c:pt>
                <c:pt idx="1">
                  <c:v>2015.271076157022</c:v>
                </c:pt>
                <c:pt idx="2">
                  <c:v>2348.4025159413109</c:v>
                </c:pt>
                <c:pt idx="3">
                  <c:v>2691.3268683535616</c:v>
                </c:pt>
                <c:pt idx="4">
                  <c:v>3037.7683936110661</c:v>
                </c:pt>
                <c:pt idx="5">
                  <c:v>3416.8989370774011</c:v>
                </c:pt>
                <c:pt idx="6">
                  <c:v>3756.6164554248617</c:v>
                </c:pt>
                <c:pt idx="7">
                  <c:v>4100.6787166988124</c:v>
                </c:pt>
                <c:pt idx="8">
                  <c:v>4435.3273682987001</c:v>
                </c:pt>
                <c:pt idx="9">
                  <c:v>4762.4244429073087</c:v>
                </c:pt>
              </c:numCache>
              <c:extLst xmlns:c15="http://schemas.microsoft.com/office/drawing/2012/chart"/>
            </c:numRef>
          </c:xVal>
          <c:yVal>
            <c:numRef>
              <c:f>Results_V3!$AX$4:$AX$13</c:f>
              <c:numCache>
                <c:formatCode>0.000</c:formatCode>
                <c:ptCount val="10"/>
                <c:pt idx="0">
                  <c:v>0.6073223572041816</c:v>
                </c:pt>
                <c:pt idx="1">
                  <c:v>0.58801912875210438</c:v>
                </c:pt>
                <c:pt idx="2">
                  <c:v>0.5727567258155517</c:v>
                </c:pt>
                <c:pt idx="3">
                  <c:v>0.55504959818005939</c:v>
                </c:pt>
                <c:pt idx="4">
                  <c:v>0.53762344660459704</c:v>
                </c:pt>
                <c:pt idx="5">
                  <c:v>0.52766703037644758</c:v>
                </c:pt>
                <c:pt idx="6">
                  <c:v>0.51788093222733422</c:v>
                </c:pt>
                <c:pt idx="7">
                  <c:v>0.50512339281042296</c:v>
                </c:pt>
                <c:pt idx="8">
                  <c:v>0.49425979983264912</c:v>
                </c:pt>
                <c:pt idx="9">
                  <c:v>0.48558381068632106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B8E-410C-9AAB-53B4FD7D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1408"/>
        <c:axId val="209333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Results_V3!$P$2</c15:sqref>
                        </c15:formulaRef>
                      </c:ext>
                    </c:extLst>
                    <c:strCache>
                      <c:ptCount val="1"/>
                      <c:pt idx="0">
                        <c:v>0.3745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Results_V3!$S$4:$S$13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1418.772383221572</c:v>
                      </c:pt>
                      <c:pt idx="1">
                        <c:v>1720.2763719486361</c:v>
                      </c:pt>
                      <c:pt idx="2">
                        <c:v>2022.3594141262017</c:v>
                      </c:pt>
                      <c:pt idx="3">
                        <c:v>2325.9053281787192</c:v>
                      </c:pt>
                      <c:pt idx="4">
                        <c:v>2620.9787759554742</c:v>
                      </c:pt>
                      <c:pt idx="5">
                        <c:v>2917.271283628022</c:v>
                      </c:pt>
                      <c:pt idx="6">
                        <c:v>3264.7033539290965</c:v>
                      </c:pt>
                      <c:pt idx="7">
                        <c:v>3575.9598218225065</c:v>
                      </c:pt>
                      <c:pt idx="8">
                        <c:v>3858.629335159565</c:v>
                      </c:pt>
                      <c:pt idx="9">
                        <c:v>4143.279820827287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Results_V3!$T$4:$T$13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0.63344643332712203</c:v>
                      </c:pt>
                      <c:pt idx="1">
                        <c:v>0.61500835487053085</c:v>
                      </c:pt>
                      <c:pt idx="2">
                        <c:v>0.59708907052851912</c:v>
                      </c:pt>
                      <c:pt idx="3">
                        <c:v>0.58062505766767603</c:v>
                      </c:pt>
                      <c:pt idx="4">
                        <c:v>0.56706009756667597</c:v>
                      </c:pt>
                      <c:pt idx="5">
                        <c:v>0.55807761516765542</c:v>
                      </c:pt>
                      <c:pt idx="6">
                        <c:v>0.54192380948374996</c:v>
                      </c:pt>
                      <c:pt idx="7">
                        <c:v>0.53251073844936381</c:v>
                      </c:pt>
                      <c:pt idx="8">
                        <c:v>0.52418885377470792</c:v>
                      </c:pt>
                      <c:pt idx="9">
                        <c:v>0.51440760241567141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B8E-410C-9AAB-53B4FD7D135B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Results_V3!$U$2</c15:sqref>
                        </c15:formulaRef>
                      </c:ext>
                    </c:extLst>
                    <c:strCache>
                      <c:ptCount val="1"/>
                      <c:pt idx="0">
                        <c:v>Cs8_NUM(k-w-SST) (0.3745)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Results_V3!$X$4:$X$32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30.4764973948311</c:v>
                      </c:pt>
                      <c:pt idx="1">
                        <c:v>60.952994789662199</c:v>
                      </c:pt>
                      <c:pt idx="2">
                        <c:v>91.429492184493284</c:v>
                      </c:pt>
                      <c:pt idx="3">
                        <c:v>121.9059895793244</c:v>
                      </c:pt>
                      <c:pt idx="4">
                        <c:v>152.38248697415548</c:v>
                      </c:pt>
                      <c:pt idx="5">
                        <c:v>182.85898436898657</c:v>
                      </c:pt>
                      <c:pt idx="6">
                        <c:v>213.33548176381768</c:v>
                      </c:pt>
                      <c:pt idx="7">
                        <c:v>243.8119791586488</c:v>
                      </c:pt>
                      <c:pt idx="8">
                        <c:v>274.28847655347982</c:v>
                      </c:pt>
                      <c:pt idx="9">
                        <c:v>304.76497394831097</c:v>
                      </c:pt>
                      <c:pt idx="10">
                        <c:v>609.52994789662193</c:v>
                      </c:pt>
                      <c:pt idx="11">
                        <c:v>914.2949218449329</c:v>
                      </c:pt>
                      <c:pt idx="12">
                        <c:v>1219.0598957932439</c:v>
                      </c:pt>
                      <c:pt idx="13">
                        <c:v>1523.8248697415549</c:v>
                      </c:pt>
                      <c:pt idx="14">
                        <c:v>1828.5898436898658</c:v>
                      </c:pt>
                      <c:pt idx="15">
                        <c:v>2133.3548176381769</c:v>
                      </c:pt>
                      <c:pt idx="16">
                        <c:v>2438.1197915864877</c:v>
                      </c:pt>
                      <c:pt idx="17">
                        <c:v>2742.8847655347986</c:v>
                      </c:pt>
                      <c:pt idx="18">
                        <c:v>3047.6497394831099</c:v>
                      </c:pt>
                      <c:pt idx="19">
                        <c:v>3352.4147134314208</c:v>
                      </c:pt>
                      <c:pt idx="20">
                        <c:v>3657.1796873797316</c:v>
                      </c:pt>
                      <c:pt idx="21">
                        <c:v>3961.9446613280425</c:v>
                      </c:pt>
                      <c:pt idx="22">
                        <c:v>4266.7096352763538</c:v>
                      </c:pt>
                      <c:pt idx="23">
                        <c:v>4571.4746092246642</c:v>
                      </c:pt>
                      <c:pt idx="24">
                        <c:v>4876.2395831729755</c:v>
                      </c:pt>
                      <c:pt idx="25">
                        <c:v>5181.0045571212868</c:v>
                      </c:pt>
                      <c:pt idx="26">
                        <c:v>5485.7695310695972</c:v>
                      </c:pt>
                      <c:pt idx="27">
                        <c:v>5790.5345050179085</c:v>
                      </c:pt>
                      <c:pt idx="28">
                        <c:v>6095.2994789662198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Results_V3!$Y$4:$Y$32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2.5857148503619416</c:v>
                      </c:pt>
                      <c:pt idx="1">
                        <c:v>1.7550915628131951</c:v>
                      </c:pt>
                      <c:pt idx="2">
                        <c:v>1.4549052769990209</c:v>
                      </c:pt>
                      <c:pt idx="3">
                        <c:v>1.3020476333779216</c:v>
                      </c:pt>
                      <c:pt idx="4">
                        <c:v>1.2042411968304156</c:v>
                      </c:pt>
                      <c:pt idx="5">
                        <c:v>1.142091816027651</c:v>
                      </c:pt>
                      <c:pt idx="6">
                        <c:v>1.0906891679072397</c:v>
                      </c:pt>
                      <c:pt idx="7">
                        <c:v>1.0588970301834095</c:v>
                      </c:pt>
                      <c:pt idx="8">
                        <c:v>1.0257481878176657</c:v>
                      </c:pt>
                      <c:pt idx="9">
                        <c:v>0.99174034187526694</c:v>
                      </c:pt>
                      <c:pt idx="10">
                        <c:v>0.83575095764057172</c:v>
                      </c:pt>
                      <c:pt idx="11">
                        <c:v>0.75595466575914583</c:v>
                      </c:pt>
                      <c:pt idx="12">
                        <c:v>0.70688616427718565</c:v>
                      </c:pt>
                      <c:pt idx="13">
                        <c:v>0.65932521784734666</c:v>
                      </c:pt>
                      <c:pt idx="14">
                        <c:v>0.62586695190454322</c:v>
                      </c:pt>
                      <c:pt idx="15">
                        <c:v>0.60574341910983986</c:v>
                      </c:pt>
                      <c:pt idx="16">
                        <c:v>0.57558116980230101</c:v>
                      </c:pt>
                      <c:pt idx="17">
                        <c:v>0.53604388164568306</c:v>
                      </c:pt>
                      <c:pt idx="18">
                        <c:v>0.52129610999385112</c:v>
                      </c:pt>
                      <c:pt idx="19">
                        <c:v>0.50099583575696172</c:v>
                      </c:pt>
                      <c:pt idx="20">
                        <c:v>0.49314192466836859</c:v>
                      </c:pt>
                      <c:pt idx="21">
                        <c:v>0.48151753123428698</c:v>
                      </c:pt>
                      <c:pt idx="22">
                        <c:v>0.45504451134297202</c:v>
                      </c:pt>
                      <c:pt idx="23">
                        <c:v>0.45759574398417202</c:v>
                      </c:pt>
                      <c:pt idx="24">
                        <c:v>0.44327133081445264</c:v>
                      </c:pt>
                      <c:pt idx="25">
                        <c:v>0.43806806113222896</c:v>
                      </c:pt>
                      <c:pt idx="26">
                        <c:v>0.43863540071791307</c:v>
                      </c:pt>
                      <c:pt idx="27">
                        <c:v>0.41595829919834193</c:v>
                      </c:pt>
                      <c:pt idx="28">
                        <c:v>0.40705032711583217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8E-410C-9AAB-53B4FD7D135B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Results_V3!$A$2</c15:sqref>
                        </c15:formulaRef>
                      </c:ext>
                    </c:extLst>
                    <c:strCache>
                      <c:ptCount val="1"/>
                      <c:pt idx="0">
                        <c:v>0.3326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Results_V3!$D$4:$D$13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1097.1213108548836</c:v>
                      </c:pt>
                      <c:pt idx="1">
                        <c:v>1347.4701292307768</c:v>
                      </c:pt>
                      <c:pt idx="2">
                        <c:v>1582.37926416291</c:v>
                      </c:pt>
                      <c:pt idx="3">
                        <c:v>1814.6523555802548</c:v>
                      </c:pt>
                      <c:pt idx="4">
                        <c:v>2048.8585455751113</c:v>
                      </c:pt>
                      <c:pt idx="5">
                        <c:v>2277.9683847747096</c:v>
                      </c:pt>
                      <c:pt idx="6">
                        <c:v>2521.5639107174788</c:v>
                      </c:pt>
                      <c:pt idx="7">
                        <c:v>2787.9800419454145</c:v>
                      </c:pt>
                      <c:pt idx="8">
                        <c:v>3027.4332137935162</c:v>
                      </c:pt>
                      <c:pt idx="9">
                        <c:v>3252.3504885457846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Results_V3!$E$4:$E$13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0.79962762184105718</c:v>
                      </c:pt>
                      <c:pt idx="1">
                        <c:v>0.73381085357032583</c:v>
                      </c:pt>
                      <c:pt idx="2">
                        <c:v>0.72211805599738166</c:v>
                      </c:pt>
                      <c:pt idx="3">
                        <c:v>0.71526740193488314</c:v>
                      </c:pt>
                      <c:pt idx="4">
                        <c:v>0.69801835513588473</c:v>
                      </c:pt>
                      <c:pt idx="5">
                        <c:v>0.68663945399951865</c:v>
                      </c:pt>
                      <c:pt idx="6">
                        <c:v>0.6721736687880524</c:v>
                      </c:pt>
                      <c:pt idx="7">
                        <c:v>0.66342376109147894</c:v>
                      </c:pt>
                      <c:pt idx="8">
                        <c:v>0.6507276451443984</c:v>
                      </c:pt>
                      <c:pt idx="9">
                        <c:v>0.64118564984215032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8E-410C-9AAB-53B4FD7D135B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Results_V3!$F$2</c15:sqref>
                        </c15:formulaRef>
                      </c:ext>
                    </c:extLst>
                    <c:strCache>
                      <c:ptCount val="1"/>
                      <c:pt idx="0">
                        <c:v>Cs6_NUM(k-w-SST) (0.3326)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Results_V3!$I$4:$I$32</c15:sqref>
                        </c15:formulaRef>
                      </c:ext>
                    </c:extLst>
                    <c:numCache>
                      <c:formatCode>0</c:formatCode>
                      <c:ptCount val="29"/>
                      <c:pt idx="0">
                        <c:v>25.10517633131699</c:v>
                      </c:pt>
                      <c:pt idx="1">
                        <c:v>50.21035266263398</c:v>
                      </c:pt>
                      <c:pt idx="2">
                        <c:v>75.315528993950977</c:v>
                      </c:pt>
                      <c:pt idx="3">
                        <c:v>100.42070532526796</c:v>
                      </c:pt>
                      <c:pt idx="4">
                        <c:v>125.52588165658494</c:v>
                      </c:pt>
                      <c:pt idx="5">
                        <c:v>150.63105798790195</c:v>
                      </c:pt>
                      <c:pt idx="6">
                        <c:v>175.73623431921894</c:v>
                      </c:pt>
                      <c:pt idx="7">
                        <c:v>200.84141065053592</c:v>
                      </c:pt>
                      <c:pt idx="8">
                        <c:v>225.9465869818529</c:v>
                      </c:pt>
                      <c:pt idx="9">
                        <c:v>251.05176331316989</c:v>
                      </c:pt>
                      <c:pt idx="10">
                        <c:v>502.10352662633977</c:v>
                      </c:pt>
                      <c:pt idx="11">
                        <c:v>753.15528993950966</c:v>
                      </c:pt>
                      <c:pt idx="12">
                        <c:v>1004.2070532526795</c:v>
                      </c:pt>
                      <c:pt idx="13">
                        <c:v>1255.2588165658497</c:v>
                      </c:pt>
                      <c:pt idx="14">
                        <c:v>1506.3105798790193</c:v>
                      </c:pt>
                      <c:pt idx="15">
                        <c:v>1757.3623431921894</c:v>
                      </c:pt>
                      <c:pt idx="16">
                        <c:v>2008.4141065053591</c:v>
                      </c:pt>
                      <c:pt idx="17">
                        <c:v>2259.465869818529</c:v>
                      </c:pt>
                      <c:pt idx="18">
                        <c:v>2510.5176331316993</c:v>
                      </c:pt>
                      <c:pt idx="19">
                        <c:v>2761.5693964448687</c:v>
                      </c:pt>
                      <c:pt idx="20">
                        <c:v>3012.6211597580386</c:v>
                      </c:pt>
                      <c:pt idx="21">
                        <c:v>3263.672923071209</c:v>
                      </c:pt>
                      <c:pt idx="22">
                        <c:v>3514.7246863843789</c:v>
                      </c:pt>
                      <c:pt idx="23">
                        <c:v>3765.7764496975483</c:v>
                      </c:pt>
                      <c:pt idx="24">
                        <c:v>4016.8282130107182</c:v>
                      </c:pt>
                      <c:pt idx="25">
                        <c:v>4267.8799763238885</c:v>
                      </c:pt>
                      <c:pt idx="26">
                        <c:v>4518.9317396370579</c:v>
                      </c:pt>
                      <c:pt idx="27">
                        <c:v>4769.9835029502283</c:v>
                      </c:pt>
                      <c:pt idx="28">
                        <c:v>5021.0352662633986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Results_V3!$J$4:$J$32</c15:sqref>
                        </c15:formulaRef>
                      </c:ext>
                    </c:extLst>
                    <c:numCache>
                      <c:formatCode>0.000</c:formatCode>
                      <c:ptCount val="29"/>
                      <c:pt idx="0">
                        <c:v>3.2126852631048264</c:v>
                      </c:pt>
                      <c:pt idx="1">
                        <c:v>2.1273506538523392</c:v>
                      </c:pt>
                      <c:pt idx="2">
                        <c:v>1.7301665236285146</c:v>
                      </c:pt>
                      <c:pt idx="3">
                        <c:v>1.5160059600453615</c:v>
                      </c:pt>
                      <c:pt idx="4">
                        <c:v>1.3795957161923007</c:v>
                      </c:pt>
                      <c:pt idx="5">
                        <c:v>1.2844290839342576</c:v>
                      </c:pt>
                      <c:pt idx="6">
                        <c:v>1.2150839822737618</c:v>
                      </c:pt>
                      <c:pt idx="7">
                        <c:v>1.1642837925153113</c:v>
                      </c:pt>
                      <c:pt idx="8">
                        <c:v>1.1276427922286478</c:v>
                      </c:pt>
                      <c:pt idx="9">
                        <c:v>1.0973298680610799</c:v>
                      </c:pt>
                      <c:pt idx="10">
                        <c:v>0.93305659449608602</c:v>
                      </c:pt>
                      <c:pt idx="11">
                        <c:v>0.85740852928242328</c:v>
                      </c:pt>
                      <c:pt idx="12">
                        <c:v>0.80921958585603937</c:v>
                      </c:pt>
                      <c:pt idx="13">
                        <c:v>0.7672959056478964</c:v>
                      </c:pt>
                      <c:pt idx="14">
                        <c:v>0.74884845681769252</c:v>
                      </c:pt>
                      <c:pt idx="15">
                        <c:v>0.73161673378058911</c:v>
                      </c:pt>
                      <c:pt idx="16">
                        <c:v>0.71323344342425521</c:v>
                      </c:pt>
                      <c:pt idx="17">
                        <c:v>0.70599231662221562</c:v>
                      </c:pt>
                      <c:pt idx="18">
                        <c:v>0.68529103740656383</c:v>
                      </c:pt>
                      <c:pt idx="19">
                        <c:v>0.67343105588179841</c:v>
                      </c:pt>
                      <c:pt idx="20">
                        <c:v>0.66129251604330874</c:v>
                      </c:pt>
                      <c:pt idx="21">
                        <c:v>0.65889138856621998</c:v>
                      </c:pt>
                      <c:pt idx="22">
                        <c:v>0.65772166930869458</c:v>
                      </c:pt>
                      <c:pt idx="23">
                        <c:v>0.64938467286916546</c:v>
                      </c:pt>
                      <c:pt idx="24">
                        <c:v>0.63951842596261832</c:v>
                      </c:pt>
                      <c:pt idx="25">
                        <c:v>0.64322125213263137</c:v>
                      </c:pt>
                      <c:pt idx="26">
                        <c:v>0.63763636304086502</c:v>
                      </c:pt>
                      <c:pt idx="27">
                        <c:v>0.63093686809257754</c:v>
                      </c:pt>
                      <c:pt idx="28">
                        <c:v>0.62680272166187934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B8E-410C-9AAB-53B4FD7D135B}"/>
                  </c:ext>
                </c:extLst>
              </c15:ser>
            </c15:filteredScatterSeries>
          </c:ext>
        </c:extLst>
      </c:scatterChart>
      <c:valAx>
        <c:axId val="2093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33808"/>
        <c:crosses val="autoZero"/>
        <c:crossBetween val="midCat"/>
      </c:valAx>
      <c:valAx>
        <c:axId val="209333808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3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dP x Reynolds (e=0.4162)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dP_V1V2V3V4!$C$37:$C$44</c:f>
              <c:numCache>
                <c:formatCode>0.00E+00</c:formatCode>
                <c:ptCount val="8"/>
                <c:pt idx="0">
                  <c:v>2447.0565001676646</c:v>
                </c:pt>
                <c:pt idx="1">
                  <c:v>3125.0916085658268</c:v>
                </c:pt>
                <c:pt idx="2">
                  <c:v>3909.4736017058808</c:v>
                </c:pt>
                <c:pt idx="3">
                  <c:v>4565.8306099148786</c:v>
                </c:pt>
                <c:pt idx="4">
                  <c:v>5259.1067002603486</c:v>
                </c:pt>
                <c:pt idx="5">
                  <c:v>5925.3631832171159</c:v>
                </c:pt>
                <c:pt idx="6">
                  <c:v>6686.4375494083906</c:v>
                </c:pt>
                <c:pt idx="7">
                  <c:v>7364.1845708959136</c:v>
                </c:pt>
              </c:numCache>
            </c:numRef>
          </c:xVal>
          <c:yVal>
            <c:numRef>
              <c:f>dP_V1V2V3V4!$D$37:$D$44</c:f>
              <c:numCache>
                <c:formatCode>General</c:formatCode>
                <c:ptCount val="8"/>
                <c:pt idx="0">
                  <c:v>6.0174016372912229</c:v>
                </c:pt>
                <c:pt idx="1">
                  <c:v>9.1653502227398054</c:v>
                </c:pt>
                <c:pt idx="2">
                  <c:v>13.839165528194924</c:v>
                </c:pt>
                <c:pt idx="3">
                  <c:v>18.851180712698799</c:v>
                </c:pt>
                <c:pt idx="4">
                  <c:v>24.784899121187077</c:v>
                </c:pt>
                <c:pt idx="5">
                  <c:v>24.772246212108747</c:v>
                </c:pt>
                <c:pt idx="6">
                  <c:v>39.010416162162656</c:v>
                </c:pt>
                <c:pt idx="7">
                  <c:v>47.291546663152751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DC-4CDB-8ECE-8CD37C7566DC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dP_V1V2V3V4!$J$37:$J$44</c:f>
              <c:numCache>
                <c:formatCode>0.00E+00</c:formatCode>
                <c:ptCount val="8"/>
                <c:pt idx="0">
                  <c:v>2530.2228657718983</c:v>
                </c:pt>
                <c:pt idx="1">
                  <c:v>3237.0414924540592</c:v>
                </c:pt>
                <c:pt idx="2">
                  <c:v>4034.4413809892153</c:v>
                </c:pt>
                <c:pt idx="3">
                  <c:v>4700.0529371583798</c:v>
                </c:pt>
                <c:pt idx="4">
                  <c:v>5443.8797348059625</c:v>
                </c:pt>
                <c:pt idx="5">
                  <c:v>6215.3318155332263</c:v>
                </c:pt>
                <c:pt idx="6">
                  <c:v>6947.0722745211378</c:v>
                </c:pt>
                <c:pt idx="7">
                  <c:v>7749.3599931984972</c:v>
                </c:pt>
              </c:numCache>
            </c:numRef>
          </c:xVal>
          <c:yVal>
            <c:numRef>
              <c:f>dP_V1V2V3V4!$K$37:$K$44</c:f>
              <c:numCache>
                <c:formatCode>General</c:formatCode>
                <c:ptCount val="8"/>
                <c:pt idx="0">
                  <c:v>4.0951379014267673</c:v>
                </c:pt>
                <c:pt idx="1">
                  <c:v>6.2130091802934135</c:v>
                </c:pt>
                <c:pt idx="2">
                  <c:v>8.8162519298634727</c:v>
                </c:pt>
                <c:pt idx="3">
                  <c:v>11.753605184216811</c:v>
                </c:pt>
                <c:pt idx="4">
                  <c:v>15.244599912006262</c:v>
                </c:pt>
                <c:pt idx="5">
                  <c:v>19.150290594894269</c:v>
                </c:pt>
                <c:pt idx="6">
                  <c:v>23.45953965880598</c:v>
                </c:pt>
                <c:pt idx="7">
                  <c:v>28.190459629044607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8DC-4CDB-8ECE-8CD37C7566DC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dP_V1V2V3V4!$Q$37:$Q$44</c:f>
              <c:numCache>
                <c:formatCode>0.00E+00</c:formatCode>
                <c:ptCount val="8"/>
                <c:pt idx="0">
                  <c:v>2253.1089063901873</c:v>
                </c:pt>
                <c:pt idx="1">
                  <c:v>2892.9958290394943</c:v>
                </c:pt>
                <c:pt idx="2">
                  <c:v>3576.4528062954746</c:v>
                </c:pt>
                <c:pt idx="3">
                  <c:v>4184.9575123241739</c:v>
                </c:pt>
                <c:pt idx="4">
                  <c:v>4840.2762870003371</c:v>
                </c:pt>
                <c:pt idx="5">
                  <c:v>5539.3984108140266</c:v>
                </c:pt>
                <c:pt idx="6">
                  <c:v>6184.0103092429754</c:v>
                </c:pt>
                <c:pt idx="7">
                  <c:v>6854.0251235813212</c:v>
                </c:pt>
              </c:numCache>
            </c:numRef>
          </c:xVal>
          <c:yVal>
            <c:numRef>
              <c:f>dP_V1V2V3V4!$R$37:$R$44</c:f>
              <c:numCache>
                <c:formatCode>General</c:formatCode>
                <c:ptCount val="8"/>
                <c:pt idx="0">
                  <c:v>2.6927590506746717</c:v>
                </c:pt>
                <c:pt idx="1">
                  <c:v>3.8903322563171505</c:v>
                </c:pt>
                <c:pt idx="2">
                  <c:v>5.2624526179515447</c:v>
                </c:pt>
                <c:pt idx="3">
                  <c:v>6.7811555995178363</c:v>
                </c:pt>
                <c:pt idx="4">
                  <c:v>8.4512920617738825</c:v>
                </c:pt>
                <c:pt idx="5">
                  <c:v>10.329879781761708</c:v>
                </c:pt>
                <c:pt idx="6">
                  <c:v>12.36054949802644</c:v>
                </c:pt>
                <c:pt idx="7">
                  <c:v>14.720995620648464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8DC-4CDB-8ECE-8CD37C7566DC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dP_V1V2V3V4!$X$37:$X$44</c:f>
              <c:numCache>
                <c:formatCode>0.00E+00</c:formatCode>
                <c:ptCount val="8"/>
                <c:pt idx="0">
                  <c:v>2236.5165209661795</c:v>
                </c:pt>
                <c:pt idx="1">
                  <c:v>2779.0357975592524</c:v>
                </c:pt>
                <c:pt idx="2">
                  <c:v>3452.0534786128428</c:v>
                </c:pt>
                <c:pt idx="3">
                  <c:v>4059.6525100156259</c:v>
                </c:pt>
                <c:pt idx="4">
                  <c:v>4714.5202651850086</c:v>
                </c:pt>
                <c:pt idx="5">
                  <c:v>5397.3423574321696</c:v>
                </c:pt>
                <c:pt idx="6">
                  <c:v>6010.4882212037846</c:v>
                </c:pt>
                <c:pt idx="7">
                  <c:v>6639.0316159599088</c:v>
                </c:pt>
              </c:numCache>
            </c:numRef>
          </c:xVal>
          <c:yVal>
            <c:numRef>
              <c:f>dP_V1V2V3V4!$Y$37:$Y$44</c:f>
              <c:numCache>
                <c:formatCode>General</c:formatCode>
                <c:ptCount val="8"/>
                <c:pt idx="0">
                  <c:v>3.7098568503115681</c:v>
                </c:pt>
                <c:pt idx="1">
                  <c:v>5.6884606935875954</c:v>
                </c:pt>
                <c:pt idx="2">
                  <c:v>8.0458432652015368</c:v>
                </c:pt>
                <c:pt idx="3">
                  <c:v>10.793381999172531</c:v>
                </c:pt>
                <c:pt idx="4">
                  <c:v>13.967603697213068</c:v>
                </c:pt>
                <c:pt idx="5">
                  <c:v>17.492927686364361</c:v>
                </c:pt>
                <c:pt idx="6">
                  <c:v>21.391009770721649</c:v>
                </c:pt>
                <c:pt idx="7">
                  <c:v>25.838403236038083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DC-4CDB-8ECE-8CD37C756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98831"/>
        <c:axId val="1919400751"/>
      </c:scatterChart>
      <c:valAx>
        <c:axId val="1919398831"/>
        <c:scaling>
          <c:orientation val="minMax"/>
          <c:max val="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3211103965911118"/>
              <c:y val="0.9191643867945145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400751"/>
        <c:crosses val="autoZero"/>
        <c:crossBetween val="midCat"/>
        <c:majorUnit val="2000"/>
      </c:valAx>
      <c:valAx>
        <c:axId val="1919400751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1.4747135397978737E-2"/>
              <c:y val="0.302144449203282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398831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90485439814814828"/>
          <c:y val="2.3217013888888898E-2"/>
          <c:w val="8.0709562483844921E-2"/>
          <c:h val="0.3211733547772426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55577427821523"/>
          <c:y val="5.0925925925925923E-2"/>
          <c:w val="0.79008311461067371"/>
          <c:h val="0.77725575969670457"/>
        </c:manualLayout>
      </c:layout>
      <c:scatterChart>
        <c:scatterStyle val="lineMarker"/>
        <c:varyColors val="0"/>
        <c:ser>
          <c:idx val="8"/>
          <c:order val="3"/>
          <c:tx>
            <c:strRef>
              <c:f>EXP_Validação2!$P$2</c:f>
              <c:strCache>
                <c:ptCount val="1"/>
                <c:pt idx="0">
                  <c:v>0.4331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EXP_Validação2!$S$4:$S$17</c:f>
              <c:numCache>
                <c:formatCode>0.00</c:formatCode>
                <c:ptCount val="14"/>
                <c:pt idx="0">
                  <c:v>1782.279216224799</c:v>
                </c:pt>
                <c:pt idx="1">
                  <c:v>2171.6069075924634</c:v>
                </c:pt>
                <c:pt idx="2">
                  <c:v>2552.3911070014738</c:v>
                </c:pt>
                <c:pt idx="3">
                  <c:v>2937.8017598684519</c:v>
                </c:pt>
                <c:pt idx="4">
                  <c:v>3307.7921725618367</c:v>
                </c:pt>
                <c:pt idx="5">
                  <c:v>3680.9978369164519</c:v>
                </c:pt>
                <c:pt idx="6">
                  <c:v>4102.9281038477711</c:v>
                </c:pt>
                <c:pt idx="7">
                  <c:v>4490.9056183612556</c:v>
                </c:pt>
                <c:pt idx="8">
                  <c:v>4857.4977045657333</c:v>
                </c:pt>
                <c:pt idx="9">
                  <c:v>5241.6954866992955</c:v>
                </c:pt>
                <c:pt idx="10">
                  <c:v>5624.1235454985645</c:v>
                </c:pt>
                <c:pt idx="11">
                  <c:v>5998.2674683450286</c:v>
                </c:pt>
                <c:pt idx="12">
                  <c:v>6401.451635733175</c:v>
                </c:pt>
                <c:pt idx="13">
                  <c:v>6770.0155903941441</c:v>
                </c:pt>
              </c:numCache>
            </c:numRef>
          </c:xVal>
          <c:yVal>
            <c:numRef>
              <c:f>EXP_Validação2!$T$4:$T$17</c:f>
              <c:numCache>
                <c:formatCode>0.00</c:formatCode>
                <c:ptCount val="14"/>
                <c:pt idx="0">
                  <c:v>0.56259739752591464</c:v>
                </c:pt>
                <c:pt idx="1">
                  <c:v>0.53247203522982089</c:v>
                </c:pt>
                <c:pt idx="2">
                  <c:v>0.51024244877140823</c:v>
                </c:pt>
                <c:pt idx="3">
                  <c:v>0.48933265570617623</c:v>
                </c:pt>
                <c:pt idx="4">
                  <c:v>0.47380979623259978</c:v>
                </c:pt>
                <c:pt idx="5">
                  <c:v>0.46174525930464705</c:v>
                </c:pt>
                <c:pt idx="6">
                  <c:v>0.44940587494097672</c:v>
                </c:pt>
                <c:pt idx="7">
                  <c:v>0.44036422525935165</c:v>
                </c:pt>
                <c:pt idx="8">
                  <c:v>0.43288220741601707</c:v>
                </c:pt>
                <c:pt idx="9">
                  <c:v>0.42325108122609173</c:v>
                </c:pt>
                <c:pt idx="10">
                  <c:v>0.41462752595281693</c:v>
                </c:pt>
                <c:pt idx="11">
                  <c:v>0.40503385031667233</c:v>
                </c:pt>
                <c:pt idx="12">
                  <c:v>0.3979543942022144</c:v>
                </c:pt>
                <c:pt idx="13">
                  <c:v>0.39043732594249264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5-463B-B191-1BDB2A20C9F9}"/>
            </c:ext>
          </c:extLst>
        </c:ser>
        <c:ser>
          <c:idx val="9"/>
          <c:order val="4"/>
          <c:tx>
            <c:strRef>
              <c:f>EXP_Validação!$A$2</c:f>
              <c:strCache>
                <c:ptCount val="1"/>
                <c:pt idx="0">
                  <c:v>0.2992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EXP_Validação!$D$4:$D$17</c:f>
              <c:numCache>
                <c:formatCode>0.000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EXP_Validação!$E$4:$E$17</c:f>
              <c:numCache>
                <c:formatCode>0.000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63B-B191-1BDB2A20C9F9}"/>
            </c:ext>
          </c:extLst>
        </c:ser>
        <c:ser>
          <c:idx val="10"/>
          <c:order val="5"/>
          <c:tx>
            <c:strRef>
              <c:f>EXP_Validação!$F$2</c:f>
              <c:strCache>
                <c:ptCount val="1"/>
                <c:pt idx="0">
                  <c:v>0.3494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EXP_Validação!$I$4:$I$17</c:f>
              <c:numCache>
                <c:formatCode>0.000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EXP_Validação!$J$4:$J$17</c:f>
              <c:numCache>
                <c:formatCode>0.000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5-463B-B191-1BDB2A20C9F9}"/>
            </c:ext>
          </c:extLst>
        </c:ser>
        <c:ser>
          <c:idx val="11"/>
          <c:order val="6"/>
          <c:tx>
            <c:strRef>
              <c:f>EXP_Validação!$K$2</c:f>
              <c:strCache>
                <c:ptCount val="1"/>
                <c:pt idx="0">
                  <c:v>0.3795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EXP_Validação!$N$4:$N$17</c:f>
              <c:numCache>
                <c:formatCode>0.000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EXP_Validação!$O$4:$O$17</c:f>
              <c:numCache>
                <c:formatCode>0.000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35-463B-B191-1BDB2A20C9F9}"/>
            </c:ext>
          </c:extLst>
        </c:ser>
        <c:ser>
          <c:idx val="0"/>
          <c:order val="8"/>
          <c:tx>
            <c:strRef>
              <c:f>Results_V3!$A$2</c:f>
              <c:strCache>
                <c:ptCount val="1"/>
                <c:pt idx="0">
                  <c:v>0.3326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Results_V3!$D$4:$D$13</c:f>
              <c:numCache>
                <c:formatCode>0</c:formatCode>
                <c:ptCount val="10"/>
                <c:pt idx="0">
                  <c:v>1097.1213108548836</c:v>
                </c:pt>
                <c:pt idx="1">
                  <c:v>1347.4701292307768</c:v>
                </c:pt>
                <c:pt idx="2">
                  <c:v>1582.37926416291</c:v>
                </c:pt>
                <c:pt idx="3">
                  <c:v>1814.6523555802548</c:v>
                </c:pt>
                <c:pt idx="4">
                  <c:v>2048.8585455751113</c:v>
                </c:pt>
                <c:pt idx="5">
                  <c:v>2277.9683847747096</c:v>
                </c:pt>
                <c:pt idx="6">
                  <c:v>2521.5639107174788</c:v>
                </c:pt>
                <c:pt idx="7">
                  <c:v>2787.9800419454145</c:v>
                </c:pt>
                <c:pt idx="8">
                  <c:v>3027.4332137935162</c:v>
                </c:pt>
                <c:pt idx="9">
                  <c:v>3252.3504885457846</c:v>
                </c:pt>
              </c:numCache>
            </c:numRef>
          </c:xVal>
          <c:yVal>
            <c:numRef>
              <c:f>Results_V3!$E$4:$E$13</c:f>
              <c:numCache>
                <c:formatCode>0.000</c:formatCode>
                <c:ptCount val="10"/>
                <c:pt idx="0">
                  <c:v>0.79962762184105718</c:v>
                </c:pt>
                <c:pt idx="1">
                  <c:v>0.73381085357032583</c:v>
                </c:pt>
                <c:pt idx="2">
                  <c:v>0.72211805599738166</c:v>
                </c:pt>
                <c:pt idx="3">
                  <c:v>0.71526740193488314</c:v>
                </c:pt>
                <c:pt idx="4">
                  <c:v>0.69801835513588473</c:v>
                </c:pt>
                <c:pt idx="5">
                  <c:v>0.68663945399951865</c:v>
                </c:pt>
                <c:pt idx="6">
                  <c:v>0.6721736687880524</c:v>
                </c:pt>
                <c:pt idx="7">
                  <c:v>0.66342376109147894</c:v>
                </c:pt>
                <c:pt idx="8">
                  <c:v>0.6507276451443984</c:v>
                </c:pt>
                <c:pt idx="9">
                  <c:v>0.64118564984215032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35-463B-B191-1BDB2A20C9F9}"/>
            </c:ext>
          </c:extLst>
        </c:ser>
        <c:ser>
          <c:idx val="2"/>
          <c:order val="10"/>
          <c:tx>
            <c:strRef>
              <c:f>Results_V3!$AT$2</c:f>
              <c:strCache>
                <c:ptCount val="1"/>
                <c:pt idx="0">
                  <c:v>0.3996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Results_V3!$AW$4:$AW$13</c:f>
              <c:numCache>
                <c:formatCode>0</c:formatCode>
                <c:ptCount val="10"/>
                <c:pt idx="0">
                  <c:v>1673.5535967799074</c:v>
                </c:pt>
                <c:pt idx="1">
                  <c:v>2015.271076157022</c:v>
                </c:pt>
                <c:pt idx="2">
                  <c:v>2348.4025159413109</c:v>
                </c:pt>
                <c:pt idx="3">
                  <c:v>2691.3268683535616</c:v>
                </c:pt>
                <c:pt idx="4">
                  <c:v>3037.7683936110661</c:v>
                </c:pt>
                <c:pt idx="5">
                  <c:v>3416.8989370774011</c:v>
                </c:pt>
                <c:pt idx="6">
                  <c:v>3756.6164554248617</c:v>
                </c:pt>
                <c:pt idx="7">
                  <c:v>4100.6787166988124</c:v>
                </c:pt>
                <c:pt idx="8">
                  <c:v>4435.3273682987001</c:v>
                </c:pt>
                <c:pt idx="9">
                  <c:v>4762.4244429073087</c:v>
                </c:pt>
              </c:numCache>
            </c:numRef>
          </c:xVal>
          <c:yVal>
            <c:numRef>
              <c:f>Results_V3!$AX$4:$AX$13</c:f>
              <c:numCache>
                <c:formatCode>0.000</c:formatCode>
                <c:ptCount val="10"/>
                <c:pt idx="0">
                  <c:v>0.6073223572041816</c:v>
                </c:pt>
                <c:pt idx="1">
                  <c:v>0.58801912875210438</c:v>
                </c:pt>
                <c:pt idx="2">
                  <c:v>0.5727567258155517</c:v>
                </c:pt>
                <c:pt idx="3">
                  <c:v>0.55504959818005939</c:v>
                </c:pt>
                <c:pt idx="4">
                  <c:v>0.53762344660459704</c:v>
                </c:pt>
                <c:pt idx="5">
                  <c:v>0.52766703037644758</c:v>
                </c:pt>
                <c:pt idx="6">
                  <c:v>0.51788093222733422</c:v>
                </c:pt>
                <c:pt idx="7">
                  <c:v>0.50512339281042296</c:v>
                </c:pt>
                <c:pt idx="8">
                  <c:v>0.49425979983264912</c:v>
                </c:pt>
                <c:pt idx="9">
                  <c:v>0.48558381068632106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35-463B-B191-1BDB2A20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95552"/>
        <c:axId val="40420323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EXP_Validação2!$A$2</c15:sqref>
                        </c15:formulaRef>
                      </c:ext>
                    </c:extLst>
                    <c:strCache>
                      <c:ptCount val="1"/>
                      <c:pt idx="0">
                        <c:v>0.366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EXP_Validação2!$D$4:$D$17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1081.8486206034447</c:v>
                      </c:pt>
                      <c:pt idx="1">
                        <c:v>1317.1924313487164</c:v>
                      </c:pt>
                      <c:pt idx="2">
                        <c:v>1545.9005119612536</c:v>
                      </c:pt>
                      <c:pt idx="3">
                        <c:v>1776.8986274761098</c:v>
                      </c:pt>
                      <c:pt idx="4">
                        <c:v>1999.1809385119795</c:v>
                      </c:pt>
                      <c:pt idx="5">
                        <c:v>2223.4627576342064</c:v>
                      </c:pt>
                      <c:pt idx="6">
                        <c:v>2453.3817735469052</c:v>
                      </c:pt>
                      <c:pt idx="7">
                        <c:v>2712.976028519</c:v>
                      </c:pt>
                      <c:pt idx="8">
                        <c:v>2931.2349093640132</c:v>
                      </c:pt>
                      <c:pt idx="9">
                        <c:v>3148.2120542562102</c:v>
                      </c:pt>
                      <c:pt idx="10">
                        <c:v>3373.2555907446681</c:v>
                      </c:pt>
                      <c:pt idx="11">
                        <c:v>3599.3513714153464</c:v>
                      </c:pt>
                      <c:pt idx="12">
                        <c:v>3831.7215547501442</c:v>
                      </c:pt>
                      <c:pt idx="13">
                        <c:v>4054.0136313932753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EXP_Validação2!$E$4:$E$17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0.69582240103522719</c:v>
                      </c:pt>
                      <c:pt idx="1">
                        <c:v>0.67438709471971481</c:v>
                      </c:pt>
                      <c:pt idx="2">
                        <c:v>0.65968931959758947</c:v>
                      </c:pt>
                      <c:pt idx="3">
                        <c:v>0.64367794711725745</c:v>
                      </c:pt>
                      <c:pt idx="4">
                        <c:v>0.62962969307720162</c:v>
                      </c:pt>
                      <c:pt idx="5">
                        <c:v>0.61677212963070194</c:v>
                      </c:pt>
                      <c:pt idx="6">
                        <c:v>0.60654343943795186</c:v>
                      </c:pt>
                      <c:pt idx="7">
                        <c:v>0.59549582625576203</c:v>
                      </c:pt>
                      <c:pt idx="8">
                        <c:v>0.58664136173384795</c:v>
                      </c:pt>
                      <c:pt idx="9">
                        <c:v>0.58004103822159037</c:v>
                      </c:pt>
                      <c:pt idx="10">
                        <c:v>0.57002875503202111</c:v>
                      </c:pt>
                      <c:pt idx="11">
                        <c:v>0.55579508111971754</c:v>
                      </c:pt>
                      <c:pt idx="12">
                        <c:v>0.54473873191078903</c:v>
                      </c:pt>
                      <c:pt idx="13">
                        <c:v>0.53643048072458122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0735-463B-B191-1BDB2A20C9F9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EXP_Validação2!$F$2</c15:sqref>
                        </c15:formulaRef>
                      </c:ext>
                    </c:extLst>
                    <c:strCache>
                      <c:ptCount val="1"/>
                      <c:pt idx="0">
                        <c:v>0.3996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EXP_Validação2!$I$4:$I$17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1384.2676466608452</c:v>
                      </c:pt>
                      <c:pt idx="1">
                        <c:v>1687.0359226657638</c:v>
                      </c:pt>
                      <c:pt idx="2">
                        <c:v>1982.848245504561</c:v>
                      </c:pt>
                      <c:pt idx="3">
                        <c:v>2278.4417899800983</c:v>
                      </c:pt>
                      <c:pt idx="4">
                        <c:v>2563.1653464618703</c:v>
                      </c:pt>
                      <c:pt idx="5">
                        <c:v>2852.1745612924433</c:v>
                      </c:pt>
                      <c:pt idx="6">
                        <c:v>3153.2285739578438</c:v>
                      </c:pt>
                      <c:pt idx="7">
                        <c:v>3464.0167253063819</c:v>
                      </c:pt>
                      <c:pt idx="8">
                        <c:v>3746.6663827830057</c:v>
                      </c:pt>
                      <c:pt idx="9">
                        <c:v>4031.8664565217146</c:v>
                      </c:pt>
                      <c:pt idx="10">
                        <c:v>4328.3021478476385</c:v>
                      </c:pt>
                      <c:pt idx="11">
                        <c:v>4613.7120090579674</c:v>
                      </c:pt>
                      <c:pt idx="12">
                        <c:v>4896.409617956705</c:v>
                      </c:pt>
                      <c:pt idx="13">
                        <c:v>5180.4169000710936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EXP_Validação2!$J$4:$J$17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0.59221665376153432</c:v>
                      </c:pt>
                      <c:pt idx="1">
                        <c:v>0.56796453442381589</c:v>
                      </c:pt>
                      <c:pt idx="2">
                        <c:v>0.55058957119263807</c:v>
                      </c:pt>
                      <c:pt idx="3">
                        <c:v>0.53364285167699388</c:v>
                      </c:pt>
                      <c:pt idx="4">
                        <c:v>0.52019342053678419</c:v>
                      </c:pt>
                      <c:pt idx="5">
                        <c:v>0.50877833405903861</c:v>
                      </c:pt>
                      <c:pt idx="6">
                        <c:v>0.5010213689355969</c:v>
                      </c:pt>
                      <c:pt idx="7">
                        <c:v>0.49150313854072264</c:v>
                      </c:pt>
                      <c:pt idx="8">
                        <c:v>0.48276719440907151</c:v>
                      </c:pt>
                      <c:pt idx="9">
                        <c:v>0.47316213114695449</c:v>
                      </c:pt>
                      <c:pt idx="10">
                        <c:v>0.46304613779772757</c:v>
                      </c:pt>
                      <c:pt idx="11">
                        <c:v>0.45234390776917993</c:v>
                      </c:pt>
                      <c:pt idx="12">
                        <c:v>0.44305712059334951</c:v>
                      </c:pt>
                      <c:pt idx="13">
                        <c:v>0.4370054647362957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63B-B191-1BDB2A20C9F9}"/>
                  </c:ext>
                </c:extLst>
              </c15:ser>
            </c15:filteredScatterSeries>
            <c15:filteredScatter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EXP_Validação2!$K$2</c15:sqref>
                        </c15:formulaRef>
                      </c:ext>
                    </c:extLst>
                    <c:strCache>
                      <c:ptCount val="1"/>
                      <c:pt idx="0">
                        <c:v>0.4197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EXP_Validação2!$N$4:$N$17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1966.2782952771413</c:v>
                      </c:pt>
                      <c:pt idx="1">
                        <c:v>2262.648164067075</c:v>
                      </c:pt>
                      <c:pt idx="2">
                        <c:v>2572.0740042005195</c:v>
                      </c:pt>
                      <c:pt idx="3">
                        <c:v>2888.1843927486207</c:v>
                      </c:pt>
                      <c:pt idx="4">
                        <c:v>3188.4479088839616</c:v>
                      </c:pt>
                      <c:pt idx="5">
                        <c:v>3500.8892835873226</c:v>
                      </c:pt>
                      <c:pt idx="6">
                        <c:v>3816.928197839748</c:v>
                      </c:pt>
                      <c:pt idx="7">
                        <c:v>4021.3378763976798</c:v>
                      </c:pt>
                      <c:pt idx="8">
                        <c:v>4450.6431280694042</c:v>
                      </c:pt>
                      <c:pt idx="9">
                        <c:v>4767.4546454227093</c:v>
                      </c:pt>
                      <c:pt idx="10">
                        <c:v>5095.6067510232906</c:v>
                      </c:pt>
                      <c:pt idx="11">
                        <c:v>5431.1002878511763</c:v>
                      </c:pt>
                      <c:pt idx="12">
                        <c:v>5751.7271711784297</c:v>
                      </c:pt>
                      <c:pt idx="13">
                        <c:v>6076.9011811258406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EXP_Validação2!$O$4:$O$17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0.55467947899567072</c:v>
                      </c:pt>
                      <c:pt idx="1">
                        <c:v>0.54405905317221526</c:v>
                      </c:pt>
                      <c:pt idx="2">
                        <c:v>0.52999574193795862</c:v>
                      </c:pt>
                      <c:pt idx="3">
                        <c:v>0.51505817746950311</c:v>
                      </c:pt>
                      <c:pt idx="4">
                        <c:v>0.5065823577046995</c:v>
                      </c:pt>
                      <c:pt idx="5">
                        <c:v>0.49638808545844326</c:v>
                      </c:pt>
                      <c:pt idx="6">
                        <c:v>0.47618572154254735</c:v>
                      </c:pt>
                      <c:pt idx="7">
                        <c:v>0.47396215200875025</c:v>
                      </c:pt>
                      <c:pt idx="8">
                        <c:v>0.45415570436883845</c:v>
                      </c:pt>
                      <c:pt idx="9">
                        <c:v>0.44372283346166674</c:v>
                      </c:pt>
                      <c:pt idx="10">
                        <c:v>0.43234154658868795</c:v>
                      </c:pt>
                      <c:pt idx="11">
                        <c:v>0.42162991186507964</c:v>
                      </c:pt>
                      <c:pt idx="12">
                        <c:v>0.41302653151363045</c:v>
                      </c:pt>
                      <c:pt idx="13">
                        <c:v>0.40475012545601829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63B-B191-1BDB2A20C9F9}"/>
                  </c:ext>
                </c:extLst>
              </c15:ser>
            </c15:filteredScatterSeries>
            <c15:filteredScatterSeries>
              <c15:ser>
                <c:idx val="1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EXP_Validação!$P$2</c15:sqref>
                        </c15:formulaRef>
                      </c:ext>
                    </c:extLst>
                    <c:strCache>
                      <c:ptCount val="1"/>
                      <c:pt idx="0">
                        <c:v>0.3996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EXP_Validação!$S$4:$S$17</c15:sqref>
                        </c15:formulaRef>
                      </c:ext>
                    </c:extLst>
                    <c:numCache>
                      <c:formatCode>0.000</c:formatCode>
                      <c:ptCount val="14"/>
                      <c:pt idx="0">
                        <c:v>2141.5903352656219</c:v>
                      </c:pt>
                      <c:pt idx="1">
                        <c:v>2496.6432854156697</c:v>
                      </c:pt>
                      <c:pt idx="2">
                        <c:v>2864.6543156079233</c:v>
                      </c:pt>
                      <c:pt idx="3">
                        <c:v>3234.304081666126</c:v>
                      </c:pt>
                      <c:pt idx="4">
                        <c:v>3584.8651050007065</c:v>
                      </c:pt>
                      <c:pt idx="5">
                        <c:v>3964.7015023206473</c:v>
                      </c:pt>
                      <c:pt idx="6">
                        <c:v>4318.3804055332066</c:v>
                      </c:pt>
                      <c:pt idx="7">
                        <c:v>4674.0016583826127</c:v>
                      </c:pt>
                      <c:pt idx="8">
                        <c:v>5037.2872127048995</c:v>
                      </c:pt>
                      <c:pt idx="9">
                        <c:v>5393.5234780645687</c:v>
                      </c:pt>
                      <c:pt idx="10">
                        <c:v>5765.3530352983935</c:v>
                      </c:pt>
                      <c:pt idx="11">
                        <c:v>6142.5775756918738</c:v>
                      </c:pt>
                      <c:pt idx="12">
                        <c:v>6476.6033259656879</c:v>
                      </c:pt>
                      <c:pt idx="13">
                        <c:v>6831.7730506430007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EXP_Validação!$T$4:$T$17</c15:sqref>
                        </c15:formulaRef>
                      </c:ext>
                    </c:extLst>
                    <c:numCache>
                      <c:formatCode>0.000</c:formatCode>
                      <c:ptCount val="14"/>
                      <c:pt idx="0">
                        <c:v>0.55954495619372691</c:v>
                      </c:pt>
                      <c:pt idx="1">
                        <c:v>0.54385403877935079</c:v>
                      </c:pt>
                      <c:pt idx="2">
                        <c:v>0.52693494239587124</c:v>
                      </c:pt>
                      <c:pt idx="3">
                        <c:v>0.51226769152776963</c:v>
                      </c:pt>
                      <c:pt idx="4">
                        <c:v>0.50124205720980253</c:v>
                      </c:pt>
                      <c:pt idx="5">
                        <c:v>0.48571310375028676</c:v>
                      </c:pt>
                      <c:pt idx="6">
                        <c:v>0.47609479341864336</c:v>
                      </c:pt>
                      <c:pt idx="7">
                        <c:v>0.46696885997974735</c:v>
                      </c:pt>
                      <c:pt idx="8">
                        <c:v>0.45723317431933536</c:v>
                      </c:pt>
                      <c:pt idx="9">
                        <c:v>0.45120451132339667</c:v>
                      </c:pt>
                      <c:pt idx="10">
                        <c:v>0.44240560428678088</c:v>
                      </c:pt>
                      <c:pt idx="11">
                        <c:v>0.43573800244986083</c:v>
                      </c:pt>
                      <c:pt idx="12">
                        <c:v>0.42868394758001344</c:v>
                      </c:pt>
                      <c:pt idx="13">
                        <c:v>0.42382271184688741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735-463B-B191-1BDB2A20C9F9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Results_V3!$P$2</c15:sqref>
                        </c15:formulaRef>
                      </c:ext>
                    </c:extLst>
                    <c:strCache>
                      <c:ptCount val="1"/>
                      <c:pt idx="0">
                        <c:v>0.3745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Results_V3!$S$4:$S$13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1418.772383221572</c:v>
                      </c:pt>
                      <c:pt idx="1">
                        <c:v>1720.2763719486361</c:v>
                      </c:pt>
                      <c:pt idx="2">
                        <c:v>2022.3594141262017</c:v>
                      </c:pt>
                      <c:pt idx="3">
                        <c:v>2325.9053281787192</c:v>
                      </c:pt>
                      <c:pt idx="4">
                        <c:v>2620.9787759554742</c:v>
                      </c:pt>
                      <c:pt idx="5">
                        <c:v>2917.271283628022</c:v>
                      </c:pt>
                      <c:pt idx="6">
                        <c:v>3264.7033539290965</c:v>
                      </c:pt>
                      <c:pt idx="7">
                        <c:v>3575.9598218225065</c:v>
                      </c:pt>
                      <c:pt idx="8">
                        <c:v>3858.629335159565</c:v>
                      </c:pt>
                      <c:pt idx="9">
                        <c:v>4143.279820827287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Results_V3!$T$4:$T$13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0.63344643332712203</c:v>
                      </c:pt>
                      <c:pt idx="1">
                        <c:v>0.61500835487053085</c:v>
                      </c:pt>
                      <c:pt idx="2">
                        <c:v>0.59708907052851912</c:v>
                      </c:pt>
                      <c:pt idx="3">
                        <c:v>0.58062505766767603</c:v>
                      </c:pt>
                      <c:pt idx="4">
                        <c:v>0.56706009756667597</c:v>
                      </c:pt>
                      <c:pt idx="5">
                        <c:v>0.55807761516765542</c:v>
                      </c:pt>
                      <c:pt idx="6">
                        <c:v>0.54192380948374996</c:v>
                      </c:pt>
                      <c:pt idx="7">
                        <c:v>0.53251073844936381</c:v>
                      </c:pt>
                      <c:pt idx="8">
                        <c:v>0.52418885377470792</c:v>
                      </c:pt>
                      <c:pt idx="9">
                        <c:v>0.51440760241567141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63B-B191-1BDB2A20C9F9}"/>
                  </c:ext>
                </c:extLst>
              </c15:ser>
            </c15:filteredScatterSeries>
            <c15:filteredScatterSeries>
              <c15:ser>
                <c:idx val="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Results_V3!$BI$2</c15:sqref>
                        </c15:formulaRef>
                      </c:ext>
                    </c:extLst>
                    <c:strCache>
                      <c:ptCount val="1"/>
                      <c:pt idx="0">
                        <c:v>0.4162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Results_V3!$BL$4:$BL$13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1875.5520156376699</c:v>
                      </c:pt>
                      <c:pt idx="1">
                        <c:v>2267.3302266617152</c:v>
                      </c:pt>
                      <c:pt idx="2">
                        <c:v>2655.218769022295</c:v>
                      </c:pt>
                      <c:pt idx="3">
                        <c:v>3058.5504513239589</c:v>
                      </c:pt>
                      <c:pt idx="4">
                        <c:v>3444.397880425493</c:v>
                      </c:pt>
                      <c:pt idx="5">
                        <c:v>3833.0951657755058</c:v>
                      </c:pt>
                      <c:pt idx="6">
                        <c:v>4303.4369814873571</c:v>
                      </c:pt>
                      <c:pt idx="7">
                        <c:v>4718.168088782938</c:v>
                      </c:pt>
                      <c:pt idx="8">
                        <c:v>5086.4927531134172</c:v>
                      </c:pt>
                      <c:pt idx="9">
                        <c:v>5462.1346159197219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Results_V3!$BM$4:$BM$13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0.55016671090690206</c:v>
                      </c:pt>
                      <c:pt idx="1">
                        <c:v>0.52010392134897854</c:v>
                      </c:pt>
                      <c:pt idx="2">
                        <c:v>0.49922845843944258</c:v>
                      </c:pt>
                      <c:pt idx="3">
                        <c:v>0.47617390853349806</c:v>
                      </c:pt>
                      <c:pt idx="4">
                        <c:v>0.46088026961866518</c:v>
                      </c:pt>
                      <c:pt idx="5">
                        <c:v>0.44936409837458158</c:v>
                      </c:pt>
                      <c:pt idx="6">
                        <c:v>0.43618032395928563</c:v>
                      </c:pt>
                      <c:pt idx="7">
                        <c:v>0.42547022432790133</c:v>
                      </c:pt>
                      <c:pt idx="8">
                        <c:v>0.41936115894321396</c:v>
                      </c:pt>
                      <c:pt idx="9">
                        <c:v>0.41198844320771821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63B-B191-1BDB2A20C9F9}"/>
                  </c:ext>
                </c:extLst>
              </c15:ser>
            </c15:filteredScatterSeries>
          </c:ext>
        </c:extLst>
      </c:scatterChart>
      <c:valAx>
        <c:axId val="404195552"/>
        <c:scaling>
          <c:orientation val="minMax"/>
          <c:max val="7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6483601161171023"/>
              <c:y val="0.92802004399007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04203232"/>
        <c:crosses val="autoZero"/>
        <c:crossBetween val="midCat"/>
      </c:valAx>
      <c:valAx>
        <c:axId val="404203232"/>
        <c:scaling>
          <c:orientation val="minMax"/>
          <c:max val="0.95000000000000007"/>
          <c:min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</a:p>
            </c:rich>
          </c:tx>
          <c:layout>
            <c:manualLayout>
              <c:xMode val="edge"/>
              <c:yMode val="edge"/>
              <c:x val="1.3172966127740224E-2"/>
              <c:y val="0.4885270241639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04195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8951979451529031"/>
          <c:y val="5.1472732575094778E-2"/>
          <c:w val="0.15264038472620897"/>
          <c:h val="0.51843508249178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3171424559585"/>
          <c:y val="3.5389385850578201E-2"/>
          <c:w val="0.79842361268627415"/>
          <c:h val="0.81067521706144974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Results_V2!$A$2</c:f>
              <c:strCache>
                <c:ptCount val="1"/>
                <c:pt idx="0">
                  <c:v>Cs6_EXP (0.3354)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Results_V2!$D$4:$D$11</c:f>
              <c:numCache>
                <c:formatCode>0</c:formatCode>
                <c:ptCount val="8"/>
                <c:pt idx="0">
                  <c:v>1012.7224799703981</c:v>
                </c:pt>
                <c:pt idx="1">
                  <c:v>1284.7233776313738</c:v>
                </c:pt>
                <c:pt idx="2">
                  <c:v>1576.8581980714212</c:v>
                </c:pt>
                <c:pt idx="3">
                  <c:v>1867.9029299858103</c:v>
                </c:pt>
                <c:pt idx="4">
                  <c:v>2190.0056896828455</c:v>
                </c:pt>
                <c:pt idx="5">
                  <c:v>2465.5372154608085</c:v>
                </c:pt>
                <c:pt idx="6">
                  <c:v>2746.7244046573378</c:v>
                </c:pt>
                <c:pt idx="7">
                  <c:v>3055.2624264173965</c:v>
                </c:pt>
              </c:numCache>
            </c:numRef>
          </c:xVal>
          <c:yVal>
            <c:numRef>
              <c:f>Results_V2!$E$4:$E$11</c:f>
              <c:numCache>
                <c:formatCode>0.000</c:formatCode>
                <c:ptCount val="8"/>
                <c:pt idx="0">
                  <c:v>1.0201416480886163</c:v>
                </c:pt>
                <c:pt idx="1">
                  <c:v>0.98210359008396952</c:v>
                </c:pt>
                <c:pt idx="2">
                  <c:v>0.93254935202385358</c:v>
                </c:pt>
                <c:pt idx="3">
                  <c:v>0.90266476887917335</c:v>
                </c:pt>
                <c:pt idx="4">
                  <c:v>0.85496957181217115</c:v>
                </c:pt>
                <c:pt idx="5">
                  <c:v>0.84552657223406447</c:v>
                </c:pt>
                <c:pt idx="6">
                  <c:v>0.83716802828358117</c:v>
                </c:pt>
                <c:pt idx="7">
                  <c:v>0.81545022929620481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2B3-4EED-AE86-BEB74F5CB65F}"/>
            </c:ext>
          </c:extLst>
        </c:ser>
        <c:ser>
          <c:idx val="2"/>
          <c:order val="1"/>
          <c:tx>
            <c:strRef>
              <c:f>Results_V2!$K$2</c:f>
              <c:strCache>
                <c:ptCount val="1"/>
                <c:pt idx="0">
                  <c:v>Cs8_EXP (0.3774)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Results_V2!$N$4:$N$11</c:f>
              <c:numCache>
                <c:formatCode>0</c:formatCode>
                <c:ptCount val="8"/>
                <c:pt idx="0">
                  <c:v>1294.2595110047348</c:v>
                </c:pt>
                <c:pt idx="1">
                  <c:v>1698.1769182832459</c:v>
                </c:pt>
                <c:pt idx="2">
                  <c:v>2068.9814828001249</c:v>
                </c:pt>
                <c:pt idx="3">
                  <c:v>2465.9880323338357</c:v>
                </c:pt>
                <c:pt idx="4">
                  <c:v>2848.1544241839788</c:v>
                </c:pt>
                <c:pt idx="5">
                  <c:v>3220.2387771721155</c:v>
                </c:pt>
                <c:pt idx="6">
                  <c:v>3634.8228845721337</c:v>
                </c:pt>
                <c:pt idx="7">
                  <c:v>4023.1511211249485</c:v>
                </c:pt>
              </c:numCache>
            </c:numRef>
          </c:xVal>
          <c:yVal>
            <c:numRef>
              <c:f>Results_V2!$O$4:$O$11</c:f>
              <c:numCache>
                <c:formatCode>0.000</c:formatCode>
                <c:ptCount val="8"/>
                <c:pt idx="0">
                  <c:v>1.0436824587907512</c:v>
                </c:pt>
                <c:pt idx="1">
                  <c:v>0.93870734688045365</c:v>
                </c:pt>
                <c:pt idx="2">
                  <c:v>0.90812659002820095</c:v>
                </c:pt>
                <c:pt idx="3">
                  <c:v>0.86352397387186119</c:v>
                </c:pt>
                <c:pt idx="4">
                  <c:v>0.83695196531853955</c:v>
                </c:pt>
                <c:pt idx="5">
                  <c:v>0.82272301278348903</c:v>
                </c:pt>
                <c:pt idx="6">
                  <c:v>0.79096417093243954</c:v>
                </c:pt>
                <c:pt idx="7">
                  <c:v>0.77732173382978087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2B3-4EED-AE86-BEB74F5CB65F}"/>
            </c:ext>
          </c:extLst>
        </c:ser>
        <c:ser>
          <c:idx val="4"/>
          <c:order val="2"/>
          <c:tx>
            <c:strRef>
              <c:f>Results_V2!$U$2</c:f>
              <c:strCache>
                <c:ptCount val="1"/>
                <c:pt idx="0">
                  <c:v>Cs10_EXP (0.4048)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Results_V2!$X$4:$X$11</c:f>
              <c:numCache>
                <c:formatCode>0</c:formatCode>
                <c:ptCount val="8"/>
                <c:pt idx="0">
                  <c:v>1604.3047417447406</c:v>
                </c:pt>
                <c:pt idx="1">
                  <c:v>2042.0318394403346</c:v>
                </c:pt>
                <c:pt idx="2">
                  <c:v>2531.7833156926654</c:v>
                </c:pt>
                <c:pt idx="3">
                  <c:v>2939.4023821516976</c:v>
                </c:pt>
                <c:pt idx="4">
                  <c:v>3434.2494482086177</c:v>
                </c:pt>
                <c:pt idx="5">
                  <c:v>3880.7087185000605</c:v>
                </c:pt>
                <c:pt idx="6">
                  <c:v>4338.3401709749596</c:v>
                </c:pt>
                <c:pt idx="7">
                  <c:v>4824.5769087048111</c:v>
                </c:pt>
              </c:numCache>
            </c:numRef>
          </c:xVal>
          <c:yVal>
            <c:numRef>
              <c:f>Results_V2!$Y$4:$Y$11</c:f>
              <c:numCache>
                <c:formatCode>0.000</c:formatCode>
                <c:ptCount val="8"/>
                <c:pt idx="0">
                  <c:v>1.1195853909158056</c:v>
                </c:pt>
                <c:pt idx="1">
                  <c:v>1.0655032041357115</c:v>
                </c:pt>
                <c:pt idx="2">
                  <c:v>0.99807234816854418</c:v>
                </c:pt>
                <c:pt idx="3">
                  <c:v>0.99782330354488835</c:v>
                </c:pt>
                <c:pt idx="4">
                  <c:v>0.951735980175754</c:v>
                </c:pt>
                <c:pt idx="5">
                  <c:v>0.93681840404622885</c:v>
                </c:pt>
                <c:pt idx="6">
                  <c:v>0.91915461708854584</c:v>
                </c:pt>
                <c:pt idx="7">
                  <c:v>0.89518595911638921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2B3-4EED-AE86-BEB74F5CB65F}"/>
            </c:ext>
          </c:extLst>
        </c:ser>
        <c:ser>
          <c:idx val="5"/>
          <c:order val="3"/>
          <c:tx>
            <c:strRef>
              <c:f>Results_V2!$AE$2</c:f>
              <c:strCache>
                <c:ptCount val="1"/>
                <c:pt idx="0">
                  <c:v>Cs12_EXP (0,4248)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Results_V2!$AH$4:$AH$11</c:f>
              <c:numCache>
                <c:formatCode>0</c:formatCode>
                <c:ptCount val="8"/>
                <c:pt idx="0">
                  <c:v>1923.2234814378303</c:v>
                </c:pt>
                <c:pt idx="1">
                  <c:v>2453.6520190956107</c:v>
                </c:pt>
                <c:pt idx="2">
                  <c:v>3063.8541294224051</c:v>
                </c:pt>
                <c:pt idx="3">
                  <c:v>3553.1520778219888</c:v>
                </c:pt>
                <c:pt idx="4">
                  <c:v>4138.3839844755248</c:v>
                </c:pt>
                <c:pt idx="5">
                  <c:v>4712.8326448212101</c:v>
                </c:pt>
                <c:pt idx="6">
                  <c:v>5278.8951404761629</c:v>
                </c:pt>
                <c:pt idx="7">
                  <c:v>5879.1830371055421</c:v>
                </c:pt>
              </c:numCache>
            </c:numRef>
          </c:xVal>
          <c:yVal>
            <c:numRef>
              <c:f>Results_V2!$AI$4:$AI$11</c:f>
              <c:numCache>
                <c:formatCode>0.000</c:formatCode>
                <c:ptCount val="8"/>
                <c:pt idx="0">
                  <c:v>0.83649439311022145</c:v>
                </c:pt>
                <c:pt idx="1">
                  <c:v>0.77939502577032926</c:v>
                </c:pt>
                <c:pt idx="2">
                  <c:v>0.70932374675305299</c:v>
                </c:pt>
                <c:pt idx="3">
                  <c:v>0.70357388664574272</c:v>
                </c:pt>
                <c:pt idx="4">
                  <c:v>0.67252618215954363</c:v>
                </c:pt>
                <c:pt idx="5">
                  <c:v>0.65079289798200213</c:v>
                </c:pt>
                <c:pt idx="6">
                  <c:v>0.63571321281283955</c:v>
                </c:pt>
                <c:pt idx="7">
                  <c:v>0.61628890128982428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2B3-4EED-AE86-BEB74F5CB65F}"/>
            </c:ext>
          </c:extLst>
        </c:ser>
        <c:ser>
          <c:idx val="6"/>
          <c:order val="4"/>
          <c:tx>
            <c:strRef>
              <c:f>'f artigos'!$J$1</c:f>
              <c:strCache>
                <c:ptCount val="1"/>
                <c:pt idx="0">
                  <c:v>Reynolds et al. (0.2)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</c:spPr>
          </c:marker>
          <c:xVal>
            <c:numRef>
              <c:f>'f artigos'!$J$7:$J$11</c:f>
              <c:numCache>
                <c:formatCode>General</c:formatCode>
                <c:ptCount val="5"/>
                <c:pt idx="0">
                  <c:v>380.04229563658799</c:v>
                </c:pt>
                <c:pt idx="1">
                  <c:v>762.69858590234401</c:v>
                </c:pt>
                <c:pt idx="2">
                  <c:v>1167.41935882345</c:v>
                </c:pt>
                <c:pt idx="3">
                  <c:v>1912.1088211932899</c:v>
                </c:pt>
                <c:pt idx="4">
                  <c:v>2761.6998133438401</c:v>
                </c:pt>
              </c:numCache>
            </c:numRef>
          </c:xVal>
          <c:yVal>
            <c:numRef>
              <c:f>'f artigos'!$K$7:$K$11</c:f>
              <c:numCache>
                <c:formatCode>General</c:formatCode>
                <c:ptCount val="5"/>
                <c:pt idx="0">
                  <c:v>0.84722741414059599</c:v>
                </c:pt>
                <c:pt idx="1">
                  <c:v>0.69183097091893597</c:v>
                </c:pt>
                <c:pt idx="2">
                  <c:v>0.63679552090791502</c:v>
                </c:pt>
                <c:pt idx="3">
                  <c:v>0.55975760149511</c:v>
                </c:pt>
                <c:pt idx="4">
                  <c:v>0.52966344389165698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2B3-4EED-AE86-BEB74F5CB65F}"/>
            </c:ext>
          </c:extLst>
        </c:ser>
        <c:ser>
          <c:idx val="0"/>
          <c:order val="5"/>
          <c:tx>
            <c:strRef>
              <c:f>'f artigos'!$A$1:$B$1</c:f>
              <c:strCache>
                <c:ptCount val="1"/>
                <c:pt idx="0">
                  <c:v>Reynolds et al. (0.275)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  <a:effectLst/>
            </c:spPr>
          </c:marker>
          <c:xVal>
            <c:numRef>
              <c:f>'f artigos'!$A$8:$A$14</c:f>
              <c:numCache>
                <c:formatCode>General</c:formatCode>
                <c:ptCount val="7"/>
                <c:pt idx="0">
                  <c:v>493.48881177119</c:v>
                </c:pt>
                <c:pt idx="1">
                  <c:v>733.746797065137</c:v>
                </c:pt>
                <c:pt idx="2">
                  <c:v>1261.3637220374401</c:v>
                </c:pt>
                <c:pt idx="3">
                  <c:v>1702.52084117965</c:v>
                </c:pt>
                <c:pt idx="4">
                  <c:v>2189.45555916492</c:v>
                </c:pt>
                <c:pt idx="5">
                  <c:v>2708.7761019787799</c:v>
                </c:pt>
                <c:pt idx="6">
                  <c:v>3042.2386345898799</c:v>
                </c:pt>
              </c:numCache>
            </c:numRef>
          </c:xVal>
          <c:yVal>
            <c:numRef>
              <c:f>'f artigos'!$B$8:$B$14</c:f>
              <c:numCache>
                <c:formatCode>General</c:formatCode>
                <c:ptCount val="7"/>
                <c:pt idx="0">
                  <c:v>1.1694993910198701</c:v>
                </c:pt>
                <c:pt idx="1">
                  <c:v>1.0665961212302499</c:v>
                </c:pt>
                <c:pt idx="2">
                  <c:v>1</c:v>
                </c:pt>
                <c:pt idx="3">
                  <c:v>0.91201083935590899</c:v>
                </c:pt>
                <c:pt idx="4">
                  <c:v>0.89536476554959299</c:v>
                </c:pt>
                <c:pt idx="5">
                  <c:v>0.85506671288468294</c:v>
                </c:pt>
                <c:pt idx="6">
                  <c:v>0.85506671288468294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2B3-4EED-AE86-BEB74F5CB65F}"/>
            </c:ext>
          </c:extLst>
        </c:ser>
        <c:ser>
          <c:idx val="8"/>
          <c:order val="6"/>
          <c:tx>
            <c:strRef>
              <c:f>'f artigos'!$D$1</c:f>
              <c:strCache>
                <c:ptCount val="1"/>
                <c:pt idx="0">
                  <c:v>Reynolds et al. (0.325)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</c:spPr>
          </c:marker>
          <c:xVal>
            <c:numRef>
              <c:f>'f artigos'!$D$8:$D$14</c:f>
              <c:numCache>
                <c:formatCode>General</c:formatCode>
                <c:ptCount val="7"/>
                <c:pt idx="0">
                  <c:v>461.17477677082502</c:v>
                </c:pt>
                <c:pt idx="1">
                  <c:v>672.56008986350696</c:v>
                </c:pt>
                <c:pt idx="2">
                  <c:v>1156.17935456386</c:v>
                </c:pt>
                <c:pt idx="3">
                  <c:v>1622.1239391291699</c:v>
                </c:pt>
                <c:pt idx="4">
                  <c:v>2106.3445423241201</c:v>
                </c:pt>
                <c:pt idx="5">
                  <c:v>2556.0128050527701</c:v>
                </c:pt>
                <c:pt idx="6">
                  <c:v>2843.0304593026599</c:v>
                </c:pt>
              </c:numCache>
            </c:numRef>
          </c:xVal>
          <c:yVal>
            <c:numRef>
              <c:f>'f artigos'!$E$8:$E$14</c:f>
              <c:numCache>
                <c:formatCode>General</c:formatCode>
                <c:ptCount val="7"/>
                <c:pt idx="0">
                  <c:v>0.86297854776697003</c:v>
                </c:pt>
                <c:pt idx="1">
                  <c:v>0.83945998651939702</c:v>
                </c:pt>
                <c:pt idx="2">
                  <c:v>0.69823240407717102</c:v>
                </c:pt>
                <c:pt idx="3">
                  <c:v>0.67297665628431702</c:v>
                </c:pt>
                <c:pt idx="4">
                  <c:v>0.63679552090791502</c:v>
                </c:pt>
                <c:pt idx="5">
                  <c:v>0.62517269277568499</c:v>
                </c:pt>
                <c:pt idx="6">
                  <c:v>0.62517269277568499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2B3-4EED-AE86-BEB74F5CB65F}"/>
            </c:ext>
          </c:extLst>
        </c:ser>
        <c:ser>
          <c:idx val="7"/>
          <c:order val="7"/>
          <c:tx>
            <c:strRef>
              <c:f>'f artigos'!$G$1</c:f>
              <c:strCache>
                <c:ptCount val="1"/>
                <c:pt idx="0">
                  <c:v>Reynolds et al. (0.425)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</c:spPr>
          </c:marker>
          <c:xVal>
            <c:numRef>
              <c:f>'f artigos'!$G$8:$G$14</c:f>
              <c:numCache>
                <c:formatCode>General</c:formatCode>
                <c:ptCount val="7"/>
                <c:pt idx="0">
                  <c:v>348.35079557095003</c:v>
                </c:pt>
                <c:pt idx="1">
                  <c:v>533.20075574802604</c:v>
                </c:pt>
                <c:pt idx="2">
                  <c:v>873.32616238284299</c:v>
                </c:pt>
                <c:pt idx="3">
                  <c:v>1237.1916345321599</c:v>
                </c:pt>
                <c:pt idx="4">
                  <c:v>1591.0384392721501</c:v>
                </c:pt>
                <c:pt idx="5">
                  <c:v>1968.41944728661</c:v>
                </c:pt>
                <c:pt idx="6">
                  <c:v>2147.4980250766798</c:v>
                </c:pt>
              </c:numCache>
            </c:numRef>
          </c:xVal>
          <c:yVal>
            <c:numRef>
              <c:f>'f artigos'!$H$8:$H$14</c:f>
              <c:numCache>
                <c:formatCode>General</c:formatCode>
                <c:ptCount val="7"/>
                <c:pt idx="0">
                  <c:v>1.05681750921365</c:v>
                </c:pt>
                <c:pt idx="1">
                  <c:v>0.99083194489276705</c:v>
                </c:pt>
                <c:pt idx="2">
                  <c:v>0.92044957175317099</c:v>
                </c:pt>
                <c:pt idx="3">
                  <c:v>0.84722741414059599</c:v>
                </c:pt>
                <c:pt idx="4">
                  <c:v>0.81722741414059596</c:v>
                </c:pt>
                <c:pt idx="5">
                  <c:v>0.78704578969509797</c:v>
                </c:pt>
                <c:pt idx="6">
                  <c:v>0.78704578969509797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2B3-4EED-AE86-BEB74F5CB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34272"/>
        <c:axId val="639835232"/>
      </c:scatterChart>
      <c:valAx>
        <c:axId val="639834272"/>
        <c:scaling>
          <c:orientation val="minMax"/>
          <c:max val="7000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pt-BR" sz="1600">
                    <a:latin typeface="Arial" panose="020B0604020202020204" pitchFamily="34" charset="0"/>
                    <a:cs typeface="Arial" panose="020B0604020202020204" pitchFamily="34" charset="0"/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5543379094074143"/>
              <c:y val="0.9355858141945392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39835232"/>
        <c:crosses val="autoZero"/>
        <c:crossBetween val="midCat"/>
      </c:valAx>
      <c:valAx>
        <c:axId val="639835232"/>
        <c:scaling>
          <c:orientation val="minMax"/>
          <c:max val="1.3"/>
          <c:min val="0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40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</a:p>
            </c:rich>
          </c:tx>
          <c:layout>
            <c:manualLayout>
              <c:xMode val="edge"/>
              <c:yMode val="edge"/>
              <c:x val="1.1239212382402814E-2"/>
              <c:y val="0.4880904407434064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3983427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1851261390680077"/>
          <c:y val="6.5147283657506633E-2"/>
          <c:w val="0.1927782278244026"/>
          <c:h val="0.52585974372251088"/>
        </c:manualLayout>
      </c:layout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500">
                <a:latin typeface="Arial" panose="020B0604020202020204" pitchFamily="34" charset="0"/>
                <a:cs typeface="Arial" panose="020B0604020202020204" pitchFamily="34" charset="0"/>
              </a:rPr>
              <a:t>UA</a:t>
            </a:r>
            <a:r>
              <a:rPr lang="pt-BR" sz="1500" baseline="0">
                <a:latin typeface="Arial" panose="020B0604020202020204" pitchFamily="34" charset="0"/>
                <a:cs typeface="Arial" panose="020B0604020202020204" pitchFamily="34" charset="0"/>
              </a:rPr>
              <a:t> x Reynolds</a:t>
            </a:r>
            <a:endParaRPr lang="pt-BR" sz="15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Térmico_HX_Cubo!$A$1</c:f>
              <c:strCache>
                <c:ptCount val="1"/>
                <c:pt idx="0">
                  <c:v>Cs6</c:v>
                </c:pt>
              </c:strCache>
            </c:strRef>
          </c:tx>
          <c:spPr>
            <a:ln w="38100">
              <a:noFill/>
            </a:ln>
          </c:spPr>
          <c:xVal>
            <c:numRef>
              <c:f>Térmico_HX_Cubo!$O$3:$O$14</c:f>
              <c:numCache>
                <c:formatCode>General</c:formatCode>
                <c:ptCount val="12"/>
                <c:pt idx="0">
                  <c:v>19798.998566351675</c:v>
                </c:pt>
                <c:pt idx="1">
                  <c:v>17793.960977821502</c:v>
                </c:pt>
                <c:pt idx="2">
                  <c:v>16319.403465096702</c:v>
                </c:pt>
                <c:pt idx="3">
                  <c:v>14028.669027543283</c:v>
                </c:pt>
                <c:pt idx="4">
                  <c:v>12802.048119648105</c:v>
                </c:pt>
                <c:pt idx="5">
                  <c:v>11426.899017494416</c:v>
                </c:pt>
                <c:pt idx="6">
                  <c:v>10196.198158948238</c:v>
                </c:pt>
                <c:pt idx="7">
                  <c:v>9213.5320094963299</c:v>
                </c:pt>
                <c:pt idx="8">
                  <c:v>8280.7119460555223</c:v>
                </c:pt>
                <c:pt idx="9">
                  <c:v>7414.4728613116686</c:v>
                </c:pt>
                <c:pt idx="10">
                  <c:v>6616.8722067115796</c:v>
                </c:pt>
                <c:pt idx="11">
                  <c:v>5955.3185132898334</c:v>
                </c:pt>
              </c:numCache>
            </c:numRef>
          </c:xVal>
          <c:yVal>
            <c:numRef>
              <c:f>Térmico_HX_Cubo!$R$3:$R$14</c:f>
              <c:numCache>
                <c:formatCode>General</c:formatCode>
                <c:ptCount val="12"/>
                <c:pt idx="0">
                  <c:v>13.409133186858618</c:v>
                </c:pt>
                <c:pt idx="1">
                  <c:v>12.631952431732207</c:v>
                </c:pt>
                <c:pt idx="2">
                  <c:v>12.132225152502746</c:v>
                </c:pt>
                <c:pt idx="3">
                  <c:v>11.419927555112706</c:v>
                </c:pt>
                <c:pt idx="4">
                  <c:v>11.058745595459127</c:v>
                </c:pt>
                <c:pt idx="5">
                  <c:v>10.645045232691162</c:v>
                </c:pt>
                <c:pt idx="6">
                  <c:v>10.37864518444133</c:v>
                </c:pt>
                <c:pt idx="7">
                  <c:v>10.064736965931189</c:v>
                </c:pt>
                <c:pt idx="8">
                  <c:v>9.7490649839804746</c:v>
                </c:pt>
                <c:pt idx="9">
                  <c:v>9.4507161910489543</c:v>
                </c:pt>
                <c:pt idx="10">
                  <c:v>9.1002703133177523</c:v>
                </c:pt>
                <c:pt idx="11">
                  <c:v>8.8211231869337539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D93-4282-BEF3-50B3E56BDA12}"/>
            </c:ext>
          </c:extLst>
        </c:ser>
        <c:ser>
          <c:idx val="2"/>
          <c:order val="1"/>
          <c:tx>
            <c:strRef>
              <c:f>Térmico_HX_Cubo!$A$16</c:f>
              <c:strCache>
                <c:ptCount val="1"/>
                <c:pt idx="0">
                  <c:v>Cs8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Térmico_HX_Cubo!$O$18:$O$30</c:f>
              <c:numCache>
                <c:formatCode>0.00</c:formatCode>
                <c:ptCount val="13"/>
                <c:pt idx="0">
                  <c:v>27325.857831095167</c:v>
                </c:pt>
                <c:pt idx="1">
                  <c:v>24574.050993906421</c:v>
                </c:pt>
                <c:pt idx="2">
                  <c:v>22427.426634921911</c:v>
                </c:pt>
                <c:pt idx="3">
                  <c:v>20712.13558962167</c:v>
                </c:pt>
                <c:pt idx="4">
                  <c:v>19451.855360258258</c:v>
                </c:pt>
                <c:pt idx="5">
                  <c:v>17578.486987935044</c:v>
                </c:pt>
                <c:pt idx="6">
                  <c:v>16153.139224467117</c:v>
                </c:pt>
                <c:pt idx="7">
                  <c:v>14672.434690225611</c:v>
                </c:pt>
                <c:pt idx="8">
                  <c:v>13207.916599543096</c:v>
                </c:pt>
                <c:pt idx="9">
                  <c:v>11769.603671135255</c:v>
                </c:pt>
                <c:pt idx="10">
                  <c:v>10680.247311068468</c:v>
                </c:pt>
                <c:pt idx="11">
                  <c:v>9550.6218610663145</c:v>
                </c:pt>
                <c:pt idx="12">
                  <c:v>8490.3428716694834</c:v>
                </c:pt>
              </c:numCache>
            </c:numRef>
          </c:xVal>
          <c:yVal>
            <c:numRef>
              <c:f>Térmico_HX_Cubo!$R$18:$R$30</c:f>
              <c:numCache>
                <c:formatCode>General</c:formatCode>
                <c:ptCount val="13"/>
                <c:pt idx="0">
                  <c:v>10.767746648641387</c:v>
                </c:pt>
                <c:pt idx="1">
                  <c:v>10.20003668277443</c:v>
                </c:pt>
                <c:pt idx="2">
                  <c:v>9.7126079156082099</c:v>
                </c:pt>
                <c:pt idx="3">
                  <c:v>9.3441453421147624</c:v>
                </c:pt>
                <c:pt idx="4">
                  <c:v>9.0485030607039558</c:v>
                </c:pt>
                <c:pt idx="5">
                  <c:v>8.7814235156460203</c:v>
                </c:pt>
                <c:pt idx="6">
                  <c:v>8.6287043432169099</c:v>
                </c:pt>
                <c:pt idx="7">
                  <c:v>8.4320046959424797</c:v>
                </c:pt>
                <c:pt idx="8">
                  <c:v>8.2030832358825538</c:v>
                </c:pt>
                <c:pt idx="9">
                  <c:v>7.8712334930493668</c:v>
                </c:pt>
                <c:pt idx="10">
                  <c:v>7.6369472779078631</c:v>
                </c:pt>
                <c:pt idx="11">
                  <c:v>7.391493023543422</c:v>
                </c:pt>
                <c:pt idx="12">
                  <c:v>7.1466594984963283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D93-4282-BEF3-50B3E56BDA12}"/>
            </c:ext>
          </c:extLst>
        </c:ser>
        <c:ser>
          <c:idx val="3"/>
          <c:order val="2"/>
          <c:tx>
            <c:strRef>
              <c:f>Térmico_HX_Cubo!$A$32</c:f>
              <c:strCache>
                <c:ptCount val="1"/>
                <c:pt idx="0">
                  <c:v>Cs10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Térmico_HX_Cubo!$O$34:$O$46</c:f>
              <c:numCache>
                <c:formatCode>0.00</c:formatCode>
                <c:ptCount val="13"/>
                <c:pt idx="0">
                  <c:v>35475.748725483078</c:v>
                </c:pt>
                <c:pt idx="1">
                  <c:v>30784.720544000076</c:v>
                </c:pt>
                <c:pt idx="2">
                  <c:v>29135.774519519648</c:v>
                </c:pt>
                <c:pt idx="3">
                  <c:v>26252.910145841848</c:v>
                </c:pt>
                <c:pt idx="4">
                  <c:v>25014.370054736955</c:v>
                </c:pt>
                <c:pt idx="5">
                  <c:v>22605.373398327371</c:v>
                </c:pt>
                <c:pt idx="6">
                  <c:v>20410.751916914396</c:v>
                </c:pt>
                <c:pt idx="7">
                  <c:v>17429.905263174438</c:v>
                </c:pt>
                <c:pt idx="8">
                  <c:v>15824.792354628584</c:v>
                </c:pt>
                <c:pt idx="9">
                  <c:v>14332.228071237163</c:v>
                </c:pt>
                <c:pt idx="10">
                  <c:v>13098.874300528103</c:v>
                </c:pt>
                <c:pt idx="11">
                  <c:v>11718.686649566311</c:v>
                </c:pt>
                <c:pt idx="12">
                  <c:v>10424.228721675763</c:v>
                </c:pt>
              </c:numCache>
            </c:numRef>
          </c:xVal>
          <c:yVal>
            <c:numRef>
              <c:f>Térmico_HX_Cubo!$R$34:$R$46</c:f>
              <c:numCache>
                <c:formatCode>General</c:formatCode>
                <c:ptCount val="13"/>
                <c:pt idx="0">
                  <c:v>8.683293522182554</c:v>
                </c:pt>
                <c:pt idx="1">
                  <c:v>8.0907317465754058</c:v>
                </c:pt>
                <c:pt idx="2">
                  <c:v>7.8195175708186841</c:v>
                </c:pt>
                <c:pt idx="3">
                  <c:v>7.5597945782943006</c:v>
                </c:pt>
                <c:pt idx="4">
                  <c:v>7.3864057218469963</c:v>
                </c:pt>
                <c:pt idx="5">
                  <c:v>7.1635336193909476</c:v>
                </c:pt>
                <c:pt idx="6">
                  <c:v>6.9220787324279547</c:v>
                </c:pt>
                <c:pt idx="7">
                  <c:v>6.6571893776602442</c:v>
                </c:pt>
                <c:pt idx="8">
                  <c:v>6.4726591070322899</c:v>
                </c:pt>
                <c:pt idx="9">
                  <c:v>6.1926958219706476</c:v>
                </c:pt>
                <c:pt idx="10">
                  <c:v>5.945512120612638</c:v>
                </c:pt>
                <c:pt idx="11">
                  <c:v>5.7597327939465401</c:v>
                </c:pt>
                <c:pt idx="12">
                  <c:v>5.5762261610497665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D93-4282-BEF3-50B3E56BDA12}"/>
            </c:ext>
          </c:extLst>
        </c:ser>
        <c:ser>
          <c:idx val="0"/>
          <c:order val="3"/>
          <c:tx>
            <c:strRef>
              <c:f>Térmico_HX_Cubo!$A$48</c:f>
              <c:strCache>
                <c:ptCount val="1"/>
                <c:pt idx="0">
                  <c:v>Cs12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Térmico_HX_Cubo!$O$50:$O$60</c:f>
              <c:numCache>
                <c:formatCode>0.00</c:formatCode>
                <c:ptCount val="11"/>
                <c:pt idx="0">
                  <c:v>38670.016282380573</c:v>
                </c:pt>
                <c:pt idx="1">
                  <c:v>31689.71686770743</c:v>
                </c:pt>
                <c:pt idx="2">
                  <c:v>27239.113278287226</c:v>
                </c:pt>
                <c:pt idx="3">
                  <c:v>24235.53444309222</c:v>
                </c:pt>
                <c:pt idx="4">
                  <c:v>26127.719017794312</c:v>
                </c:pt>
                <c:pt idx="5">
                  <c:v>19683.983464613459</c:v>
                </c:pt>
                <c:pt idx="6">
                  <c:v>17543.398046079572</c:v>
                </c:pt>
                <c:pt idx="7">
                  <c:v>15349.73450254564</c:v>
                </c:pt>
                <c:pt idx="8">
                  <c:v>13635.922273557302</c:v>
                </c:pt>
                <c:pt idx="9">
                  <c:v>12040.539748431387</c:v>
                </c:pt>
                <c:pt idx="10">
                  <c:v>11628.115992399589</c:v>
                </c:pt>
              </c:numCache>
            </c:numRef>
          </c:xVal>
          <c:yVal>
            <c:numRef>
              <c:f>Térmico_HX_Cubo!$R$50:$R$60</c:f>
              <c:numCache>
                <c:formatCode>General</c:formatCode>
                <c:ptCount val="11"/>
                <c:pt idx="0">
                  <c:v>6.9553133185708109</c:v>
                </c:pt>
                <c:pt idx="1">
                  <c:v>6.2069046561336965</c:v>
                </c:pt>
                <c:pt idx="2">
                  <c:v>5.7907852866623966</c:v>
                </c:pt>
                <c:pt idx="3">
                  <c:v>5.4796334435769083</c:v>
                </c:pt>
                <c:pt idx="4">
                  <c:v>6.3390155157133936</c:v>
                </c:pt>
                <c:pt idx="5">
                  <c:v>5.1323679361012644</c:v>
                </c:pt>
                <c:pt idx="6">
                  <c:v>4.9506639159551149</c:v>
                </c:pt>
                <c:pt idx="7">
                  <c:v>4.7050330248362711</c:v>
                </c:pt>
                <c:pt idx="8">
                  <c:v>4.4528972636318276</c:v>
                </c:pt>
                <c:pt idx="9">
                  <c:v>4.2510468075945065</c:v>
                </c:pt>
                <c:pt idx="10">
                  <c:v>4.4427483179510432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D93-4282-BEF3-50B3E56BD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94479"/>
        <c:axId val="1582195439"/>
      </c:scatterChart>
      <c:valAx>
        <c:axId val="158219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82195439"/>
        <c:crosses val="autoZero"/>
        <c:crossBetween val="midCat"/>
      </c:valAx>
      <c:valAx>
        <c:axId val="15821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82194479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500">
              <a:latin typeface="Arial" panose="020B0604020202020204" pitchFamily="34" charset="0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Cs8 - EXP vs Num for</a:t>
            </a:r>
            <a:r>
              <a:rPr lang="pt-BR" baseline="0"/>
              <a:t> different turbulence models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Results_V3!$P$2</c:f>
              <c:strCache>
                <c:ptCount val="1"/>
                <c:pt idx="0">
                  <c:v>0.3745</c:v>
                </c:pt>
              </c:strCache>
            </c:strRef>
          </c:tx>
          <c:xVal>
            <c:numRef>
              <c:f>Results_V3!$S$4:$S$13</c:f>
              <c:numCache>
                <c:formatCode>0</c:formatCode>
                <c:ptCount val="10"/>
                <c:pt idx="0">
                  <c:v>1418.772383221572</c:v>
                </c:pt>
                <c:pt idx="1">
                  <c:v>1720.2763719486361</c:v>
                </c:pt>
                <c:pt idx="2">
                  <c:v>2022.3594141262017</c:v>
                </c:pt>
                <c:pt idx="3">
                  <c:v>2325.9053281787192</c:v>
                </c:pt>
                <c:pt idx="4">
                  <c:v>2620.9787759554742</c:v>
                </c:pt>
                <c:pt idx="5">
                  <c:v>2917.271283628022</c:v>
                </c:pt>
                <c:pt idx="6">
                  <c:v>3264.7033539290965</c:v>
                </c:pt>
                <c:pt idx="7">
                  <c:v>3575.9598218225065</c:v>
                </c:pt>
                <c:pt idx="8">
                  <c:v>3858.629335159565</c:v>
                </c:pt>
                <c:pt idx="9">
                  <c:v>4143.279820827287</c:v>
                </c:pt>
              </c:numCache>
            </c:numRef>
          </c:xVal>
          <c:yVal>
            <c:numRef>
              <c:f>Results_V3!$T$4:$T$13</c:f>
              <c:numCache>
                <c:formatCode>0.000</c:formatCode>
                <c:ptCount val="10"/>
                <c:pt idx="0">
                  <c:v>0.63344643332712203</c:v>
                </c:pt>
                <c:pt idx="1">
                  <c:v>0.61500835487053085</c:v>
                </c:pt>
                <c:pt idx="2">
                  <c:v>0.59708907052851912</c:v>
                </c:pt>
                <c:pt idx="3">
                  <c:v>0.58062505766767603</c:v>
                </c:pt>
                <c:pt idx="4">
                  <c:v>0.56706009756667597</c:v>
                </c:pt>
                <c:pt idx="5">
                  <c:v>0.55807761516765542</c:v>
                </c:pt>
                <c:pt idx="6">
                  <c:v>0.54192380948374996</c:v>
                </c:pt>
                <c:pt idx="7">
                  <c:v>0.53251073844936381</c:v>
                </c:pt>
                <c:pt idx="8">
                  <c:v>0.52418885377470792</c:v>
                </c:pt>
                <c:pt idx="9">
                  <c:v>0.51440760241567141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5-4FCD-AE9D-3840E399165B}"/>
            </c:ext>
          </c:extLst>
        </c:ser>
        <c:ser>
          <c:idx val="2"/>
          <c:order val="1"/>
          <c:tx>
            <c:strRef>
              <c:f>Results_V3!$U$2</c:f>
              <c:strCache>
                <c:ptCount val="1"/>
                <c:pt idx="0">
                  <c:v>Cs8_NUM(k-w-SST)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Results_V3!$X$4:$X$32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Results_V3!$Y$4:$Y$32</c:f>
              <c:numCache>
                <c:formatCode>0.00</c:formatCode>
                <c:ptCount val="29"/>
                <c:pt idx="0">
                  <c:v>2.5857148503619416</c:v>
                </c:pt>
                <c:pt idx="1">
                  <c:v>1.7550915628131951</c:v>
                </c:pt>
                <c:pt idx="2">
                  <c:v>1.4549052769990209</c:v>
                </c:pt>
                <c:pt idx="3">
                  <c:v>1.3020476333779216</c:v>
                </c:pt>
                <c:pt idx="4">
                  <c:v>1.2042411968304156</c:v>
                </c:pt>
                <c:pt idx="5">
                  <c:v>1.142091816027651</c:v>
                </c:pt>
                <c:pt idx="6">
                  <c:v>1.0906891679072397</c:v>
                </c:pt>
                <c:pt idx="7">
                  <c:v>1.0588970301834095</c:v>
                </c:pt>
                <c:pt idx="8">
                  <c:v>1.0257481878176657</c:v>
                </c:pt>
                <c:pt idx="9">
                  <c:v>0.99174034187526694</c:v>
                </c:pt>
                <c:pt idx="10">
                  <c:v>0.83575095764057172</c:v>
                </c:pt>
                <c:pt idx="11">
                  <c:v>0.75595466575914583</c:v>
                </c:pt>
                <c:pt idx="12">
                  <c:v>0.70688616427718565</c:v>
                </c:pt>
                <c:pt idx="13">
                  <c:v>0.65932521784734666</c:v>
                </c:pt>
                <c:pt idx="14">
                  <c:v>0.62586695190454322</c:v>
                </c:pt>
                <c:pt idx="15">
                  <c:v>0.60574341910983986</c:v>
                </c:pt>
                <c:pt idx="16">
                  <c:v>0.57558116980230101</c:v>
                </c:pt>
                <c:pt idx="17">
                  <c:v>0.53604388164568306</c:v>
                </c:pt>
                <c:pt idx="18">
                  <c:v>0.52129610999385112</c:v>
                </c:pt>
                <c:pt idx="19">
                  <c:v>0.50099583575696172</c:v>
                </c:pt>
                <c:pt idx="20">
                  <c:v>0.49314192466836859</c:v>
                </c:pt>
                <c:pt idx="21">
                  <c:v>0.48151753123428698</c:v>
                </c:pt>
                <c:pt idx="22">
                  <c:v>0.45504451134297202</c:v>
                </c:pt>
                <c:pt idx="23">
                  <c:v>0.45759574398417202</c:v>
                </c:pt>
                <c:pt idx="24">
                  <c:v>0.44327133081445264</c:v>
                </c:pt>
                <c:pt idx="25">
                  <c:v>0.43806806113222896</c:v>
                </c:pt>
                <c:pt idx="26">
                  <c:v>0.43863540071791307</c:v>
                </c:pt>
                <c:pt idx="27">
                  <c:v>0.41595829919834193</c:v>
                </c:pt>
                <c:pt idx="28">
                  <c:v>0.40705032711583217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5-4FCD-AE9D-3840E399165B}"/>
            </c:ext>
          </c:extLst>
        </c:ser>
        <c:ser>
          <c:idx val="3"/>
          <c:order val="2"/>
          <c:tx>
            <c:strRef>
              <c:f>Results_V3!$Z$2</c:f>
              <c:strCache>
                <c:ptCount val="1"/>
                <c:pt idx="0">
                  <c:v>Cs8_NUM(k-w-Standard)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Results_V3!$AC$4:$AC$32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Results_V3!$AD$4:$AD$32</c:f>
              <c:numCache>
                <c:formatCode>0.00</c:formatCode>
                <c:ptCount val="29"/>
                <c:pt idx="0">
                  <c:v>2.5858117148909248</c:v>
                </c:pt>
                <c:pt idx="1">
                  <c:v>1.7552631567219561</c:v>
                </c:pt>
                <c:pt idx="2">
                  <c:v>1.4542787344703756</c:v>
                </c:pt>
                <c:pt idx="3">
                  <c:v>1.3013311764936297</c:v>
                </c:pt>
                <c:pt idx="4">
                  <c:v>1.2045039540721667</c:v>
                </c:pt>
                <c:pt idx="5">
                  <c:v>1.1429785524816327</c:v>
                </c:pt>
                <c:pt idx="6">
                  <c:v>1.096800249466239</c:v>
                </c:pt>
                <c:pt idx="7">
                  <c:v>1.0593326996773662</c:v>
                </c:pt>
                <c:pt idx="8">
                  <c:v>1.015025821877853</c:v>
                </c:pt>
                <c:pt idx="9">
                  <c:v>0.99568337458844736</c:v>
                </c:pt>
                <c:pt idx="10">
                  <c:v>0.82996770813757226</c:v>
                </c:pt>
                <c:pt idx="11">
                  <c:v>0.77258299906392769</c:v>
                </c:pt>
                <c:pt idx="12">
                  <c:v>0.70491393875877739</c:v>
                </c:pt>
                <c:pt idx="13">
                  <c:v>0.66553085342965879</c:v>
                </c:pt>
                <c:pt idx="14">
                  <c:v>0.63134502673024273</c:v>
                </c:pt>
                <c:pt idx="15">
                  <c:v>0.60366647893294889</c:v>
                </c:pt>
                <c:pt idx="16">
                  <c:v>0.5815470589906574</c:v>
                </c:pt>
                <c:pt idx="17">
                  <c:v>0.54549810952446509</c:v>
                </c:pt>
                <c:pt idx="18">
                  <c:v>0.53810966241478297</c:v>
                </c:pt>
                <c:pt idx="19">
                  <c:v>0.51345971260481815</c:v>
                </c:pt>
                <c:pt idx="20">
                  <c:v>0.48818147338315832</c:v>
                </c:pt>
                <c:pt idx="21">
                  <c:v>0.47278014033096083</c:v>
                </c:pt>
                <c:pt idx="22">
                  <c:v>0.46126909675401362</c:v>
                </c:pt>
                <c:pt idx="23">
                  <c:v>0.45238152127373354</c:v>
                </c:pt>
                <c:pt idx="24">
                  <c:v>0.44800048102854378</c:v>
                </c:pt>
                <c:pt idx="25">
                  <c:v>0.43061909844767898</c:v>
                </c:pt>
                <c:pt idx="26">
                  <c:v>0.4142877125679259</c:v>
                </c:pt>
                <c:pt idx="27">
                  <c:v>0.4148397808781385</c:v>
                </c:pt>
                <c:pt idx="28">
                  <c:v>0.41187290649305042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5-4FCD-AE9D-3840E399165B}"/>
            </c:ext>
          </c:extLst>
        </c:ser>
        <c:ser>
          <c:idx val="4"/>
          <c:order val="3"/>
          <c:tx>
            <c:strRef>
              <c:f>Results_V3!$AE$2</c:f>
              <c:strCache>
                <c:ptCount val="1"/>
                <c:pt idx="0">
                  <c:v>Cs8_NUM(k-e-Standard)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Results_V3!$AH$4:$AH$32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Results_V3!$AI$4:$AI$32</c:f>
              <c:numCache>
                <c:formatCode>0.00</c:formatCode>
                <c:ptCount val="29"/>
                <c:pt idx="0">
                  <c:v>2.9506661232918048</c:v>
                </c:pt>
                <c:pt idx="1">
                  <c:v>1.919187771060529</c:v>
                </c:pt>
                <c:pt idx="2">
                  <c:v>1.5912479789315368</c:v>
                </c:pt>
                <c:pt idx="3">
                  <c:v>1.4073035811493992</c:v>
                </c:pt>
                <c:pt idx="4">
                  <c:v>1.2859678506901249</c:v>
                </c:pt>
                <c:pt idx="5">
                  <c:v>1.2001147126095222</c:v>
                </c:pt>
                <c:pt idx="6">
                  <c:v>1.1371088268886538</c:v>
                </c:pt>
                <c:pt idx="7">
                  <c:v>1.0858018012359296</c:v>
                </c:pt>
                <c:pt idx="8">
                  <c:v>1.0424473196129569</c:v>
                </c:pt>
                <c:pt idx="9">
                  <c:v>1.0052525949003348</c:v>
                </c:pt>
                <c:pt idx="10">
                  <c:v>0.80373089485763183</c:v>
                </c:pt>
                <c:pt idx="11">
                  <c:v>0.70817601853511603</c:v>
                </c:pt>
                <c:pt idx="12">
                  <c:v>0.65806397704162767</c:v>
                </c:pt>
                <c:pt idx="13">
                  <c:v>0.61878035805157239</c:v>
                </c:pt>
                <c:pt idx="14">
                  <c:v>0.58758833456685988</c:v>
                </c:pt>
                <c:pt idx="15">
                  <c:v>0.57132884238424886</c:v>
                </c:pt>
                <c:pt idx="16">
                  <c:v>0.53264791752543794</c:v>
                </c:pt>
                <c:pt idx="17">
                  <c:v>0.52480262339580586</c:v>
                </c:pt>
                <c:pt idx="18">
                  <c:v>0.51774402307767642</c:v>
                </c:pt>
                <c:pt idx="19">
                  <c:v>0.50189452373708665</c:v>
                </c:pt>
                <c:pt idx="20">
                  <c:v>0.50329579141708625</c:v>
                </c:pt>
                <c:pt idx="21">
                  <c:v>0.48870944604206423</c:v>
                </c:pt>
                <c:pt idx="22">
                  <c:v>0.48317517411813643</c:v>
                </c:pt>
                <c:pt idx="23">
                  <c:v>0.48572418634813935</c:v>
                </c:pt>
                <c:pt idx="24">
                  <c:v>0.46545094795411035</c:v>
                </c:pt>
                <c:pt idx="25">
                  <c:v>0.46424143815979518</c:v>
                </c:pt>
                <c:pt idx="26">
                  <c:v>0.44878578696185695</c:v>
                </c:pt>
                <c:pt idx="27">
                  <c:v>0.44315209954200269</c:v>
                </c:pt>
                <c:pt idx="28">
                  <c:v>0.43322535031277382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5-4FCD-AE9D-3840E399165B}"/>
            </c:ext>
          </c:extLst>
        </c:ser>
        <c:ser>
          <c:idx val="5"/>
          <c:order val="4"/>
          <c:tx>
            <c:strRef>
              <c:f>Results_V3!$AO$2</c:f>
              <c:strCache>
                <c:ptCount val="1"/>
                <c:pt idx="0">
                  <c:v>Cs8_NUM(Reynolds Stress)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Results_V3!$AR$4:$AR$32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Results_V3!$AS$4:$AS$32</c:f>
              <c:numCache>
                <c:formatCode>0.00</c:formatCode>
                <c:ptCount val="29"/>
                <c:pt idx="0">
                  <c:v>2.5857258249317159</c:v>
                </c:pt>
                <c:pt idx="1">
                  <c:v>1.7550533145774347</c:v>
                </c:pt>
                <c:pt idx="2">
                  <c:v>1.4538890442385559</c:v>
                </c:pt>
                <c:pt idx="3">
                  <c:v>1.3016486426632423</c:v>
                </c:pt>
                <c:pt idx="4">
                  <c:v>1.2045585665075185</c:v>
                </c:pt>
                <c:pt idx="5">
                  <c:v>1.1428533834831465</c:v>
                </c:pt>
                <c:pt idx="6">
                  <c:v>1.0929890444543922</c:v>
                </c:pt>
                <c:pt idx="7">
                  <c:v>1.0569086160120233</c:v>
                </c:pt>
                <c:pt idx="8">
                  <c:v>1.0204426068085592</c:v>
                </c:pt>
                <c:pt idx="9">
                  <c:v>0.99214082066720388</c:v>
                </c:pt>
                <c:pt idx="10">
                  <c:v>0.83424989458383381</c:v>
                </c:pt>
                <c:pt idx="11">
                  <c:v>0.77351433908362388</c:v>
                </c:pt>
                <c:pt idx="12">
                  <c:v>0.71042525958136571</c:v>
                </c:pt>
                <c:pt idx="13">
                  <c:v>0.67586281564134942</c:v>
                </c:pt>
                <c:pt idx="14">
                  <c:v>0.63301014901289132</c:v>
                </c:pt>
                <c:pt idx="15">
                  <c:v>0.5997624968594325</c:v>
                </c:pt>
                <c:pt idx="16">
                  <c:v>0.58175149522951619</c:v>
                </c:pt>
                <c:pt idx="17">
                  <c:v>0.55524445293958358</c:v>
                </c:pt>
                <c:pt idx="18">
                  <c:v>0.54332690778215087</c:v>
                </c:pt>
                <c:pt idx="19">
                  <c:v>0.52715863208564151</c:v>
                </c:pt>
                <c:pt idx="20">
                  <c:v>0.5015526613344522</c:v>
                </c:pt>
                <c:pt idx="21">
                  <c:v>0.48787135696827882</c:v>
                </c:pt>
                <c:pt idx="22">
                  <c:v>0.46654524644486445</c:v>
                </c:pt>
                <c:pt idx="23">
                  <c:v>0.46216688997421429</c:v>
                </c:pt>
                <c:pt idx="24">
                  <c:v>0.45420081504498594</c:v>
                </c:pt>
                <c:pt idx="25">
                  <c:v>0.44852341294656356</c:v>
                </c:pt>
                <c:pt idx="26">
                  <c:v>0.4424852552231251</c:v>
                </c:pt>
                <c:pt idx="27">
                  <c:v>0.43851383795851673</c:v>
                </c:pt>
                <c:pt idx="28">
                  <c:v>0.42948640507034491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B5-4FCD-AE9D-3840E399165B}"/>
            </c:ext>
          </c:extLst>
        </c:ser>
        <c:ser>
          <c:idx val="0"/>
          <c:order val="5"/>
          <c:tx>
            <c:strRef>
              <c:f>Results_V3!$AJ$2</c:f>
              <c:strCache>
                <c:ptCount val="1"/>
                <c:pt idx="0">
                  <c:v>Cs8_NUM(k-e-Realizable)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Results_V3!$AM$4:$AM$32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Results_V3!$AN$4:$AN$32</c:f>
              <c:numCache>
                <c:formatCode>0.00</c:formatCode>
                <c:ptCount val="29"/>
                <c:pt idx="0">
                  <c:v>2.7120349386100964</c:v>
                </c:pt>
                <c:pt idx="1">
                  <c:v>1.8910834556991796</c:v>
                </c:pt>
                <c:pt idx="2">
                  <c:v>1.5780586541721613</c:v>
                </c:pt>
                <c:pt idx="3">
                  <c:v>1.4031295535059938</c:v>
                </c:pt>
                <c:pt idx="4">
                  <c:v>1.2895163569203987</c:v>
                </c:pt>
                <c:pt idx="5">
                  <c:v>1.210179075128053</c:v>
                </c:pt>
                <c:pt idx="6">
                  <c:v>1.1486379142278353</c:v>
                </c:pt>
                <c:pt idx="7">
                  <c:v>1.0972215589672092</c:v>
                </c:pt>
                <c:pt idx="8">
                  <c:v>1.0534926189853968</c:v>
                </c:pt>
                <c:pt idx="9">
                  <c:v>1.0160159042065737</c:v>
                </c:pt>
                <c:pt idx="10">
                  <c:v>0.80898802767086408</c:v>
                </c:pt>
                <c:pt idx="11">
                  <c:v>0.71854316344007785</c:v>
                </c:pt>
                <c:pt idx="12">
                  <c:v>0.67920781103080896</c:v>
                </c:pt>
                <c:pt idx="13">
                  <c:v>0.6259566106260841</c:v>
                </c:pt>
                <c:pt idx="14">
                  <c:v>0.60224367377166377</c:v>
                </c:pt>
                <c:pt idx="15">
                  <c:v>0.57711981650768052</c:v>
                </c:pt>
                <c:pt idx="16">
                  <c:v>0.54241764607537646</c:v>
                </c:pt>
                <c:pt idx="17">
                  <c:v>0.53134855009710136</c:v>
                </c:pt>
                <c:pt idx="18">
                  <c:v>0.52072315374728195</c:v>
                </c:pt>
                <c:pt idx="19">
                  <c:v>0.50334651358386651</c:v>
                </c:pt>
                <c:pt idx="20">
                  <c:v>0.50879809270890142</c:v>
                </c:pt>
                <c:pt idx="21">
                  <c:v>0.47900051239078306</c:v>
                </c:pt>
                <c:pt idx="22">
                  <c:v>0.48099036732065065</c:v>
                </c:pt>
                <c:pt idx="23">
                  <c:v>0.46904356366194661</c:v>
                </c:pt>
                <c:pt idx="24">
                  <c:v>0.45792277019439065</c:v>
                </c:pt>
                <c:pt idx="25">
                  <c:v>0.46082865976512549</c:v>
                </c:pt>
                <c:pt idx="26">
                  <c:v>0.44959916298676378</c:v>
                </c:pt>
                <c:pt idx="27">
                  <c:v>0.43539673346634816</c:v>
                </c:pt>
                <c:pt idx="28">
                  <c:v>0.42868856314822923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B5-4FCD-AE9D-3840E399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939407"/>
        <c:axId val="701938927"/>
      </c:scatterChart>
      <c:valAx>
        <c:axId val="701939407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Reynolds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938927"/>
        <c:crosses val="autoZero"/>
        <c:crossBetween val="midCat"/>
      </c:valAx>
      <c:valAx>
        <c:axId val="701938927"/>
        <c:scaling>
          <c:orientation val="minMax"/>
          <c:max val="0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Friction Factor 'f'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93940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EXP_Validação!$I$4:$I$282</c:f>
              <c:numCache>
                <c:formatCode>0.000</c:formatCode>
                <c:ptCount val="279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EXP_Validação!$J$4:$J$282</c:f>
              <c:numCache>
                <c:formatCode>0.000</c:formatCode>
                <c:ptCount val="279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A-4DCE-B31E-E721FC90A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49487"/>
        <c:axId val="755654287"/>
      </c:scatterChart>
      <c:valAx>
        <c:axId val="7556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4287"/>
        <c:crosses val="autoZero"/>
        <c:crossBetween val="midCat"/>
      </c:valAx>
      <c:valAx>
        <c:axId val="7556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4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EXP_Validação!$N$4:$N$329</c:f>
              <c:numCache>
                <c:formatCode>0.000</c:formatCode>
                <c:ptCount val="326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EXP_Validação!$O$4:$O$329</c:f>
              <c:numCache>
                <c:formatCode>0.000</c:formatCode>
                <c:ptCount val="326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5-418B-B837-2E11971A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52847"/>
        <c:axId val="755668687"/>
      </c:scatterChart>
      <c:valAx>
        <c:axId val="75565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68687"/>
        <c:crosses val="autoZero"/>
        <c:crossBetween val="midCat"/>
      </c:valAx>
      <c:valAx>
        <c:axId val="755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EXP_Validação!$S$4:$S$302</c:f>
              <c:numCache>
                <c:formatCode>0.000</c:formatCode>
                <c:ptCount val="299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EXP_Validação!$T$4:$T$302</c:f>
              <c:numCache>
                <c:formatCode>0.000</c:formatCode>
                <c:ptCount val="299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7-4588-A1FD-561FEE04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92223"/>
        <c:axId val="759995103"/>
      </c:scatterChart>
      <c:valAx>
        <c:axId val="7599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5103"/>
        <c:crosses val="autoZero"/>
        <c:crossBetween val="midCat"/>
      </c:valAx>
      <c:valAx>
        <c:axId val="7599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EXP_Validação!$A$2</c:f>
              <c:strCache>
                <c:ptCount val="1"/>
                <c:pt idx="0">
                  <c:v>0.2992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EXP_Validação!$D$4:$D$17</c:f>
              <c:numCache>
                <c:formatCode>0.000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EXP_Validação!$E$4:$E$17</c:f>
              <c:numCache>
                <c:formatCode>0.000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E-441A-883C-0EF30A6109DA}"/>
            </c:ext>
          </c:extLst>
        </c:ser>
        <c:ser>
          <c:idx val="1"/>
          <c:order val="1"/>
          <c:tx>
            <c:strRef>
              <c:f>EXP_Validação!$F$2</c:f>
              <c:strCache>
                <c:ptCount val="1"/>
                <c:pt idx="0">
                  <c:v>0.3494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EXP_Validação!$I$4:$I$17</c:f>
              <c:numCache>
                <c:formatCode>0.000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EXP_Validação!$J$4:$J$17</c:f>
              <c:numCache>
                <c:formatCode>0.000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E-441A-883C-0EF30A6109DA}"/>
            </c:ext>
          </c:extLst>
        </c:ser>
        <c:ser>
          <c:idx val="2"/>
          <c:order val="2"/>
          <c:tx>
            <c:strRef>
              <c:f>EXP_Validação!$K$2</c:f>
              <c:strCache>
                <c:ptCount val="1"/>
                <c:pt idx="0">
                  <c:v>0.3795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EXP_Validação!$N$4:$N$17</c:f>
              <c:numCache>
                <c:formatCode>0.000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EXP_Validação!$O$4:$O$17</c:f>
              <c:numCache>
                <c:formatCode>0.000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E-441A-883C-0EF30A6109DA}"/>
            </c:ext>
          </c:extLst>
        </c:ser>
        <c:ser>
          <c:idx val="3"/>
          <c:order val="3"/>
          <c:tx>
            <c:strRef>
              <c:f>EXP_Validação!$P$2</c:f>
              <c:strCache>
                <c:ptCount val="1"/>
                <c:pt idx="0">
                  <c:v>0.3996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EXP_Validação!$S$4:$S$17</c:f>
              <c:numCache>
                <c:formatCode>0.000</c:formatCode>
                <c:ptCount val="14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EXP_Validação!$T$4:$T$17</c:f>
              <c:numCache>
                <c:formatCode>0.000</c:formatCode>
                <c:ptCount val="14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0E-441A-883C-0EF30A61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07328"/>
        <c:axId val="291812608"/>
      </c:scatterChart>
      <c:valAx>
        <c:axId val="2918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812608"/>
        <c:crosses val="autoZero"/>
        <c:crossBetween val="midCat"/>
      </c:valAx>
      <c:valAx>
        <c:axId val="2918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80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xVal>
            <c:numRef>
              <c:f>dP_V1V2V3V4!$C$4:$C$11</c:f>
              <c:numCache>
                <c:formatCode>0.00E+00</c:formatCode>
                <c:ptCount val="8"/>
                <c:pt idx="0">
                  <c:v>1033.9598920752171</c:v>
                </c:pt>
                <c:pt idx="1">
                  <c:v>1353.8532681884906</c:v>
                </c:pt>
                <c:pt idx="2">
                  <c:v>1676.372265268298</c:v>
                </c:pt>
                <c:pt idx="3">
                  <c:v>1984.4288711758738</c:v>
                </c:pt>
                <c:pt idx="4">
                  <c:v>2250.269113976753</c:v>
                </c:pt>
                <c:pt idx="5">
                  <c:v>2581.1924272271881</c:v>
                </c:pt>
                <c:pt idx="6">
                  <c:v>2892.4825138972924</c:v>
                </c:pt>
                <c:pt idx="7">
                  <c:v>3194.7741731102406</c:v>
                </c:pt>
              </c:numCache>
            </c:numRef>
          </c:xVal>
          <c:yVal>
            <c:numRef>
              <c:f>dP_V1V2V3V4!$D$4:$D$11</c:f>
              <c:numCache>
                <c:formatCode>General</c:formatCode>
                <c:ptCount val="8"/>
                <c:pt idx="0">
                  <c:v>14.782692502221298</c:v>
                </c:pt>
                <c:pt idx="1">
                  <c:v>23.215072091156593</c:v>
                </c:pt>
                <c:pt idx="2">
                  <c:v>33.319989064872587</c:v>
                </c:pt>
                <c:pt idx="3">
                  <c:v>45.262667760918248</c:v>
                </c:pt>
                <c:pt idx="4">
                  <c:v>59.142470443267491</c:v>
                </c:pt>
                <c:pt idx="5">
                  <c:v>74.504750085110743</c:v>
                </c:pt>
                <c:pt idx="6">
                  <c:v>91.441558575468292</c:v>
                </c:pt>
                <c:pt idx="7">
                  <c:v>109.68459109494029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40-47E7-AD05-B13C4AA113F6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dP_V1V2V3V4!$J$4:$J$11</c:f>
              <c:numCache>
                <c:formatCode>0.00E+00</c:formatCode>
                <c:ptCount val="8"/>
                <c:pt idx="0">
                  <c:v>1133.2011877465554</c:v>
                </c:pt>
                <c:pt idx="1">
                  <c:v>1444.9733889713825</c:v>
                </c:pt>
                <c:pt idx="2">
                  <c:v>1758.7264158819519</c:v>
                </c:pt>
                <c:pt idx="3">
                  <c:v>2084.0415785947771</c:v>
                </c:pt>
                <c:pt idx="4">
                  <c:v>2450.9528380863371</c:v>
                </c:pt>
                <c:pt idx="5">
                  <c:v>2756.7753792551466</c:v>
                </c:pt>
                <c:pt idx="6">
                  <c:v>3074.1801774765286</c:v>
                </c:pt>
                <c:pt idx="7">
                  <c:v>3414.5548235259198</c:v>
                </c:pt>
              </c:numCache>
            </c:numRef>
          </c:xVal>
          <c:yVal>
            <c:numRef>
              <c:f>dP_V1V2V3V4!$K$4:$K$11</c:f>
              <c:numCache>
                <c:formatCode>General</c:formatCode>
                <c:ptCount val="8"/>
                <c:pt idx="0">
                  <c:v>12.383045266439185</c:v>
                </c:pt>
                <c:pt idx="1">
                  <c:v>19.162266014327852</c:v>
                </c:pt>
                <c:pt idx="2">
                  <c:v>27.406305141094183</c:v>
                </c:pt>
                <c:pt idx="3">
                  <c:v>37.207428801786527</c:v>
                </c:pt>
                <c:pt idx="4">
                  <c:v>48.470687633920662</c:v>
                </c:pt>
                <c:pt idx="5">
                  <c:v>60.741528309301827</c:v>
                </c:pt>
                <c:pt idx="6">
                  <c:v>74.76320898952153</c:v>
                </c:pt>
                <c:pt idx="7">
                  <c:v>89.950048218688991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40-47E7-AD05-B13C4AA113F6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dP_V1V2V3V4!$Q$4:$Q$11</c:f>
              <c:numCache>
                <c:formatCode>0.00E+00</c:formatCode>
                <c:ptCount val="8"/>
                <c:pt idx="0">
                  <c:v>1342.9048723547114</c:v>
                </c:pt>
                <c:pt idx="1">
                  <c:v>1739.3666005375887</c:v>
                </c:pt>
                <c:pt idx="2">
                  <c:v>2135.0613245071281</c:v>
                </c:pt>
                <c:pt idx="3">
                  <c:v>2543.3474956310433</c:v>
                </c:pt>
                <c:pt idx="4">
                  <c:v>2945.8106785514237</c:v>
                </c:pt>
                <c:pt idx="5">
                  <c:v>3372.0581945471372</c:v>
                </c:pt>
                <c:pt idx="6">
                  <c:v>3748.5713123650053</c:v>
                </c:pt>
                <c:pt idx="7">
                  <c:v>4179.2475925218978</c:v>
                </c:pt>
              </c:numCache>
            </c:numRef>
          </c:xVal>
          <c:yVal>
            <c:numRef>
              <c:f>dP_V1V2V3V4!$R$4:$R$11</c:f>
              <c:numCache>
                <c:formatCode>General</c:formatCode>
                <c:ptCount val="8"/>
                <c:pt idx="0">
                  <c:v>8.6134891661574517</c:v>
                </c:pt>
                <c:pt idx="1">
                  <c:v>13.229182763829641</c:v>
                </c:pt>
                <c:pt idx="2">
                  <c:v>18.964819243621296</c:v>
                </c:pt>
                <c:pt idx="3">
                  <c:v>25.53434567678249</c:v>
                </c:pt>
                <c:pt idx="4">
                  <c:v>33.043621682039827</c:v>
                </c:pt>
                <c:pt idx="5">
                  <c:v>41.333617317731274</c:v>
                </c:pt>
                <c:pt idx="6">
                  <c:v>50.581570849186988</c:v>
                </c:pt>
                <c:pt idx="7">
                  <c:v>60.529761769319975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340-47E7-AD05-B13C4AA113F6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dP_V1V2V3V4!$X$4:$X$11</c:f>
              <c:numCache>
                <c:formatCode>0.00E+00</c:formatCode>
                <c:ptCount val="8"/>
                <c:pt idx="0">
                  <c:v>1169.7835470491361</c:v>
                </c:pt>
                <c:pt idx="1">
                  <c:v>1543.2198124845013</c:v>
                </c:pt>
                <c:pt idx="2">
                  <c:v>1834.3260701536556</c:v>
                </c:pt>
                <c:pt idx="3">
                  <c:v>2198.9748559586592</c:v>
                </c:pt>
                <c:pt idx="4">
                  <c:v>2546.6285401853143</c:v>
                </c:pt>
                <c:pt idx="5">
                  <c:v>2917.6850433912505</c:v>
                </c:pt>
                <c:pt idx="6">
                  <c:v>3277.5885694316403</c:v>
                </c:pt>
                <c:pt idx="7">
                  <c:v>3655.8099458380184</c:v>
                </c:pt>
              </c:numCache>
            </c:numRef>
          </c:xVal>
          <c:yVal>
            <c:numRef>
              <c:f>dP_V1V2V3V4!$Y$4:$Y$11</c:f>
              <c:numCache>
                <c:formatCode>General</c:formatCode>
                <c:ptCount val="8"/>
                <c:pt idx="0">
                  <c:v>10.650301403699935</c:v>
                </c:pt>
                <c:pt idx="1">
                  <c:v>16.544218614424963</c:v>
                </c:pt>
                <c:pt idx="2">
                  <c:v>23.526586084870907</c:v>
                </c:pt>
                <c:pt idx="3">
                  <c:v>31.813493987265694</c:v>
                </c:pt>
                <c:pt idx="4">
                  <c:v>41.079761073900919</c:v>
                </c:pt>
                <c:pt idx="5">
                  <c:v>51.601294961024216</c:v>
                </c:pt>
                <c:pt idx="6">
                  <c:v>63.081161072102091</c:v>
                </c:pt>
                <c:pt idx="7">
                  <c:v>76.055294674768902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40-47E7-AD05-B13C4AA11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887327"/>
        <c:axId val="1321865247"/>
      </c:scatterChart>
      <c:valAx>
        <c:axId val="1321887327"/>
        <c:scaling>
          <c:orientation val="minMax"/>
          <c:max val="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3243557706599289"/>
              <c:y val="0.9324241283208074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321865247"/>
        <c:crosses val="autoZero"/>
        <c:crossBetween val="midCat"/>
        <c:majorUnit val="2000"/>
        <c:minorUnit val="500"/>
      </c:valAx>
      <c:valAx>
        <c:axId val="1321865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8.8482832936979793E-3"/>
              <c:y val="0.294980242078284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887327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90485439814814828"/>
          <c:y val="2.7626736111111123E-2"/>
          <c:w val="8.0709581227705107E-2"/>
          <c:h val="0.321464115890744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dP_V1V2V3V4!$C$15:$C$22</c:f>
              <c:numCache>
                <c:formatCode>0.00E+00</c:formatCode>
                <c:ptCount val="8"/>
                <c:pt idx="0">
                  <c:v>1588.984628639668</c:v>
                </c:pt>
                <c:pt idx="1">
                  <c:v>1995.7382272356526</c:v>
                </c:pt>
                <c:pt idx="2">
                  <c:v>2491.487427644618</c:v>
                </c:pt>
                <c:pt idx="3">
                  <c:v>2897.6612641213501</c:v>
                </c:pt>
                <c:pt idx="4">
                  <c:v>3363.0539509308496</c:v>
                </c:pt>
                <c:pt idx="5">
                  <c:v>3826.5724788485277</c:v>
                </c:pt>
                <c:pt idx="6">
                  <c:v>4294.6118987239188</c:v>
                </c:pt>
                <c:pt idx="7">
                  <c:v>4773.6821054674911</c:v>
                </c:pt>
              </c:numCache>
            </c:numRef>
          </c:xVal>
          <c:yVal>
            <c:numRef>
              <c:f>dP_V1V2V3V4!$D$15:$D$22</c:f>
              <c:numCache>
                <c:formatCode>General</c:formatCode>
                <c:ptCount val="8"/>
                <c:pt idx="0">
                  <c:v>10.130745124935325</c:v>
                </c:pt>
                <c:pt idx="1">
                  <c:v>15.813309080854054</c:v>
                </c:pt>
                <c:pt idx="2">
                  <c:v>22.794080983758054</c:v>
                </c:pt>
                <c:pt idx="3">
                  <c:v>31.082469010614606</c:v>
                </c:pt>
                <c:pt idx="4">
                  <c:v>40.643422595240857</c:v>
                </c:pt>
                <c:pt idx="5">
                  <c:v>51.323321986240643</c:v>
                </c:pt>
                <c:pt idx="6">
                  <c:v>63.12031797380854</c:v>
                </c:pt>
                <c:pt idx="7">
                  <c:v>76.340082929472587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8BE-4E02-A3FA-A9D99B206D87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dP_V1V2V3V4!$J$15:$J$22</c:f>
              <c:numCache>
                <c:formatCode>0.00E+00</c:formatCode>
                <c:ptCount val="8"/>
                <c:pt idx="0">
                  <c:v>1586.2949549867315</c:v>
                </c:pt>
                <c:pt idx="1">
                  <c:v>2062.6786635627841</c:v>
                </c:pt>
                <c:pt idx="2">
                  <c:v>2514.0296028582129</c:v>
                </c:pt>
                <c:pt idx="3">
                  <c:v>3006.3925673045915</c:v>
                </c:pt>
                <c:pt idx="4">
                  <c:v>3463.7245131115674</c:v>
                </c:pt>
                <c:pt idx="5">
                  <c:v>3921.3247983458682</c:v>
                </c:pt>
                <c:pt idx="6">
                  <c:v>4420.3635446784538</c:v>
                </c:pt>
                <c:pt idx="7">
                  <c:v>4901.6751685147246</c:v>
                </c:pt>
              </c:numCache>
            </c:numRef>
          </c:xVal>
          <c:yVal>
            <c:numRef>
              <c:f>dP_V1V2V3V4!$K$15:$K$22</c:f>
              <c:numCache>
                <c:formatCode>General</c:formatCode>
                <c:ptCount val="8"/>
                <c:pt idx="0">
                  <c:v>8.0280900570592983</c:v>
                </c:pt>
                <c:pt idx="1">
                  <c:v>12.413397422612306</c:v>
                </c:pt>
                <c:pt idx="2">
                  <c:v>17.822994164313137</c:v>
                </c:pt>
                <c:pt idx="3">
                  <c:v>24.072730550306002</c:v>
                </c:pt>
                <c:pt idx="4">
                  <c:v>31.136511102741043</c:v>
                </c:pt>
                <c:pt idx="5">
                  <c:v>39.116098716091152</c:v>
                </c:pt>
                <c:pt idx="6">
                  <c:v>47.920267243524869</c:v>
                </c:pt>
                <c:pt idx="7">
                  <c:v>57.683499807019878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8BE-4E02-A3FA-A9D99B206D87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dP_V1V2V3V4!$Q$15:$Q$22</c:f>
              <c:numCache>
                <c:formatCode>0.00E+00</c:formatCode>
                <c:ptCount val="8"/>
                <c:pt idx="0">
                  <c:v>1735.0854175645234</c:v>
                </c:pt>
                <c:pt idx="1">
                  <c:v>2184.900040841721</c:v>
                </c:pt>
                <c:pt idx="2">
                  <c:v>2718.4069045113552</c:v>
                </c:pt>
                <c:pt idx="3">
                  <c:v>3209.3791178514621</c:v>
                </c:pt>
                <c:pt idx="4">
                  <c:v>3708.9326575506489</c:v>
                </c:pt>
                <c:pt idx="5">
                  <c:v>4236.9419287580022</c:v>
                </c:pt>
                <c:pt idx="6">
                  <c:v>4738.0604444290902</c:v>
                </c:pt>
                <c:pt idx="7">
                  <c:v>5221.1531648411483</c:v>
                </c:pt>
              </c:numCache>
            </c:numRef>
          </c:xVal>
          <c:yVal>
            <c:numRef>
              <c:f>dP_V1V2V3V4!$R$15:$R$22</c:f>
              <c:numCache>
                <c:formatCode>General</c:formatCode>
                <c:ptCount val="8"/>
                <c:pt idx="0">
                  <c:v>5.5392551110797772</c:v>
                </c:pt>
                <c:pt idx="1">
                  <c:v>8.5630184909245131</c:v>
                </c:pt>
                <c:pt idx="2">
                  <c:v>12.248990842125597</c:v>
                </c:pt>
                <c:pt idx="3">
                  <c:v>16.420618971539326</c:v>
                </c:pt>
                <c:pt idx="4">
                  <c:v>21.211510492382835</c:v>
                </c:pt>
                <c:pt idx="5">
                  <c:v>26.367737351774917</c:v>
                </c:pt>
                <c:pt idx="6">
                  <c:v>32.186358664066397</c:v>
                </c:pt>
                <c:pt idx="7">
                  <c:v>38.503256363803025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8BE-4E02-A3FA-A9D99B206D87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dP_V1V2V3V4!$X$15:$X$22</c:f>
              <c:numCache>
                <c:formatCode>0.00E+00</c:formatCode>
                <c:ptCount val="8"/>
                <c:pt idx="0">
                  <c:v>1615.0227718183637</c:v>
                </c:pt>
                <c:pt idx="1">
                  <c:v>2070.860750401474</c:v>
                </c:pt>
                <c:pt idx="2">
                  <c:v>2504.7155324696014</c:v>
                </c:pt>
                <c:pt idx="3">
                  <c:v>2985.6843777094468</c:v>
                </c:pt>
                <c:pt idx="4">
                  <c:v>3475.040422760293</c:v>
                </c:pt>
                <c:pt idx="5">
                  <c:v>3965.5137781618832</c:v>
                </c:pt>
                <c:pt idx="6">
                  <c:v>4462.319358154753</c:v>
                </c:pt>
                <c:pt idx="7">
                  <c:v>4875.1631116099752</c:v>
                </c:pt>
              </c:numCache>
            </c:numRef>
          </c:xVal>
          <c:yVal>
            <c:numRef>
              <c:f>dP_V1V2V3V4!$Y$15:$Y$22</c:f>
              <c:numCache>
                <c:formatCode>General</c:formatCode>
                <c:ptCount val="8"/>
                <c:pt idx="0">
                  <c:v>6.9760757043062114</c:v>
                </c:pt>
                <c:pt idx="1">
                  <c:v>10.77682562531316</c:v>
                </c:pt>
                <c:pt idx="2">
                  <c:v>15.35563249579816</c:v>
                </c:pt>
                <c:pt idx="3">
                  <c:v>20.691181736606765</c:v>
                </c:pt>
                <c:pt idx="4">
                  <c:v>26.80493688701111</c:v>
                </c:pt>
                <c:pt idx="5">
                  <c:v>33.429844922440601</c:v>
                </c:pt>
                <c:pt idx="6">
                  <c:v>40.829239842503611</c:v>
                </c:pt>
                <c:pt idx="7">
                  <c:v>48.655615904191038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BE-4E02-A3FA-A9D99B206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127919"/>
        <c:axId val="1878132239"/>
      </c:scatterChart>
      <c:valAx>
        <c:axId val="1878127919"/>
        <c:scaling>
          <c:orientation val="minMax"/>
          <c:max val="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Reynolds</a:t>
                </a:r>
              </a:p>
            </c:rich>
          </c:tx>
          <c:layout>
            <c:manualLayout>
              <c:xMode val="edge"/>
              <c:yMode val="edge"/>
              <c:x val="0.43212903435514172"/>
              <c:y val="0.9102838113052522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132239"/>
        <c:crosses val="autoZero"/>
        <c:crossBetween val="midCat"/>
      </c:valAx>
      <c:valAx>
        <c:axId val="1878132239"/>
        <c:scaling>
          <c:orientation val="minMax"/>
          <c:max val="12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8.8459207767693591E-3"/>
              <c:y val="0.3110250246925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127919"/>
        <c:crosses val="autoZero"/>
        <c:crossBetween val="midCat"/>
        <c:majorUnit val="20"/>
      </c:valAx>
      <c:spPr>
        <a:noFill/>
        <a:ln w="9525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90485439814814828"/>
          <c:y val="1.4397569444444454E-2"/>
          <c:w val="8.0688031538841951E-2"/>
          <c:h val="0.3211733547772426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dP_V1V2V3V4!$C$26:$C$33</c:f>
              <c:numCache>
                <c:formatCode>0.00E+00</c:formatCode>
                <c:ptCount val="8"/>
                <c:pt idx="0">
                  <c:v>1997.157976167736</c:v>
                </c:pt>
                <c:pt idx="1">
                  <c:v>2528.3377850409834</c:v>
                </c:pt>
                <c:pt idx="2">
                  <c:v>3098.6204280376141</c:v>
                </c:pt>
                <c:pt idx="3">
                  <c:v>3666.9516276010331</c:v>
                </c:pt>
                <c:pt idx="4">
                  <c:v>4228.5623832030205</c:v>
                </c:pt>
                <c:pt idx="5">
                  <c:v>4827.2902400602725</c:v>
                </c:pt>
                <c:pt idx="6">
                  <c:v>5363.4831297451265</c:v>
                </c:pt>
                <c:pt idx="7">
                  <c:v>5894.5175364500446</c:v>
                </c:pt>
              </c:numCache>
            </c:numRef>
          </c:xVal>
          <c:yVal>
            <c:numRef>
              <c:f>dP_V1V2V3V4!$D$26:$D$33</c:f>
              <c:numCache>
                <c:formatCode>General</c:formatCode>
                <c:ptCount val="8"/>
                <c:pt idx="0">
                  <c:v>7.8004574551398296</c:v>
                </c:pt>
                <c:pt idx="1">
                  <c:v>12.19813706811995</c:v>
                </c:pt>
                <c:pt idx="2">
                  <c:v>17.581647079881481</c:v>
                </c:pt>
                <c:pt idx="3">
                  <c:v>23.872241529448488</c:v>
                </c:pt>
                <c:pt idx="4">
                  <c:v>31.195367268908932</c:v>
                </c:pt>
                <c:pt idx="5">
                  <c:v>39.274565844623375</c:v>
                </c:pt>
                <c:pt idx="6">
                  <c:v>48.535742305271761</c:v>
                </c:pt>
                <c:pt idx="7">
                  <c:v>58.558611400414826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A52-40BB-BD2F-ADB158A74780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38100">
              <a:noFill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dP_V1V2V3V4!$J$26:$J$33</c:f>
              <c:numCache>
                <c:formatCode>0.00E+00</c:formatCode>
                <c:ptCount val="8"/>
                <c:pt idx="0">
                  <c:v>2036.6006543997721</c:v>
                </c:pt>
                <c:pt idx="1">
                  <c:v>2627.5045534956762</c:v>
                </c:pt>
                <c:pt idx="2">
                  <c:v>3272.9253706020795</c:v>
                </c:pt>
                <c:pt idx="3">
                  <c:v>3774.0897594732905</c:v>
                </c:pt>
                <c:pt idx="4">
                  <c:v>4389.9884561576719</c:v>
                </c:pt>
                <c:pt idx="5">
                  <c:v>4951.2245847705908</c:v>
                </c:pt>
                <c:pt idx="6">
                  <c:v>5568.9468819391614</c:v>
                </c:pt>
                <c:pt idx="7">
                  <c:v>6178.0633765242901</c:v>
                </c:pt>
              </c:numCache>
            </c:numRef>
          </c:xVal>
          <c:yVal>
            <c:numRef>
              <c:f>dP_V1V2V3V4!$K$26:$K$33</c:f>
              <c:numCache>
                <c:formatCode>General</c:formatCode>
                <c:ptCount val="8"/>
                <c:pt idx="0">
                  <c:v>6.8588085197840094</c:v>
                </c:pt>
                <c:pt idx="1">
                  <c:v>10.572312487641362</c:v>
                </c:pt>
                <c:pt idx="2">
                  <c:v>15.263864682732061</c:v>
                </c:pt>
                <c:pt idx="3">
                  <c:v>20.510286891918618</c:v>
                </c:pt>
                <c:pt idx="4">
                  <c:v>26.714975149869613</c:v>
                </c:pt>
                <c:pt idx="5">
                  <c:v>33.568231803599922</c:v>
                </c:pt>
                <c:pt idx="6">
                  <c:v>41.165228004382151</c:v>
                </c:pt>
                <c:pt idx="7">
                  <c:v>49.56990861524757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A52-40BB-BD2F-ADB158A74780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38100">
              <a:noFill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dP_V1V2V3V4!$Q$26:$Q$33</c:f>
              <c:numCache>
                <c:formatCode>0.00E+00</c:formatCode>
                <c:ptCount val="8"/>
                <c:pt idx="0">
                  <c:v>1995.6804097318982</c:v>
                </c:pt>
                <c:pt idx="1">
                  <c:v>2568.6609169241437</c:v>
                </c:pt>
                <c:pt idx="2">
                  <c:v>3122.4591605751207</c:v>
                </c:pt>
                <c:pt idx="3">
                  <c:v>3749.5359839518846</c:v>
                </c:pt>
                <c:pt idx="4">
                  <c:v>4328.5476066909532</c:v>
                </c:pt>
                <c:pt idx="5">
                  <c:v>4886.9199457270643</c:v>
                </c:pt>
                <c:pt idx="6">
                  <c:v>5536.8104630091348</c:v>
                </c:pt>
                <c:pt idx="7">
                  <c:v>6145.365134105441</c:v>
                </c:pt>
              </c:numCache>
            </c:numRef>
          </c:xVal>
          <c:yVal>
            <c:numRef>
              <c:f>dP_V1V2V3V4!$R$26:$R$33</c:f>
              <c:numCache>
                <c:formatCode>General</c:formatCode>
                <c:ptCount val="8"/>
                <c:pt idx="0">
                  <c:v>3.742516688766615</c:v>
                </c:pt>
                <c:pt idx="1">
                  <c:v>5.6740513166175912</c:v>
                </c:pt>
                <c:pt idx="2">
                  <c:v>7.9777220465095988</c:v>
                </c:pt>
                <c:pt idx="3">
                  <c:v>10.62848152307528</c:v>
                </c:pt>
                <c:pt idx="4">
                  <c:v>13.594584061884133</c:v>
                </c:pt>
                <c:pt idx="5">
                  <c:v>16.758172636771711</c:v>
                </c:pt>
                <c:pt idx="6">
                  <c:v>20.419996590265903</c:v>
                </c:pt>
                <c:pt idx="7">
                  <c:v>24.293853024396245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52-40BB-BD2F-ADB158A74780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38100">
              <a:noFill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dP_V1V2V3V4!$X$25:$X$32</c:f>
              <c:numCache>
                <c:formatCode>0.00E+00</c:formatCode>
                <c:ptCount val="8"/>
                <c:pt idx="0">
                  <c:v>1911.0962680084428</c:v>
                </c:pt>
                <c:pt idx="1">
                  <c:v>2440.5170320461243</c:v>
                </c:pt>
                <c:pt idx="2">
                  <c:v>3006.9456366962277</c:v>
                </c:pt>
                <c:pt idx="3">
                  <c:v>3530.1827557466336</c:v>
                </c:pt>
                <c:pt idx="4">
                  <c:v>4089.928386331118</c:v>
                </c:pt>
                <c:pt idx="5">
                  <c:v>4682.8494674128033</c:v>
                </c:pt>
                <c:pt idx="6">
                  <c:v>5249.2008049091319</c:v>
                </c:pt>
                <c:pt idx="7">
                  <c:v>5801.4213884297278</c:v>
                </c:pt>
              </c:numCache>
            </c:numRef>
          </c:xVal>
          <c:yVal>
            <c:numRef>
              <c:f>dP_V1V2V3V4!$Y$25:$Y$32</c:f>
              <c:numCache>
                <c:formatCode>General</c:formatCode>
                <c:ptCount val="8"/>
                <c:pt idx="0">
                  <c:v>6.1410644824191296</c:v>
                </c:pt>
                <c:pt idx="1">
                  <c:v>9.5348111332973247</c:v>
                </c:pt>
                <c:pt idx="2">
                  <c:v>13.489434643495738</c:v>
                </c:pt>
                <c:pt idx="3">
                  <c:v>18.01936780679145</c:v>
                </c:pt>
                <c:pt idx="4">
                  <c:v>23.133803822791354</c:v>
                </c:pt>
                <c:pt idx="5">
                  <c:v>28.845168107278724</c:v>
                </c:pt>
                <c:pt idx="6">
                  <c:v>35.312612974874988</c:v>
                </c:pt>
                <c:pt idx="7">
                  <c:v>42.378362802548402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52-40BB-BD2F-ADB158A74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52112"/>
        <c:axId val="109458832"/>
      </c:scatterChart>
      <c:valAx>
        <c:axId val="109452112"/>
        <c:scaling>
          <c:orientation val="minMax"/>
          <c:max val="8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Reynolds</a:t>
                </a:r>
              </a:p>
            </c:rich>
          </c:tx>
          <c:layout>
            <c:manualLayout>
              <c:xMode val="edge"/>
              <c:yMode val="edge"/>
              <c:x val="0.4380099955410226"/>
              <c:y val="0.9235739456632943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58832"/>
        <c:crosses val="autoZero"/>
        <c:crossBetween val="midCat"/>
      </c:valAx>
      <c:valAx>
        <c:axId val="109458832"/>
        <c:scaling>
          <c:orientation val="minMax"/>
          <c:max val="12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1.4747138822829964E-2"/>
              <c:y val="0.288738643418648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52112"/>
        <c:crosses val="autoZero"/>
        <c:crossBetween val="midCat"/>
        <c:majorUnit val="20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90485439814814828"/>
          <c:y val="1.4397569444444454E-2"/>
          <c:w val="8.0709581227705107E-2"/>
          <c:h val="0.3213025419504901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D5D023-B05B-4053-B6B1-39955E7712A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37F0A7-FF6F-41BC-8665-91E4034C4FD4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image" Target="../media/image3.png"/><Relationship Id="rId7" Type="http://schemas.openxmlformats.org/officeDocument/2006/relationships/chart" Target="../charts/chart10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501EE6-DEB1-33A4-07CA-72CB9CECCD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9DCBD2-72BB-6D3B-64E1-B41E7466E6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180094</xdr:colOff>
      <xdr:row>27</xdr:row>
      <xdr:rowOff>1920</xdr:rowOff>
    </xdr:from>
    <xdr:to>
      <xdr:col>46</xdr:col>
      <xdr:colOff>83135</xdr:colOff>
      <xdr:row>30</xdr:row>
      <xdr:rowOff>139722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73E339-933D-4CB0-885D-3F33B9EEA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94644" y="7688595"/>
          <a:ext cx="3208217" cy="912502"/>
        </a:xfrm>
        <a:prstGeom prst="rect">
          <a:avLst/>
        </a:prstGeom>
      </xdr:spPr>
    </xdr:pic>
    <xdr:clientData/>
  </xdr:twoCellAnchor>
  <xdr:twoCellAnchor editAs="oneCell">
    <xdr:from>
      <xdr:col>41</xdr:col>
      <xdr:colOff>236124</xdr:colOff>
      <xdr:row>31</xdr:row>
      <xdr:rowOff>10530</xdr:rowOff>
    </xdr:from>
    <xdr:to>
      <xdr:col>45</xdr:col>
      <xdr:colOff>298080</xdr:colOff>
      <xdr:row>36</xdr:row>
      <xdr:rowOff>95564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734539-0782-4975-BFBF-702871676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150674" y="8722730"/>
          <a:ext cx="2694032" cy="1145484"/>
        </a:xfrm>
        <a:prstGeom prst="rect">
          <a:avLst/>
        </a:prstGeom>
      </xdr:spPr>
    </xdr:pic>
    <xdr:clientData/>
  </xdr:twoCellAnchor>
  <xdr:twoCellAnchor editAs="oneCell">
    <xdr:from>
      <xdr:col>41</xdr:col>
      <xdr:colOff>269743</xdr:colOff>
      <xdr:row>38</xdr:row>
      <xdr:rowOff>19610</xdr:rowOff>
    </xdr:from>
    <xdr:to>
      <xdr:col>45</xdr:col>
      <xdr:colOff>274019</xdr:colOff>
      <xdr:row>41</xdr:row>
      <xdr:rowOff>84106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B8352E7-DF91-462E-ADDB-E370A8DEF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181118" y="10154210"/>
          <a:ext cx="2645877" cy="6105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87</xdr:col>
      <xdr:colOff>180094</xdr:colOff>
      <xdr:row>27</xdr:row>
      <xdr:rowOff>1920</xdr:rowOff>
    </xdr:from>
    <xdr:to>
      <xdr:col>92</xdr:col>
      <xdr:colOff>83137</xdr:colOff>
      <xdr:row>30</xdr:row>
      <xdr:rowOff>139722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85987" y="4927706"/>
          <a:ext cx="3079857" cy="878938"/>
        </a:xfrm>
        <a:prstGeom prst="rect">
          <a:avLst/>
        </a:prstGeom>
      </xdr:spPr>
    </xdr:pic>
    <xdr:clientData/>
  </xdr:twoCellAnchor>
  <xdr:twoCellAnchor editAs="oneCell">
    <xdr:from>
      <xdr:col>87</xdr:col>
      <xdr:colOff>236124</xdr:colOff>
      <xdr:row>31</xdr:row>
      <xdr:rowOff>10530</xdr:rowOff>
    </xdr:from>
    <xdr:to>
      <xdr:col>91</xdr:col>
      <xdr:colOff>298082</xdr:colOff>
      <xdr:row>36</xdr:row>
      <xdr:rowOff>95564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42017" y="5916030"/>
          <a:ext cx="2592886" cy="1146391"/>
        </a:xfrm>
        <a:prstGeom prst="rect">
          <a:avLst/>
        </a:prstGeom>
      </xdr:spPr>
    </xdr:pic>
    <xdr:clientData/>
  </xdr:twoCellAnchor>
  <xdr:twoCellAnchor editAs="oneCell">
    <xdr:from>
      <xdr:col>87</xdr:col>
      <xdr:colOff>269743</xdr:colOff>
      <xdr:row>38</xdr:row>
      <xdr:rowOff>19610</xdr:rowOff>
    </xdr:from>
    <xdr:to>
      <xdr:col>91</xdr:col>
      <xdr:colOff>274021</xdr:colOff>
      <xdr:row>41</xdr:row>
      <xdr:rowOff>84106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75636" y="7367467"/>
          <a:ext cx="2535206" cy="6423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396736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9125" y="2943225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29</xdr:col>
      <xdr:colOff>625726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15155" y="3937951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4311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48774" y="5398994"/>
          <a:ext cx="2525601" cy="645548"/>
        </a:xfrm>
        <a:prstGeom prst="rect">
          <a:avLst/>
        </a:prstGeom>
      </xdr:spPr>
    </xdr:pic>
    <xdr:clientData/>
  </xdr:twoCellAnchor>
  <xdr:twoCellAnchor>
    <xdr:from>
      <xdr:col>14</xdr:col>
      <xdr:colOff>66675</xdr:colOff>
      <xdr:row>269</xdr:row>
      <xdr:rowOff>52387</xdr:rowOff>
    </xdr:from>
    <xdr:to>
      <xdr:col>21</xdr:col>
      <xdr:colOff>228600</xdr:colOff>
      <xdr:row>283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600075</xdr:colOff>
      <xdr:row>329</xdr:row>
      <xdr:rowOff>61912</xdr:rowOff>
    </xdr:from>
    <xdr:to>
      <xdr:col>19</xdr:col>
      <xdr:colOff>228600</xdr:colOff>
      <xdr:row>343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66675</xdr:colOff>
      <xdr:row>293</xdr:row>
      <xdr:rowOff>52387</xdr:rowOff>
    </xdr:from>
    <xdr:to>
      <xdr:col>21</xdr:col>
      <xdr:colOff>228600</xdr:colOff>
      <xdr:row>307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168087</xdr:colOff>
      <xdr:row>16</xdr:row>
      <xdr:rowOff>113179</xdr:rowOff>
    </xdr:from>
    <xdr:to>
      <xdr:col>16</xdr:col>
      <xdr:colOff>425822</xdr:colOff>
      <xdr:row>30</xdr:row>
      <xdr:rowOff>189379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632B5C-01A2-7B34-C73E-A48B014BE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478379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94605" y="2821305"/>
          <a:ext cx="3435211" cy="8091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30</xdr:col>
      <xdr:colOff>106478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50635" y="3724591"/>
          <a:ext cx="2949041" cy="106295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82417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84254" y="5078954"/>
          <a:ext cx="2891361" cy="58458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57150</xdr:colOff>
      <xdr:row>0</xdr:row>
      <xdr:rowOff>101600</xdr:rowOff>
    </xdr:from>
    <xdr:to>
      <xdr:col>42</xdr:col>
      <xdr:colOff>241709</xdr:colOff>
      <xdr:row>4</xdr:row>
      <xdr:rowOff>169552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B0A71C-4936-4AF9-A216-B611FD3F8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05400" y="101600"/>
          <a:ext cx="3232559" cy="906152"/>
        </a:xfrm>
        <a:prstGeom prst="rect">
          <a:avLst/>
        </a:prstGeom>
      </xdr:spPr>
    </xdr:pic>
    <xdr:clientData/>
  </xdr:twoCellAnchor>
  <xdr:twoCellAnchor editAs="oneCell">
    <xdr:from>
      <xdr:col>37</xdr:col>
      <xdr:colOff>113180</xdr:colOff>
      <xdr:row>6</xdr:row>
      <xdr:rowOff>14960</xdr:rowOff>
    </xdr:from>
    <xdr:to>
      <xdr:col>41</xdr:col>
      <xdr:colOff>389626</xdr:colOff>
      <xdr:row>12</xdr:row>
      <xdr:rowOff>53428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B3D103D-C3D7-423A-B865-798A5C0C9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61430" y="1227810"/>
          <a:ext cx="2714846" cy="1143368"/>
        </a:xfrm>
        <a:prstGeom prst="rect">
          <a:avLst/>
        </a:prstGeom>
      </xdr:spPr>
    </xdr:pic>
    <xdr:clientData/>
  </xdr:twoCellAnchor>
  <xdr:twoCellAnchor editAs="oneCell">
    <xdr:from>
      <xdr:col>37</xdr:col>
      <xdr:colOff>146799</xdr:colOff>
      <xdr:row>13</xdr:row>
      <xdr:rowOff>166563</xdr:rowOff>
    </xdr:from>
    <xdr:to>
      <xdr:col>41</xdr:col>
      <xdr:colOff>365565</xdr:colOff>
      <xdr:row>17</xdr:row>
      <xdr:rowOff>51142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70D5720-E538-432E-8BC7-1510DC625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95049" y="2674813"/>
          <a:ext cx="2657166" cy="621179"/>
        </a:xfrm>
        <a:prstGeom prst="rect">
          <a:avLst/>
        </a:prstGeom>
      </xdr:spPr>
    </xdr:pic>
    <xdr:clientData/>
  </xdr:twoCellAnchor>
  <xdr:twoCellAnchor>
    <xdr:from>
      <xdr:col>3</xdr:col>
      <xdr:colOff>191416</xdr:colOff>
      <xdr:row>4</xdr:row>
      <xdr:rowOff>152658</xdr:rowOff>
    </xdr:from>
    <xdr:to>
      <xdr:col>10</xdr:col>
      <xdr:colOff>220857</xdr:colOff>
      <xdr:row>20</xdr:row>
      <xdr:rowOff>23303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D004D3F-6C0E-8991-3A62-184643F9C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107238</xdr:colOff>
      <xdr:row>9</xdr:row>
      <xdr:rowOff>130540</xdr:rowOff>
    </xdr:from>
    <xdr:to>
      <xdr:col>31</xdr:col>
      <xdr:colOff>71885</xdr:colOff>
      <xdr:row>25</xdr:row>
      <xdr:rowOff>11099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8396748-7C0F-2C47-5057-5CE481F91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94976</xdr:colOff>
      <xdr:row>25</xdr:row>
      <xdr:rowOff>130160</xdr:rowOff>
    </xdr:from>
    <xdr:to>
      <xdr:col>24</xdr:col>
      <xdr:colOff>126858</xdr:colOff>
      <xdr:row>41</xdr:row>
      <xdr:rowOff>14454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105CBF3-94FA-E43F-4138-598B4C5C7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154250</xdr:colOff>
      <xdr:row>25</xdr:row>
      <xdr:rowOff>148980</xdr:rowOff>
    </xdr:from>
    <xdr:to>
      <xdr:col>31</xdr:col>
      <xdr:colOff>117748</xdr:colOff>
      <xdr:row>41</xdr:row>
      <xdr:rowOff>34424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CA52C12-C561-D326-8B5D-C7639A2B6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464036</xdr:colOff>
      <xdr:row>26</xdr:row>
      <xdr:rowOff>173404</xdr:rowOff>
    </xdr:from>
    <xdr:to>
      <xdr:col>38</xdr:col>
      <xdr:colOff>493155</xdr:colOff>
      <xdr:row>42</xdr:row>
      <xdr:rowOff>60673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E22C5E-412C-CDE8-9996-997E2700D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7</xdr:row>
      <xdr:rowOff>95249</xdr:rowOff>
    </xdr:from>
    <xdr:to>
      <xdr:col>20</xdr:col>
      <xdr:colOff>495300</xdr:colOff>
      <xdr:row>30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90D1C5-8DF5-4B9B-81B9-965FBE624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459441</xdr:colOff>
      <xdr:row>8</xdr:row>
      <xdr:rowOff>179294</xdr:rowOff>
    </xdr:from>
    <xdr:to>
      <xdr:col>29</xdr:col>
      <xdr:colOff>53967</xdr:colOff>
      <xdr:row>13</xdr:row>
      <xdr:rowOff>151996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6BD07C-CB71-46C3-A883-DD88592D2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23676" y="1725706"/>
          <a:ext cx="3225232" cy="925202"/>
        </a:xfrm>
        <a:prstGeom prst="rect">
          <a:avLst/>
        </a:prstGeom>
      </xdr:spPr>
    </xdr:pic>
    <xdr:clientData/>
  </xdr:twoCellAnchor>
  <xdr:twoCellAnchor>
    <xdr:from>
      <xdr:col>25</xdr:col>
      <xdr:colOff>487454</xdr:colOff>
      <xdr:row>21</xdr:row>
      <xdr:rowOff>190498</xdr:rowOff>
    </xdr:from>
    <xdr:to>
      <xdr:col>45</xdr:col>
      <xdr:colOff>526676</xdr:colOff>
      <xdr:row>58</xdr:row>
      <xdr:rowOff>190498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2D0840-B521-7D7C-9DDF-02981885F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2F\Documents\Carlos\19112024\dP_cs6_s&#243;lido\cs6.xlsx" TargetMode="External"/><Relationship Id="rId1" Type="http://schemas.openxmlformats.org/officeDocument/2006/relationships/externalLinkPath" Target="/Users/T2F/Documents/Carlos/19112024/dP_cs6_s&#243;lido/cs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4"/>
      <sheetName val="Plan1"/>
      <sheetName val="Planilha1"/>
      <sheetName val="Planilha2"/>
      <sheetName val="Planilha3"/>
      <sheetName val="Planilha4"/>
      <sheetName val="Planilha5"/>
      <sheetName val="Planilha6"/>
      <sheetName val="Planilha7"/>
      <sheetName val="Planilha8"/>
      <sheetName val="Planilha9"/>
      <sheetName val="Planilha10"/>
      <sheetName val="Planilha11"/>
      <sheetName val="Planilha12"/>
      <sheetName val="Planilha13"/>
    </sheetNames>
    <sheetDataSet>
      <sheetData sheetId="0" refreshError="1"/>
      <sheetData sheetId="1">
        <row r="1048576">
          <cell r="J1048576">
            <v>4.7260000000000003E-2</v>
          </cell>
        </row>
      </sheetData>
      <sheetData sheetId="2">
        <row r="1048576">
          <cell r="J1048576">
            <v>5.9045E-2</v>
          </cell>
        </row>
      </sheetData>
      <sheetData sheetId="3">
        <row r="1048576">
          <cell r="J1048576">
            <v>7.1459999999999996E-2</v>
          </cell>
        </row>
      </sheetData>
      <sheetData sheetId="4">
        <row r="1048576">
          <cell r="J1048576">
            <v>8.2799999999999999E-2</v>
          </cell>
        </row>
      </sheetData>
      <sheetData sheetId="5">
        <row r="1048576">
          <cell r="J1048576">
            <v>9.3350000000000002E-2</v>
          </cell>
        </row>
      </sheetData>
      <sheetData sheetId="6">
        <row r="1048576">
          <cell r="J1048576">
            <v>0.10484142857142856</v>
          </cell>
        </row>
      </sheetData>
      <sheetData sheetId="7">
        <row r="1048576">
          <cell r="J1048576">
            <v>0.11752</v>
          </cell>
        </row>
      </sheetData>
      <sheetData sheetId="8">
        <row r="1048576">
          <cell r="J1048576">
            <v>0.129</v>
          </cell>
        </row>
      </sheetData>
      <sheetData sheetId="9">
        <row r="1048576">
          <cell r="J1048576">
            <v>0.13927333333333333</v>
          </cell>
        </row>
      </sheetData>
      <sheetData sheetId="10">
        <row r="1048576">
          <cell r="J1048576">
            <v>0.15114440000000001</v>
          </cell>
        </row>
      </sheetData>
      <sheetData sheetId="11">
        <row r="1048576">
          <cell r="J1048576">
            <v>0.16259000000000001</v>
          </cell>
        </row>
      </sheetData>
      <sheetData sheetId="12">
        <row r="1048576">
          <cell r="J1048576">
            <v>0.17347333333333334</v>
          </cell>
        </row>
      </sheetData>
      <sheetData sheetId="13">
        <row r="1048576">
          <cell r="J1048576">
            <v>0.18372200000000002</v>
          </cell>
        </row>
      </sheetData>
      <sheetData sheetId="14">
        <row r="1048576">
          <cell r="J1048576">
            <v>0.19421833333333335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1CF1E-3CA3-40CA-A8E5-AF0BA045C99A}">
  <dimension ref="A1:AV50"/>
  <sheetViews>
    <sheetView zoomScaleNormal="100" workbookViewId="0">
      <selection activeCell="P4" sqref="P4"/>
    </sheetView>
  </sheetViews>
  <sheetFormatPr defaultRowHeight="15" x14ac:dyDescent="0.25"/>
  <cols>
    <col min="1" max="3" width="8.7109375" style="4" customWidth="1"/>
    <col min="4" max="4" width="8.7109375" style="54" customWidth="1"/>
    <col min="5" max="8" width="8.7109375" style="43" customWidth="1"/>
    <col min="9" max="9" width="8.7109375" style="54" customWidth="1"/>
    <col min="10" max="10" width="8.7109375" style="43" customWidth="1"/>
    <col min="11" max="13" width="8.7109375" style="4" customWidth="1"/>
    <col min="14" max="14" width="8.7109375" style="54" customWidth="1"/>
    <col min="15" max="15" width="8.7109375" style="43" customWidth="1"/>
    <col min="16" max="20" width="8.7109375" style="123" customWidth="1"/>
    <col min="21" max="23" width="8.7109375" style="4" customWidth="1"/>
    <col min="24" max="24" width="8.7109375" style="54" customWidth="1"/>
    <col min="25" max="30" width="8.7109375" style="43" customWidth="1"/>
    <col min="31" max="33" width="8.7109375" style="4" customWidth="1"/>
    <col min="34" max="34" width="8.7109375" style="54" customWidth="1"/>
    <col min="35" max="40" width="8.7109375" style="43" customWidth="1"/>
    <col min="41" max="41" width="2.42578125" customWidth="1"/>
    <col min="42" max="42" width="8.7109375" style="1"/>
    <col min="43" max="48" width="9.5703125" style="1" customWidth="1"/>
  </cols>
  <sheetData>
    <row r="1" spans="1:48" ht="78.75" customHeight="1" thickBot="1" x14ac:dyDescent="0.3">
      <c r="A1" s="186" t="s">
        <v>44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P1" s="168" t="s">
        <v>70</v>
      </c>
      <c r="AQ1" s="169"/>
      <c r="AR1" s="169"/>
      <c r="AS1" s="169"/>
      <c r="AT1" s="169"/>
      <c r="AU1" s="169"/>
      <c r="AV1" s="170"/>
    </row>
    <row r="2" spans="1:48" ht="20.100000000000001" customHeight="1" x14ac:dyDescent="0.25">
      <c r="A2" s="171" t="s">
        <v>71</v>
      </c>
      <c r="B2" s="172"/>
      <c r="C2" s="172"/>
      <c r="D2" s="172"/>
      <c r="E2" s="173"/>
      <c r="F2" s="171" t="s">
        <v>54</v>
      </c>
      <c r="G2" s="172"/>
      <c r="H2" s="172"/>
      <c r="I2" s="172"/>
      <c r="J2" s="172"/>
      <c r="K2" s="174" t="s">
        <v>72</v>
      </c>
      <c r="L2" s="175"/>
      <c r="M2" s="175"/>
      <c r="N2" s="175"/>
      <c r="O2" s="176"/>
      <c r="P2" s="177" t="s">
        <v>55</v>
      </c>
      <c r="Q2" s="178"/>
      <c r="R2" s="178"/>
      <c r="S2" s="178"/>
      <c r="T2" s="179"/>
      <c r="U2" s="180" t="s">
        <v>93</v>
      </c>
      <c r="V2" s="181"/>
      <c r="W2" s="181"/>
      <c r="X2" s="181"/>
      <c r="Y2" s="182"/>
      <c r="Z2" s="180" t="s">
        <v>56</v>
      </c>
      <c r="AA2" s="181"/>
      <c r="AB2" s="181"/>
      <c r="AC2" s="181"/>
      <c r="AD2" s="182"/>
      <c r="AE2" s="183" t="s">
        <v>74</v>
      </c>
      <c r="AF2" s="184"/>
      <c r="AG2" s="184"/>
      <c r="AH2" s="184"/>
      <c r="AI2" s="185"/>
      <c r="AJ2" s="183" t="s">
        <v>73</v>
      </c>
      <c r="AK2" s="184"/>
      <c r="AL2" s="184"/>
      <c r="AM2" s="184"/>
      <c r="AN2" s="185"/>
      <c r="AP2" s="31" t="s">
        <v>63</v>
      </c>
      <c r="AQ2" s="32" t="s">
        <v>0</v>
      </c>
      <c r="AR2" s="32" t="s">
        <v>1</v>
      </c>
      <c r="AS2" s="32" t="s">
        <v>2</v>
      </c>
      <c r="AT2" s="32" t="s">
        <v>3</v>
      </c>
      <c r="AU2" s="32" t="s">
        <v>4</v>
      </c>
      <c r="AV2" s="33" t="s">
        <v>5</v>
      </c>
    </row>
    <row r="3" spans="1:48" ht="20.100000000000001" customHeight="1" x14ac:dyDescent="0.25">
      <c r="A3" s="101" t="s">
        <v>21</v>
      </c>
      <c r="B3" s="102" t="s">
        <v>13</v>
      </c>
      <c r="C3" s="102" t="s">
        <v>20</v>
      </c>
      <c r="D3" s="103" t="s">
        <v>19</v>
      </c>
      <c r="E3" s="104" t="s">
        <v>18</v>
      </c>
      <c r="F3" s="101" t="s">
        <v>21</v>
      </c>
      <c r="G3" s="102" t="s">
        <v>13</v>
      </c>
      <c r="H3" s="102" t="s">
        <v>20</v>
      </c>
      <c r="I3" s="103" t="s">
        <v>19</v>
      </c>
      <c r="J3" s="127" t="s">
        <v>18</v>
      </c>
      <c r="K3" s="10" t="s">
        <v>21</v>
      </c>
      <c r="L3" s="15" t="s">
        <v>13</v>
      </c>
      <c r="M3" s="15" t="s">
        <v>20</v>
      </c>
      <c r="N3" s="59" t="s">
        <v>19</v>
      </c>
      <c r="O3" s="44" t="s">
        <v>18</v>
      </c>
      <c r="P3" s="124" t="s">
        <v>21</v>
      </c>
      <c r="Q3" s="98" t="s">
        <v>13</v>
      </c>
      <c r="R3" s="98" t="s">
        <v>20</v>
      </c>
      <c r="S3" s="98" t="s">
        <v>19</v>
      </c>
      <c r="T3" s="125" t="s">
        <v>18</v>
      </c>
      <c r="U3" s="11" t="s">
        <v>21</v>
      </c>
      <c r="V3" s="17" t="s">
        <v>13</v>
      </c>
      <c r="W3" s="17" t="s">
        <v>20</v>
      </c>
      <c r="X3" s="52" t="s">
        <v>19</v>
      </c>
      <c r="Y3" s="46" t="s">
        <v>18</v>
      </c>
      <c r="Z3" s="11" t="s">
        <v>21</v>
      </c>
      <c r="AA3" s="17" t="s">
        <v>13</v>
      </c>
      <c r="AB3" s="17" t="s">
        <v>20</v>
      </c>
      <c r="AC3" s="52" t="s">
        <v>19</v>
      </c>
      <c r="AD3" s="46" t="s">
        <v>18</v>
      </c>
      <c r="AE3" s="12" t="s">
        <v>21</v>
      </c>
      <c r="AF3" s="19" t="s">
        <v>13</v>
      </c>
      <c r="AG3" s="19" t="s">
        <v>20</v>
      </c>
      <c r="AH3" s="57" t="s">
        <v>19</v>
      </c>
      <c r="AI3" s="48" t="s">
        <v>18</v>
      </c>
      <c r="AJ3" s="12" t="s">
        <v>21</v>
      </c>
      <c r="AK3" s="19" t="s">
        <v>13</v>
      </c>
      <c r="AL3" s="19" t="s">
        <v>20</v>
      </c>
      <c r="AM3" s="57" t="s">
        <v>19</v>
      </c>
      <c r="AN3" s="48" t="s">
        <v>18</v>
      </c>
      <c r="AP3" s="34" t="s">
        <v>6</v>
      </c>
      <c r="AQ3" s="2"/>
      <c r="AR3" s="2">
        <v>1.72726856E-5</v>
      </c>
      <c r="AS3" s="2">
        <v>1.9456469099999999E-5</v>
      </c>
      <c r="AT3" s="2">
        <v>2.0880125399999998E-5</v>
      </c>
      <c r="AU3" s="2">
        <v>2.1904917499999999E-5</v>
      </c>
      <c r="AV3" s="3"/>
    </row>
    <row r="4" spans="1:48" ht="20.100000000000001" customHeight="1" x14ac:dyDescent="0.25">
      <c r="A4" s="105">
        <v>5.08341176470588E-2</v>
      </c>
      <c r="B4" s="106">
        <v>12516.568627450977</v>
      </c>
      <c r="C4" s="107">
        <f t="shared" ref="C4:C13" si="0">(A4)/($AS$11*$AR$5)</f>
        <v>0.35438683027278289</v>
      </c>
      <c r="D4" s="108">
        <f t="shared" ref="D4:D13" si="1">(A4*$AR$6)/($AP$11*$AR$5)</f>
        <v>1012.7224799703981</v>
      </c>
      <c r="E4" s="109">
        <f t="shared" ref="E4:E13" si="2">(B4*$AR$6)/(2*$AR$7*$AS$11*(C4^2))</f>
        <v>1.0201416480886163</v>
      </c>
      <c r="F4" s="112"/>
      <c r="G4" s="112"/>
      <c r="H4" s="112">
        <f t="shared" ref="H4:H32" si="3">(F4)/($AS$11*$AR$5)</f>
        <v>0</v>
      </c>
      <c r="I4" s="108">
        <f t="shared" ref="I4:I32" si="4">(F4*$AR$6)/($AP$11*$AR$5)</f>
        <v>0</v>
      </c>
      <c r="J4" s="112" t="e">
        <f t="shared" ref="J4:J32" si="5">(G4*$AR$6)/(2*$AR$7*$AS$11*(H4^2))</f>
        <v>#DIV/0!</v>
      </c>
      <c r="K4" s="5">
        <v>5.3374555555555571E-2</v>
      </c>
      <c r="L4" s="16">
        <v>8114.9666666666662</v>
      </c>
      <c r="M4" s="38">
        <f t="shared" ref="M4:M13" si="6">(K4)/($AS$11*$AS$5)</f>
        <v>0.33033333018606253</v>
      </c>
      <c r="N4" s="60">
        <f t="shared" ref="N4:N13" si="7">(K4*$AS$6)/($AP$11*$AS$5)</f>
        <v>1294.2595110047348</v>
      </c>
      <c r="O4" s="45">
        <f t="shared" ref="O4:O13" si="8">(L4*$AS$6)/(2*$AS$7*$AS$11*(M4^2))</f>
        <v>1.0436824587907512</v>
      </c>
      <c r="P4" s="135"/>
      <c r="Q4" s="38"/>
      <c r="R4" s="38"/>
      <c r="S4" s="38">
        <f t="shared" ref="S4:S32" si="9">(P4*$AS$6)/($AP$11*$AS$5)</f>
        <v>0</v>
      </c>
      <c r="T4" s="136" t="e">
        <f t="shared" ref="T4:T32" si="10">(Q4*$AS$6)/(2*$AS$7*$AS$11*(R4^2))</f>
        <v>#DIV/0!</v>
      </c>
      <c r="U4" s="6">
        <v>5.7056333333333362E-2</v>
      </c>
      <c r="V4" s="18">
        <v>6940.8333333333348</v>
      </c>
      <c r="W4" s="39">
        <f t="shared" ref="W4:W33" si="11">(U4)/($AS$11*$AT$5)</f>
        <v>0.32904319136354537</v>
      </c>
      <c r="X4" s="53">
        <f t="shared" ref="X4:X33" si="12">(U4*$AT$6)/($AP$11*$AT$5)</f>
        <v>1604.3047417447406</v>
      </c>
      <c r="Y4" s="47">
        <f t="shared" ref="Y4:Y33" si="13">(V4*$AT$6)/(2*$AT$7*$AS$11*(W4^2))</f>
        <v>1.1195853909158056</v>
      </c>
      <c r="Z4" s="114"/>
      <c r="AA4" s="114"/>
      <c r="AB4" s="114">
        <f t="shared" ref="AB4:AB33" si="14">(Z4)/($AS$11*$AT$5)</f>
        <v>0</v>
      </c>
      <c r="AC4" s="114">
        <f t="shared" ref="AC4:AC33" si="15">(Z4*$AT$6)/($AP$11*$AT$5)</f>
        <v>0</v>
      </c>
      <c r="AD4" s="114" t="e">
        <f t="shared" ref="AD4:AD33" si="16">(AA4*$AT$6)/(2*$AT$7*$AS$11*(AB4^2))</f>
        <v>#DIV/0!</v>
      </c>
      <c r="AE4" s="7">
        <v>5.9014999999999977E-2</v>
      </c>
      <c r="AF4" s="20">
        <v>4145.9555555555544</v>
      </c>
      <c r="AG4" s="40">
        <f t="shared" ref="AG4:AG17" si="17">(AE4)/($AS$11*$AU$5)</f>
        <v>0.3244165056972082</v>
      </c>
      <c r="AH4" s="58">
        <f t="shared" ref="AH4:AH17" si="18">(AE4*$AU$6)/($AP$11*$AU$5)</f>
        <v>1923.2234814378303</v>
      </c>
      <c r="AI4" s="49">
        <f t="shared" ref="AI4:AI17" si="19">(AF4*$AU$6)/(2*$AU$7*$AS$11*(AG4^2))</f>
        <v>0.83649439311022145</v>
      </c>
      <c r="AJ4" s="99"/>
      <c r="AK4" s="99"/>
      <c r="AL4" s="99"/>
      <c r="AM4" s="99"/>
      <c r="AN4" s="99"/>
      <c r="AP4" s="34" t="s">
        <v>7</v>
      </c>
      <c r="AQ4" s="2"/>
      <c r="AR4" s="2">
        <v>2.8221440800000001E-2</v>
      </c>
      <c r="AS4" s="2">
        <v>2.3186075699999999E-2</v>
      </c>
      <c r="AT4" s="2">
        <v>1.9995457000000001E-2</v>
      </c>
      <c r="AU4" s="2">
        <v>1.7252300000000002E-2</v>
      </c>
      <c r="AV4" s="3"/>
    </row>
    <row r="5" spans="1:48" ht="20.100000000000001" customHeight="1" x14ac:dyDescent="0.25">
      <c r="A5" s="105">
        <v>6.4487340425531933E-2</v>
      </c>
      <c r="B5" s="106">
        <v>19391.904255319147</v>
      </c>
      <c r="C5" s="107">
        <f t="shared" si="0"/>
        <v>0.44956940779021132</v>
      </c>
      <c r="D5" s="108">
        <f t="shared" si="1"/>
        <v>1284.7233776313738</v>
      </c>
      <c r="E5" s="109">
        <f t="shared" si="2"/>
        <v>0.98210359008396952</v>
      </c>
      <c r="F5" s="112"/>
      <c r="G5" s="112"/>
      <c r="H5" s="112">
        <f t="shared" si="3"/>
        <v>0</v>
      </c>
      <c r="I5" s="108">
        <f t="shared" si="4"/>
        <v>0</v>
      </c>
      <c r="J5" s="112" t="e">
        <f t="shared" si="5"/>
        <v>#DIV/0!</v>
      </c>
      <c r="K5" s="5">
        <v>7.0031888888888894E-2</v>
      </c>
      <c r="L5" s="16">
        <v>12565.266666666663</v>
      </c>
      <c r="M5" s="38">
        <f t="shared" si="6"/>
        <v>0.43342500626179092</v>
      </c>
      <c r="N5" s="60">
        <f t="shared" si="7"/>
        <v>1698.1769182832459</v>
      </c>
      <c r="O5" s="45">
        <f t="shared" si="8"/>
        <v>0.93870734688045365</v>
      </c>
      <c r="P5" s="135"/>
      <c r="Q5" s="38"/>
      <c r="R5" s="38"/>
      <c r="S5" s="38">
        <f t="shared" si="9"/>
        <v>0</v>
      </c>
      <c r="T5" s="136" t="e">
        <f t="shared" si="10"/>
        <v>#DIV/0!</v>
      </c>
      <c r="U5" s="6">
        <v>7.2623888888888877E-2</v>
      </c>
      <c r="V5" s="18">
        <v>10701.888888888885</v>
      </c>
      <c r="W5" s="39">
        <f t="shared" si="11"/>
        <v>0.41882109790729938</v>
      </c>
      <c r="X5" s="53">
        <f t="shared" si="12"/>
        <v>2042.0318394403346</v>
      </c>
      <c r="Y5" s="47">
        <f t="shared" si="13"/>
        <v>1.0655032041357115</v>
      </c>
      <c r="Z5" s="114"/>
      <c r="AA5" s="114"/>
      <c r="AB5" s="114">
        <f t="shared" si="14"/>
        <v>0</v>
      </c>
      <c r="AC5" s="114">
        <f t="shared" si="15"/>
        <v>0</v>
      </c>
      <c r="AD5" s="114" t="e">
        <f t="shared" si="16"/>
        <v>#DIV/0!</v>
      </c>
      <c r="AE5" s="7">
        <v>7.5291444444444439E-2</v>
      </c>
      <c r="AF5" s="20">
        <v>6287.6111111111122</v>
      </c>
      <c r="AG5" s="40">
        <f t="shared" si="17"/>
        <v>0.41389116861072867</v>
      </c>
      <c r="AH5" s="58">
        <f t="shared" si="18"/>
        <v>2453.6520190956107</v>
      </c>
      <c r="AI5" s="49">
        <f t="shared" si="19"/>
        <v>0.77939502577032926</v>
      </c>
      <c r="AJ5" s="99"/>
      <c r="AK5" s="99"/>
      <c r="AL5" s="99"/>
      <c r="AM5" s="99"/>
      <c r="AN5" s="99"/>
      <c r="AP5" s="34" t="s">
        <v>8</v>
      </c>
      <c r="AQ5" s="2"/>
      <c r="AR5" s="2">
        <f t="shared" ref="AR5:AU5" si="20">(AR3/AR7)</f>
        <v>1.4393904666666667E-4</v>
      </c>
      <c r="AS5" s="2">
        <f t="shared" si="20"/>
        <v>1.621372425E-4</v>
      </c>
      <c r="AT5" s="2">
        <f t="shared" si="20"/>
        <v>1.74001045E-4</v>
      </c>
      <c r="AU5" s="2">
        <f t="shared" si="20"/>
        <v>1.8254097916666666E-4</v>
      </c>
      <c r="AV5" s="3"/>
    </row>
    <row r="6" spans="1:48" ht="20.100000000000001" customHeight="1" x14ac:dyDescent="0.25">
      <c r="A6" s="105">
        <v>7.915119565217392E-2</v>
      </c>
      <c r="B6" s="106">
        <v>27739.652173913048</v>
      </c>
      <c r="C6" s="107">
        <f t="shared" si="0"/>
        <v>0.55179754538530357</v>
      </c>
      <c r="D6" s="108">
        <f t="shared" si="1"/>
        <v>1576.8581980714212</v>
      </c>
      <c r="E6" s="109">
        <f t="shared" si="2"/>
        <v>0.93254935202385358</v>
      </c>
      <c r="F6" s="112"/>
      <c r="G6" s="112"/>
      <c r="H6" s="112">
        <f t="shared" si="3"/>
        <v>0</v>
      </c>
      <c r="I6" s="108">
        <f t="shared" si="4"/>
        <v>0</v>
      </c>
      <c r="J6" s="112" t="e">
        <f t="shared" si="5"/>
        <v>#DIV/0!</v>
      </c>
      <c r="K6" s="5">
        <v>8.5323666666666673E-2</v>
      </c>
      <c r="L6" s="16">
        <v>18044.100000000006</v>
      </c>
      <c r="M6" s="38">
        <f t="shared" si="6"/>
        <v>0.52806530490635317</v>
      </c>
      <c r="N6" s="60">
        <f t="shared" si="7"/>
        <v>2068.9814828001249</v>
      </c>
      <c r="O6" s="45">
        <f t="shared" si="8"/>
        <v>0.90812659002820095</v>
      </c>
      <c r="P6" s="135"/>
      <c r="Q6" s="38"/>
      <c r="R6" s="38"/>
      <c r="S6" s="38">
        <f t="shared" si="9"/>
        <v>0</v>
      </c>
      <c r="T6" s="136" t="e">
        <f t="shared" si="10"/>
        <v>#DIV/0!</v>
      </c>
      <c r="U6" s="6">
        <v>9.0041666666666659E-2</v>
      </c>
      <c r="V6" s="18">
        <v>15409.755555555548</v>
      </c>
      <c r="W6" s="39">
        <f t="shared" si="11"/>
        <v>0.51926921385927149</v>
      </c>
      <c r="X6" s="53">
        <f t="shared" si="12"/>
        <v>2531.7833156926654</v>
      </c>
      <c r="Y6" s="47">
        <f t="shared" si="13"/>
        <v>0.99807234816854418</v>
      </c>
      <c r="Z6" s="114"/>
      <c r="AA6" s="114"/>
      <c r="AB6" s="114">
        <f t="shared" si="14"/>
        <v>0</v>
      </c>
      <c r="AC6" s="114">
        <f t="shared" si="15"/>
        <v>0</v>
      </c>
      <c r="AD6" s="114" t="e">
        <f t="shared" si="16"/>
        <v>#DIV/0!</v>
      </c>
      <c r="AE6" s="7">
        <v>9.4015777777777768E-2</v>
      </c>
      <c r="AF6" s="20">
        <v>8922.4222222222234</v>
      </c>
      <c r="AG6" s="40">
        <f t="shared" si="17"/>
        <v>0.51682233511940878</v>
      </c>
      <c r="AH6" s="58">
        <f t="shared" si="18"/>
        <v>3063.8541294224051</v>
      </c>
      <c r="AI6" s="49">
        <f t="shared" si="19"/>
        <v>0.70932374675305299</v>
      </c>
      <c r="AJ6" s="99"/>
      <c r="AK6" s="99"/>
      <c r="AL6" s="99"/>
      <c r="AM6" s="99"/>
      <c r="AN6" s="99"/>
      <c r="AP6" s="34" t="s">
        <v>9</v>
      </c>
      <c r="AQ6" s="2"/>
      <c r="AR6" s="2">
        <f t="shared" ref="AR6:AU6" si="21">(4*AR3)/AR4</f>
        <v>2.4481649569075155E-3</v>
      </c>
      <c r="AS6" s="2">
        <f t="shared" si="21"/>
        <v>3.3565782069796312E-3</v>
      </c>
      <c r="AT6" s="2">
        <f t="shared" si="21"/>
        <v>4.1769738796167541E-3</v>
      </c>
      <c r="AU6" s="2">
        <f t="shared" si="21"/>
        <v>5.0787239962207928E-3</v>
      </c>
      <c r="AV6" s="3"/>
    </row>
    <row r="7" spans="1:48" ht="20.100000000000001" customHeight="1" thickBot="1" x14ac:dyDescent="0.3">
      <c r="A7" s="105">
        <v>9.3760333333333334E-2</v>
      </c>
      <c r="B7" s="106">
        <v>37677.233333333337</v>
      </c>
      <c r="C7" s="107">
        <f t="shared" si="0"/>
        <v>0.65364422307902581</v>
      </c>
      <c r="D7" s="108">
        <f t="shared" si="1"/>
        <v>1867.9029299858103</v>
      </c>
      <c r="E7" s="109">
        <f t="shared" si="2"/>
        <v>0.90266476887917335</v>
      </c>
      <c r="F7" s="112"/>
      <c r="G7" s="112"/>
      <c r="H7" s="112">
        <f t="shared" si="3"/>
        <v>0</v>
      </c>
      <c r="I7" s="108">
        <f t="shared" si="4"/>
        <v>0</v>
      </c>
      <c r="J7" s="112" t="e">
        <f t="shared" si="5"/>
        <v>#DIV/0!</v>
      </c>
      <c r="K7" s="5">
        <v>0.10169599999999998</v>
      </c>
      <c r="L7" s="16">
        <v>24374.288888888888</v>
      </c>
      <c r="M7" s="38">
        <f t="shared" si="6"/>
        <v>0.62939312556215132</v>
      </c>
      <c r="N7" s="60">
        <f t="shared" si="7"/>
        <v>2465.9880323338357</v>
      </c>
      <c r="O7" s="45">
        <f t="shared" si="8"/>
        <v>0.86352397387186119</v>
      </c>
      <c r="P7" s="135"/>
      <c r="Q7" s="38"/>
      <c r="R7" s="38"/>
      <c r="S7" s="38">
        <f t="shared" si="9"/>
        <v>0</v>
      </c>
      <c r="T7" s="136" t="e">
        <f t="shared" si="10"/>
        <v>#DIV/0!</v>
      </c>
      <c r="U7" s="6">
        <v>0.10453844444444448</v>
      </c>
      <c r="V7" s="18">
        <v>20765.977777777774</v>
      </c>
      <c r="W7" s="39">
        <f t="shared" si="11"/>
        <v>0.60287195777589431</v>
      </c>
      <c r="X7" s="53">
        <f t="shared" si="12"/>
        <v>2939.4023821516976</v>
      </c>
      <c r="Y7" s="47">
        <f t="shared" si="13"/>
        <v>0.99782330354488835</v>
      </c>
      <c r="Z7" s="114"/>
      <c r="AA7" s="114"/>
      <c r="AB7" s="114">
        <f t="shared" si="14"/>
        <v>0</v>
      </c>
      <c r="AC7" s="114">
        <f t="shared" si="15"/>
        <v>0</v>
      </c>
      <c r="AD7" s="114" t="e">
        <f t="shared" si="16"/>
        <v>#DIV/0!</v>
      </c>
      <c r="AE7" s="7">
        <v>0.10903011111111112</v>
      </c>
      <c r="AF7" s="20">
        <v>11902.533333333331</v>
      </c>
      <c r="AG7" s="40">
        <f t="shared" si="17"/>
        <v>0.59935893692188491</v>
      </c>
      <c r="AH7" s="58">
        <f t="shared" si="18"/>
        <v>3553.1520778219888</v>
      </c>
      <c r="AI7" s="49">
        <f t="shared" si="19"/>
        <v>0.70357388664574272</v>
      </c>
      <c r="AJ7" s="99"/>
      <c r="AK7" s="99"/>
      <c r="AL7" s="99"/>
      <c r="AM7" s="99"/>
      <c r="AN7" s="99"/>
      <c r="AP7" s="35" t="s">
        <v>11</v>
      </c>
      <c r="AQ7" s="36"/>
      <c r="AR7" s="36">
        <f t="shared" ref="AR7:AU7" si="22">120/1000</f>
        <v>0.12</v>
      </c>
      <c r="AS7" s="36">
        <f t="shared" si="22"/>
        <v>0.12</v>
      </c>
      <c r="AT7" s="36">
        <f t="shared" si="22"/>
        <v>0.12</v>
      </c>
      <c r="AU7" s="36">
        <f t="shared" si="22"/>
        <v>0.12</v>
      </c>
      <c r="AV7" s="37"/>
    </row>
    <row r="8" spans="1:48" ht="20.100000000000001" customHeight="1" thickBot="1" x14ac:dyDescent="0.3">
      <c r="A8" s="105">
        <v>0.10992844444444445</v>
      </c>
      <c r="B8" s="106">
        <v>49055.199999999997</v>
      </c>
      <c r="C8" s="107">
        <f t="shared" si="0"/>
        <v>0.76635918526144409</v>
      </c>
      <c r="D8" s="108">
        <f t="shared" si="1"/>
        <v>2190.0056896828455</v>
      </c>
      <c r="E8" s="109">
        <f t="shared" si="2"/>
        <v>0.85496957181217115</v>
      </c>
      <c r="F8" s="112"/>
      <c r="G8" s="112"/>
      <c r="H8" s="112">
        <f t="shared" si="3"/>
        <v>0</v>
      </c>
      <c r="I8" s="108">
        <f t="shared" si="4"/>
        <v>0</v>
      </c>
      <c r="J8" s="112" t="e">
        <f t="shared" si="5"/>
        <v>#DIV/0!</v>
      </c>
      <c r="K8" s="5">
        <v>0.11745633333333336</v>
      </c>
      <c r="L8" s="16">
        <v>31513.977777777778</v>
      </c>
      <c r="M8" s="38">
        <f t="shared" si="6"/>
        <v>0.72693329878988944</v>
      </c>
      <c r="N8" s="60">
        <f t="shared" si="7"/>
        <v>2848.1544241839788</v>
      </c>
      <c r="O8" s="45">
        <f t="shared" si="8"/>
        <v>0.83695196531853955</v>
      </c>
      <c r="P8" s="135"/>
      <c r="Q8" s="38"/>
      <c r="R8" s="38"/>
      <c r="S8" s="38">
        <f t="shared" si="9"/>
        <v>0</v>
      </c>
      <c r="T8" s="136" t="e">
        <f t="shared" si="10"/>
        <v>#DIV/0!</v>
      </c>
      <c r="U8" s="6">
        <v>0.12213744444444445</v>
      </c>
      <c r="V8" s="18">
        <v>27037.144444444439</v>
      </c>
      <c r="W8" s="39">
        <f t="shared" si="11"/>
        <v>0.70436518011417448</v>
      </c>
      <c r="X8" s="53">
        <f t="shared" si="12"/>
        <v>3434.2494482086177</v>
      </c>
      <c r="Y8" s="47">
        <f t="shared" si="13"/>
        <v>0.951735980175754</v>
      </c>
      <c r="Z8" s="114"/>
      <c r="AA8" s="114"/>
      <c r="AB8" s="114">
        <f t="shared" si="14"/>
        <v>0</v>
      </c>
      <c r="AC8" s="114">
        <f t="shared" si="15"/>
        <v>0</v>
      </c>
      <c r="AD8" s="114" t="e">
        <f t="shared" si="16"/>
        <v>#DIV/0!</v>
      </c>
      <c r="AE8" s="7">
        <v>0.1269882222222222</v>
      </c>
      <c r="AF8" s="20">
        <v>15433.799999999997</v>
      </c>
      <c r="AG8" s="40">
        <f t="shared" si="17"/>
        <v>0.69807803639810051</v>
      </c>
      <c r="AH8" s="58">
        <f t="shared" si="18"/>
        <v>4138.3839844755248</v>
      </c>
      <c r="AI8" s="49">
        <f t="shared" si="19"/>
        <v>0.67252618215954363</v>
      </c>
      <c r="AJ8" s="99"/>
      <c r="AK8" s="99"/>
      <c r="AL8" s="99"/>
      <c r="AM8" s="99"/>
      <c r="AN8" s="99"/>
    </row>
    <row r="9" spans="1:48" ht="20.100000000000001" customHeight="1" x14ac:dyDescent="0.3">
      <c r="A9" s="105">
        <v>0.12375888888888888</v>
      </c>
      <c r="B9" s="106">
        <v>61488.555555555555</v>
      </c>
      <c r="C9" s="107">
        <f t="shared" si="0"/>
        <v>0.8627772523942383</v>
      </c>
      <c r="D9" s="108">
        <f t="shared" si="1"/>
        <v>2465.5372154608085</v>
      </c>
      <c r="E9" s="109">
        <f t="shared" si="2"/>
        <v>0.84552657223406447</v>
      </c>
      <c r="F9" s="112"/>
      <c r="G9" s="112"/>
      <c r="H9" s="112">
        <f t="shared" si="3"/>
        <v>0</v>
      </c>
      <c r="I9" s="108">
        <f t="shared" si="4"/>
        <v>0</v>
      </c>
      <c r="J9" s="112" t="e">
        <f t="shared" si="5"/>
        <v>#DIV/0!</v>
      </c>
      <c r="K9" s="5">
        <v>0.13280088888888886</v>
      </c>
      <c r="L9" s="16">
        <v>39600.933333333334</v>
      </c>
      <c r="M9" s="38">
        <f t="shared" si="6"/>
        <v>0.8219002373270311</v>
      </c>
      <c r="N9" s="60">
        <f t="shared" si="7"/>
        <v>3220.2387771721155</v>
      </c>
      <c r="O9" s="45">
        <f t="shared" si="8"/>
        <v>0.82272301278348903</v>
      </c>
      <c r="P9" s="135"/>
      <c r="Q9" s="38"/>
      <c r="R9" s="38"/>
      <c r="S9" s="38">
        <f t="shared" si="9"/>
        <v>0</v>
      </c>
      <c r="T9" s="136" t="e">
        <f t="shared" si="10"/>
        <v>#DIV/0!</v>
      </c>
      <c r="U9" s="6">
        <v>0.13801555555555553</v>
      </c>
      <c r="V9" s="18">
        <v>33982.722222222226</v>
      </c>
      <c r="W9" s="39">
        <f t="shared" si="11"/>
        <v>0.79593405682943752</v>
      </c>
      <c r="X9" s="53">
        <f t="shared" si="12"/>
        <v>3880.7087185000605</v>
      </c>
      <c r="Y9" s="47">
        <f t="shared" si="13"/>
        <v>0.93681840404622885</v>
      </c>
      <c r="Z9" s="114"/>
      <c r="AA9" s="114"/>
      <c r="AB9" s="114">
        <f t="shared" si="14"/>
        <v>0</v>
      </c>
      <c r="AC9" s="114">
        <f t="shared" si="15"/>
        <v>0</v>
      </c>
      <c r="AD9" s="114" t="e">
        <f t="shared" si="16"/>
        <v>#DIV/0!</v>
      </c>
      <c r="AE9" s="7">
        <v>0.14461544444444446</v>
      </c>
      <c r="AF9" s="20">
        <v>19369.077777777773</v>
      </c>
      <c r="AG9" s="40">
        <f t="shared" si="17"/>
        <v>0.79497817769237367</v>
      </c>
      <c r="AH9" s="58">
        <f t="shared" si="18"/>
        <v>4712.8326448212101</v>
      </c>
      <c r="AI9" s="49">
        <f t="shared" si="19"/>
        <v>0.65079289798200213</v>
      </c>
      <c r="AJ9" s="99"/>
      <c r="AK9" s="99"/>
      <c r="AL9" s="99"/>
      <c r="AM9" s="99"/>
      <c r="AN9" s="99"/>
      <c r="AP9" s="195" t="s">
        <v>25</v>
      </c>
      <c r="AQ9" s="196"/>
      <c r="AR9" s="196"/>
      <c r="AS9" s="196"/>
      <c r="AT9" s="196"/>
      <c r="AU9" s="197"/>
    </row>
    <row r="10" spans="1:48" ht="20.100000000000001" customHeight="1" x14ac:dyDescent="0.25">
      <c r="A10" s="105">
        <v>0.13787322222222217</v>
      </c>
      <c r="B10" s="106">
        <v>75559.088888888873</v>
      </c>
      <c r="C10" s="107">
        <f t="shared" si="0"/>
        <v>0.96117443292841986</v>
      </c>
      <c r="D10" s="108">
        <f t="shared" si="1"/>
        <v>2746.7244046573378</v>
      </c>
      <c r="E10" s="109">
        <f t="shared" si="2"/>
        <v>0.83716802828358117</v>
      </c>
      <c r="F10" s="112"/>
      <c r="G10" s="112"/>
      <c r="H10" s="112">
        <f t="shared" si="3"/>
        <v>0</v>
      </c>
      <c r="I10" s="108">
        <f t="shared" si="4"/>
        <v>0</v>
      </c>
      <c r="J10" s="112" t="e">
        <f t="shared" si="5"/>
        <v>#DIV/0!</v>
      </c>
      <c r="K10" s="5">
        <v>0.14989811111111115</v>
      </c>
      <c r="L10" s="16">
        <v>48506.388888888898</v>
      </c>
      <c r="M10" s="38">
        <f t="shared" si="6"/>
        <v>0.92771437094954479</v>
      </c>
      <c r="N10" s="60">
        <f t="shared" si="7"/>
        <v>3634.8228845721337</v>
      </c>
      <c r="O10" s="45">
        <f t="shared" si="8"/>
        <v>0.79096417093243954</v>
      </c>
      <c r="P10" s="135"/>
      <c r="Q10" s="38"/>
      <c r="R10" s="38"/>
      <c r="S10" s="38">
        <f t="shared" si="9"/>
        <v>0</v>
      </c>
      <c r="T10" s="136" t="e">
        <f t="shared" si="10"/>
        <v>#DIV/0!</v>
      </c>
      <c r="U10" s="6">
        <v>0.15429099999999998</v>
      </c>
      <c r="V10" s="18">
        <v>41669.322222222225</v>
      </c>
      <c r="W10" s="39">
        <f t="shared" si="11"/>
        <v>0.88979435012191599</v>
      </c>
      <c r="X10" s="53">
        <f t="shared" si="12"/>
        <v>4338.3401709749596</v>
      </c>
      <c r="Y10" s="47">
        <f t="shared" si="13"/>
        <v>0.91915461708854584</v>
      </c>
      <c r="Z10" s="114"/>
      <c r="AA10" s="114"/>
      <c r="AB10" s="114">
        <f t="shared" si="14"/>
        <v>0</v>
      </c>
      <c r="AC10" s="114">
        <f t="shared" si="15"/>
        <v>0</v>
      </c>
      <c r="AD10" s="114" t="e">
        <f t="shared" si="16"/>
        <v>#DIV/0!</v>
      </c>
      <c r="AE10" s="7">
        <v>0.16198533333333329</v>
      </c>
      <c r="AF10" s="20">
        <v>23738.288888888881</v>
      </c>
      <c r="AG10" s="40">
        <f t="shared" si="17"/>
        <v>0.89046370946704234</v>
      </c>
      <c r="AH10" s="58">
        <f t="shared" si="18"/>
        <v>5278.8951404761629</v>
      </c>
      <c r="AI10" s="49">
        <f t="shared" si="19"/>
        <v>0.63571321281283955</v>
      </c>
      <c r="AJ10" s="99"/>
      <c r="AK10" s="99"/>
      <c r="AL10" s="99"/>
      <c r="AM10" s="99"/>
      <c r="AN10" s="99"/>
      <c r="AP10" s="188" t="s">
        <v>23</v>
      </c>
      <c r="AQ10" s="189"/>
      <c r="AR10" s="189"/>
      <c r="AS10" s="190" t="s">
        <v>24</v>
      </c>
      <c r="AT10" s="190"/>
      <c r="AU10" s="191"/>
    </row>
    <row r="11" spans="1:48" ht="20.100000000000001" customHeight="1" thickBot="1" x14ac:dyDescent="0.3">
      <c r="A11" s="105">
        <v>0.15336044444444447</v>
      </c>
      <c r="B11" s="106">
        <v>91062.255555555545</v>
      </c>
      <c r="C11" s="107">
        <f t="shared" si="0"/>
        <v>1.0691426213637929</v>
      </c>
      <c r="D11" s="108">
        <f t="shared" si="1"/>
        <v>3055.2624264173965</v>
      </c>
      <c r="E11" s="109">
        <f t="shared" si="2"/>
        <v>0.81545022929620481</v>
      </c>
      <c r="F11" s="112"/>
      <c r="G11" s="112"/>
      <c r="H11" s="112">
        <f t="shared" si="3"/>
        <v>0</v>
      </c>
      <c r="I11" s="108">
        <f t="shared" si="4"/>
        <v>0</v>
      </c>
      <c r="J11" s="112" t="e">
        <f t="shared" si="5"/>
        <v>#DIV/0!</v>
      </c>
      <c r="K11" s="5">
        <v>0.16591255555555556</v>
      </c>
      <c r="L11" s="16">
        <v>58399.499999999985</v>
      </c>
      <c r="M11" s="38">
        <f t="shared" si="6"/>
        <v>1.026827229302187</v>
      </c>
      <c r="N11" s="60">
        <f t="shared" si="7"/>
        <v>4023.1511211249485</v>
      </c>
      <c r="O11" s="45">
        <f t="shared" si="8"/>
        <v>0.77732173382978087</v>
      </c>
      <c r="P11" s="135"/>
      <c r="Q11" s="38"/>
      <c r="R11" s="38"/>
      <c r="S11" s="38">
        <f t="shared" si="9"/>
        <v>0</v>
      </c>
      <c r="T11" s="136" t="e">
        <f t="shared" si="10"/>
        <v>#DIV/0!</v>
      </c>
      <c r="U11" s="6">
        <v>0.17158377777777778</v>
      </c>
      <c r="V11" s="18">
        <v>50189.444444444474</v>
      </c>
      <c r="W11" s="39">
        <f t="shared" si="11"/>
        <v>0.98952159257015027</v>
      </c>
      <c r="X11" s="53">
        <f t="shared" si="12"/>
        <v>4824.5769087048111</v>
      </c>
      <c r="Y11" s="47">
        <f t="shared" si="13"/>
        <v>0.89518595911638921</v>
      </c>
      <c r="Z11" s="114"/>
      <c r="AA11" s="114"/>
      <c r="AB11" s="114">
        <f t="shared" si="14"/>
        <v>0</v>
      </c>
      <c r="AC11" s="114">
        <f t="shared" si="15"/>
        <v>0</v>
      </c>
      <c r="AD11" s="114" t="e">
        <f t="shared" si="16"/>
        <v>#DIV/0!</v>
      </c>
      <c r="AE11" s="7">
        <v>0.1804054444444444</v>
      </c>
      <c r="AF11" s="20">
        <v>28544.366666666676</v>
      </c>
      <c r="AG11" s="40">
        <f t="shared" si="17"/>
        <v>0.9917225094538421</v>
      </c>
      <c r="AH11" s="58">
        <f t="shared" si="18"/>
        <v>5879.1830371055421</v>
      </c>
      <c r="AI11" s="49">
        <f t="shared" si="19"/>
        <v>0.61628890128982428</v>
      </c>
      <c r="AJ11" s="99"/>
      <c r="AK11" s="99"/>
      <c r="AL11" s="99"/>
      <c r="AM11" s="99"/>
      <c r="AN11" s="99"/>
      <c r="AP11" s="192">
        <v>8.5374248628593903E-4</v>
      </c>
      <c r="AQ11" s="193"/>
      <c r="AR11" s="193"/>
      <c r="AS11" s="193">
        <v>996.55</v>
      </c>
      <c r="AT11" s="193"/>
      <c r="AU11" s="194"/>
    </row>
    <row r="12" spans="1:48" ht="20.100000000000001" customHeight="1" thickBot="1" x14ac:dyDescent="0.3">
      <c r="A12" s="105"/>
      <c r="B12" s="106"/>
      <c r="C12" s="107">
        <f t="shared" si="0"/>
        <v>0</v>
      </c>
      <c r="D12" s="108">
        <f t="shared" si="1"/>
        <v>0</v>
      </c>
      <c r="E12" s="109" t="e">
        <f t="shared" si="2"/>
        <v>#DIV/0!</v>
      </c>
      <c r="F12" s="112"/>
      <c r="G12" s="112"/>
      <c r="H12" s="112">
        <f t="shared" si="3"/>
        <v>0</v>
      </c>
      <c r="I12" s="108">
        <f t="shared" si="4"/>
        <v>0</v>
      </c>
      <c r="J12" s="112" t="e">
        <f t="shared" si="5"/>
        <v>#DIV/0!</v>
      </c>
      <c r="K12" s="5"/>
      <c r="L12" s="16"/>
      <c r="M12" s="38">
        <f t="shared" si="6"/>
        <v>0</v>
      </c>
      <c r="N12" s="60">
        <f t="shared" si="7"/>
        <v>0</v>
      </c>
      <c r="O12" s="45" t="e">
        <f t="shared" si="8"/>
        <v>#DIV/0!</v>
      </c>
      <c r="P12" s="135"/>
      <c r="Q12" s="38"/>
      <c r="R12" s="38"/>
      <c r="S12" s="38">
        <f t="shared" si="9"/>
        <v>0</v>
      </c>
      <c r="T12" s="136" t="e">
        <f t="shared" si="10"/>
        <v>#DIV/0!</v>
      </c>
      <c r="U12" s="6"/>
      <c r="V12" s="18"/>
      <c r="W12" s="39">
        <f t="shared" si="11"/>
        <v>0</v>
      </c>
      <c r="X12" s="53">
        <f t="shared" si="12"/>
        <v>0</v>
      </c>
      <c r="Y12" s="47" t="e">
        <f t="shared" si="13"/>
        <v>#DIV/0!</v>
      </c>
      <c r="Z12" s="114"/>
      <c r="AA12" s="114"/>
      <c r="AB12" s="114">
        <f t="shared" si="14"/>
        <v>0</v>
      </c>
      <c r="AC12" s="114">
        <f t="shared" si="15"/>
        <v>0</v>
      </c>
      <c r="AD12" s="114" t="e">
        <f t="shared" si="16"/>
        <v>#DIV/0!</v>
      </c>
      <c r="AE12" s="7"/>
      <c r="AF12" s="20"/>
      <c r="AG12" s="40">
        <f t="shared" si="17"/>
        <v>0</v>
      </c>
      <c r="AH12" s="58">
        <f t="shared" si="18"/>
        <v>0</v>
      </c>
      <c r="AI12" s="49" t="e">
        <f t="shared" si="19"/>
        <v>#DIV/0!</v>
      </c>
      <c r="AJ12" s="99"/>
      <c r="AK12" s="99"/>
      <c r="AL12" s="99"/>
      <c r="AM12" s="99"/>
      <c r="AN12" s="99"/>
    </row>
    <row r="13" spans="1:48" ht="20.100000000000001" customHeight="1" x14ac:dyDescent="0.3">
      <c r="A13" s="105"/>
      <c r="B13" s="106"/>
      <c r="C13" s="107">
        <f t="shared" si="0"/>
        <v>0</v>
      </c>
      <c r="D13" s="108">
        <f t="shared" si="1"/>
        <v>0</v>
      </c>
      <c r="E13" s="109" t="e">
        <f t="shared" si="2"/>
        <v>#DIV/0!</v>
      </c>
      <c r="F13" s="112"/>
      <c r="G13" s="112"/>
      <c r="H13" s="112">
        <f t="shared" si="3"/>
        <v>0</v>
      </c>
      <c r="I13" s="108">
        <f t="shared" si="4"/>
        <v>0</v>
      </c>
      <c r="J13" s="112" t="e">
        <f t="shared" si="5"/>
        <v>#DIV/0!</v>
      </c>
      <c r="K13" s="5"/>
      <c r="L13" s="16"/>
      <c r="M13" s="38">
        <f t="shared" si="6"/>
        <v>0</v>
      </c>
      <c r="N13" s="60">
        <f t="shared" si="7"/>
        <v>0</v>
      </c>
      <c r="O13" s="45" t="e">
        <f t="shared" si="8"/>
        <v>#DIV/0!</v>
      </c>
      <c r="P13" s="135"/>
      <c r="Q13" s="38"/>
      <c r="R13" s="38"/>
      <c r="S13" s="38">
        <f t="shared" si="9"/>
        <v>0</v>
      </c>
      <c r="T13" s="136" t="e">
        <f t="shared" si="10"/>
        <v>#DIV/0!</v>
      </c>
      <c r="U13" s="6"/>
      <c r="V13" s="18"/>
      <c r="W13" s="39">
        <f t="shared" si="11"/>
        <v>0</v>
      </c>
      <c r="X13" s="53">
        <f t="shared" si="12"/>
        <v>0</v>
      </c>
      <c r="Y13" s="47" t="e">
        <f t="shared" si="13"/>
        <v>#DIV/0!</v>
      </c>
      <c r="Z13" s="114"/>
      <c r="AA13" s="114"/>
      <c r="AB13" s="114">
        <f t="shared" si="14"/>
        <v>0</v>
      </c>
      <c r="AC13" s="114">
        <f t="shared" si="15"/>
        <v>0</v>
      </c>
      <c r="AD13" s="114" t="e">
        <f t="shared" si="16"/>
        <v>#DIV/0!</v>
      </c>
      <c r="AE13" s="7"/>
      <c r="AF13" s="20"/>
      <c r="AG13" s="40">
        <f t="shared" si="17"/>
        <v>0</v>
      </c>
      <c r="AH13" s="58">
        <f t="shared" si="18"/>
        <v>0</v>
      </c>
      <c r="AI13" s="49" t="e">
        <f t="shared" si="19"/>
        <v>#DIV/0!</v>
      </c>
      <c r="AJ13" s="99"/>
      <c r="AK13" s="99"/>
      <c r="AL13" s="99"/>
      <c r="AM13" s="99"/>
      <c r="AN13" s="99"/>
      <c r="AP13" s="195" t="s">
        <v>45</v>
      </c>
      <c r="AQ13" s="196"/>
      <c r="AR13" s="196"/>
      <c r="AS13" s="196"/>
      <c r="AT13" s="196"/>
      <c r="AU13" s="197"/>
    </row>
    <row r="14" spans="1:48" ht="20.100000000000001" customHeight="1" x14ac:dyDescent="0.3">
      <c r="A14" s="105"/>
      <c r="B14" s="106"/>
      <c r="C14" s="107">
        <f t="shared" ref="C14:C23" si="23">(A14)/($AS$11*$AR$5)</f>
        <v>0</v>
      </c>
      <c r="D14" s="108">
        <f t="shared" ref="D14:D23" si="24">(A14*$AR$6)/($AP$11*$AR$5)</f>
        <v>0</v>
      </c>
      <c r="E14" s="109" t="e">
        <f t="shared" ref="E14:E23" si="25">(B14*$AR$6)/(2*$AR$7*$AS$11*(C14^2))</f>
        <v>#DIV/0!</v>
      </c>
      <c r="F14" s="112"/>
      <c r="G14" s="112"/>
      <c r="H14" s="112">
        <f t="shared" si="3"/>
        <v>0</v>
      </c>
      <c r="I14" s="108">
        <f t="shared" si="4"/>
        <v>0</v>
      </c>
      <c r="J14" s="112" t="e">
        <f t="shared" si="5"/>
        <v>#DIV/0!</v>
      </c>
      <c r="K14" s="5"/>
      <c r="L14" s="16"/>
      <c r="M14" s="38">
        <f t="shared" ref="M14:M23" si="26">(K14)/($AS$11*$AS$5)</f>
        <v>0</v>
      </c>
      <c r="N14" s="60">
        <f t="shared" ref="N14:N23" si="27">(K14*$AS$6)/($AP$11*$AS$5)</f>
        <v>0</v>
      </c>
      <c r="O14" s="45" t="e">
        <f t="shared" ref="O14:O23" si="28">(L14*$AS$6)/(2*$AS$7*$AS$11*(M14^2))</f>
        <v>#DIV/0!</v>
      </c>
      <c r="P14" s="135"/>
      <c r="Q14" s="38"/>
      <c r="R14" s="38"/>
      <c r="S14" s="38">
        <f t="shared" si="9"/>
        <v>0</v>
      </c>
      <c r="T14" s="136" t="e">
        <f t="shared" si="10"/>
        <v>#DIV/0!</v>
      </c>
      <c r="U14" s="6"/>
      <c r="V14" s="18"/>
      <c r="W14" s="39">
        <f t="shared" si="11"/>
        <v>0</v>
      </c>
      <c r="X14" s="53">
        <f t="shared" si="12"/>
        <v>0</v>
      </c>
      <c r="Y14" s="47" t="e">
        <f t="shared" si="13"/>
        <v>#DIV/0!</v>
      </c>
      <c r="Z14" s="114"/>
      <c r="AA14" s="114"/>
      <c r="AB14" s="114">
        <f t="shared" si="14"/>
        <v>0</v>
      </c>
      <c r="AC14" s="114">
        <f t="shared" si="15"/>
        <v>0</v>
      </c>
      <c r="AD14" s="114" t="e">
        <f t="shared" si="16"/>
        <v>#DIV/0!</v>
      </c>
      <c r="AE14" s="7"/>
      <c r="AF14" s="20"/>
      <c r="AG14" s="40">
        <f t="shared" si="17"/>
        <v>0</v>
      </c>
      <c r="AH14" s="58">
        <f t="shared" si="18"/>
        <v>0</v>
      </c>
      <c r="AI14" s="49" t="e">
        <f t="shared" si="19"/>
        <v>#DIV/0!</v>
      </c>
      <c r="AJ14" s="99"/>
      <c r="AK14" s="99"/>
      <c r="AL14" s="99"/>
      <c r="AM14" s="99"/>
      <c r="AN14" s="99"/>
      <c r="AP14" s="120"/>
      <c r="AQ14" s="121"/>
      <c r="AR14" s="121"/>
      <c r="AS14" s="121"/>
      <c r="AT14" s="121"/>
      <c r="AU14" s="122"/>
    </row>
    <row r="15" spans="1:48" ht="20.100000000000001" customHeight="1" x14ac:dyDescent="0.3">
      <c r="A15" s="105"/>
      <c r="B15" s="106"/>
      <c r="C15" s="107">
        <f t="shared" si="23"/>
        <v>0</v>
      </c>
      <c r="D15" s="108">
        <f t="shared" si="24"/>
        <v>0</v>
      </c>
      <c r="E15" s="109" t="e">
        <f t="shared" si="25"/>
        <v>#DIV/0!</v>
      </c>
      <c r="F15" s="112"/>
      <c r="G15" s="112"/>
      <c r="H15" s="112">
        <f t="shared" si="3"/>
        <v>0</v>
      </c>
      <c r="I15" s="108">
        <f t="shared" si="4"/>
        <v>0</v>
      </c>
      <c r="J15" s="112" t="e">
        <f t="shared" si="5"/>
        <v>#DIV/0!</v>
      </c>
      <c r="K15" s="5"/>
      <c r="L15" s="16"/>
      <c r="M15" s="38">
        <f t="shared" si="26"/>
        <v>0</v>
      </c>
      <c r="N15" s="60">
        <f t="shared" si="27"/>
        <v>0</v>
      </c>
      <c r="O15" s="45" t="e">
        <f t="shared" si="28"/>
        <v>#DIV/0!</v>
      </c>
      <c r="P15" s="135"/>
      <c r="Q15" s="38"/>
      <c r="R15" s="38"/>
      <c r="S15" s="38">
        <f t="shared" si="9"/>
        <v>0</v>
      </c>
      <c r="T15" s="136" t="e">
        <f t="shared" si="10"/>
        <v>#DIV/0!</v>
      </c>
      <c r="U15" s="6"/>
      <c r="V15" s="18"/>
      <c r="W15" s="39">
        <f t="shared" si="11"/>
        <v>0</v>
      </c>
      <c r="X15" s="53">
        <f t="shared" si="12"/>
        <v>0</v>
      </c>
      <c r="Y15" s="47" t="e">
        <f t="shared" si="13"/>
        <v>#DIV/0!</v>
      </c>
      <c r="Z15" s="114"/>
      <c r="AA15" s="114"/>
      <c r="AB15" s="114">
        <f t="shared" si="14"/>
        <v>0</v>
      </c>
      <c r="AC15" s="114">
        <f t="shared" si="15"/>
        <v>0</v>
      </c>
      <c r="AD15" s="114" t="e">
        <f t="shared" si="16"/>
        <v>#DIV/0!</v>
      </c>
      <c r="AE15" s="7"/>
      <c r="AF15" s="20"/>
      <c r="AG15" s="40">
        <f t="shared" si="17"/>
        <v>0</v>
      </c>
      <c r="AH15" s="58">
        <f t="shared" si="18"/>
        <v>0</v>
      </c>
      <c r="AI15" s="49" t="e">
        <f t="shared" si="19"/>
        <v>#DIV/0!</v>
      </c>
      <c r="AJ15" s="99"/>
      <c r="AK15" s="99"/>
      <c r="AL15" s="99"/>
      <c r="AM15" s="99"/>
      <c r="AN15" s="99"/>
      <c r="AP15" s="120"/>
      <c r="AQ15" s="121"/>
      <c r="AR15" s="121"/>
      <c r="AS15" s="121"/>
      <c r="AT15" s="121"/>
      <c r="AU15" s="122"/>
    </row>
    <row r="16" spans="1:48" ht="20.100000000000001" customHeight="1" x14ac:dyDescent="0.3">
      <c r="A16" s="105"/>
      <c r="B16" s="106"/>
      <c r="C16" s="107">
        <f t="shared" si="23"/>
        <v>0</v>
      </c>
      <c r="D16" s="108">
        <f t="shared" si="24"/>
        <v>0</v>
      </c>
      <c r="E16" s="109" t="e">
        <f t="shared" si="25"/>
        <v>#DIV/0!</v>
      </c>
      <c r="F16" s="112"/>
      <c r="G16" s="112"/>
      <c r="H16" s="112">
        <f t="shared" si="3"/>
        <v>0</v>
      </c>
      <c r="I16" s="108">
        <f t="shared" si="4"/>
        <v>0</v>
      </c>
      <c r="J16" s="112" t="e">
        <f t="shared" si="5"/>
        <v>#DIV/0!</v>
      </c>
      <c r="K16" s="5"/>
      <c r="L16" s="16"/>
      <c r="M16" s="38">
        <f t="shared" si="26"/>
        <v>0</v>
      </c>
      <c r="N16" s="60">
        <f t="shared" si="27"/>
        <v>0</v>
      </c>
      <c r="O16" s="45" t="e">
        <f t="shared" si="28"/>
        <v>#DIV/0!</v>
      </c>
      <c r="P16" s="135"/>
      <c r="Q16" s="38"/>
      <c r="R16" s="38"/>
      <c r="S16" s="38">
        <f t="shared" si="9"/>
        <v>0</v>
      </c>
      <c r="T16" s="136" t="e">
        <f t="shared" si="10"/>
        <v>#DIV/0!</v>
      </c>
      <c r="U16" s="6"/>
      <c r="V16" s="18"/>
      <c r="W16" s="39">
        <f t="shared" si="11"/>
        <v>0</v>
      </c>
      <c r="X16" s="53">
        <f t="shared" si="12"/>
        <v>0</v>
      </c>
      <c r="Y16" s="47" t="e">
        <f t="shared" si="13"/>
        <v>#DIV/0!</v>
      </c>
      <c r="Z16" s="114"/>
      <c r="AA16" s="114"/>
      <c r="AB16" s="114">
        <f t="shared" si="14"/>
        <v>0</v>
      </c>
      <c r="AC16" s="114">
        <f t="shared" si="15"/>
        <v>0</v>
      </c>
      <c r="AD16" s="114" t="e">
        <f t="shared" si="16"/>
        <v>#DIV/0!</v>
      </c>
      <c r="AE16" s="7"/>
      <c r="AF16" s="20"/>
      <c r="AG16" s="40">
        <f t="shared" si="17"/>
        <v>0</v>
      </c>
      <c r="AH16" s="58">
        <f t="shared" si="18"/>
        <v>0</v>
      </c>
      <c r="AI16" s="49" t="e">
        <f t="shared" si="19"/>
        <v>#DIV/0!</v>
      </c>
      <c r="AJ16" s="99"/>
      <c r="AK16" s="99"/>
      <c r="AL16" s="99"/>
      <c r="AM16" s="99"/>
      <c r="AN16" s="99"/>
      <c r="AP16" s="120"/>
      <c r="AQ16" s="121"/>
      <c r="AR16" s="121"/>
      <c r="AS16" s="121"/>
      <c r="AT16" s="121"/>
      <c r="AU16" s="122"/>
    </row>
    <row r="17" spans="1:47" ht="20.100000000000001" customHeight="1" x14ac:dyDescent="0.3">
      <c r="A17" s="105"/>
      <c r="B17" s="106"/>
      <c r="C17" s="107">
        <f t="shared" si="23"/>
        <v>0</v>
      </c>
      <c r="D17" s="108">
        <f t="shared" si="24"/>
        <v>0</v>
      </c>
      <c r="E17" s="109" t="e">
        <f t="shared" si="25"/>
        <v>#DIV/0!</v>
      </c>
      <c r="F17" s="112"/>
      <c r="G17" s="112"/>
      <c r="H17" s="112">
        <f t="shared" si="3"/>
        <v>0</v>
      </c>
      <c r="I17" s="108">
        <f t="shared" si="4"/>
        <v>0</v>
      </c>
      <c r="J17" s="112" t="e">
        <f t="shared" si="5"/>
        <v>#DIV/0!</v>
      </c>
      <c r="K17" s="5"/>
      <c r="L17" s="16"/>
      <c r="M17" s="38">
        <f t="shared" si="26"/>
        <v>0</v>
      </c>
      <c r="N17" s="60">
        <f t="shared" si="27"/>
        <v>0</v>
      </c>
      <c r="O17" s="45" t="e">
        <f t="shared" si="28"/>
        <v>#DIV/0!</v>
      </c>
      <c r="P17" s="135"/>
      <c r="Q17" s="38"/>
      <c r="R17" s="38"/>
      <c r="S17" s="38">
        <f t="shared" si="9"/>
        <v>0</v>
      </c>
      <c r="T17" s="136" t="e">
        <f t="shared" si="10"/>
        <v>#DIV/0!</v>
      </c>
      <c r="U17" s="6"/>
      <c r="V17" s="18"/>
      <c r="W17" s="39">
        <f t="shared" si="11"/>
        <v>0</v>
      </c>
      <c r="X17" s="53">
        <f t="shared" si="12"/>
        <v>0</v>
      </c>
      <c r="Y17" s="47" t="e">
        <f t="shared" si="13"/>
        <v>#DIV/0!</v>
      </c>
      <c r="Z17" s="114"/>
      <c r="AA17" s="114"/>
      <c r="AB17" s="114">
        <f t="shared" si="14"/>
        <v>0</v>
      </c>
      <c r="AC17" s="114">
        <f t="shared" si="15"/>
        <v>0</v>
      </c>
      <c r="AD17" s="114" t="e">
        <f t="shared" si="16"/>
        <v>#DIV/0!</v>
      </c>
      <c r="AE17" s="7"/>
      <c r="AF17" s="20"/>
      <c r="AG17" s="40">
        <f t="shared" si="17"/>
        <v>0</v>
      </c>
      <c r="AH17" s="58">
        <f t="shared" si="18"/>
        <v>0</v>
      </c>
      <c r="AI17" s="49" t="e">
        <f t="shared" si="19"/>
        <v>#DIV/0!</v>
      </c>
      <c r="AJ17" s="99"/>
      <c r="AK17" s="99"/>
      <c r="AL17" s="99"/>
      <c r="AM17" s="99"/>
      <c r="AN17" s="99"/>
      <c r="AP17" s="120"/>
      <c r="AQ17" s="121"/>
      <c r="AR17" s="121"/>
      <c r="AS17" s="121"/>
      <c r="AT17" s="121"/>
      <c r="AU17" s="122"/>
    </row>
    <row r="18" spans="1:47" ht="20.100000000000001" customHeight="1" x14ac:dyDescent="0.3">
      <c r="A18" s="105"/>
      <c r="B18" s="106"/>
      <c r="C18" s="107">
        <f t="shared" si="23"/>
        <v>0</v>
      </c>
      <c r="D18" s="108">
        <f t="shared" si="24"/>
        <v>0</v>
      </c>
      <c r="E18" s="109" t="e">
        <f t="shared" si="25"/>
        <v>#DIV/0!</v>
      </c>
      <c r="F18" s="112"/>
      <c r="G18" s="112"/>
      <c r="H18" s="112">
        <f t="shared" si="3"/>
        <v>0</v>
      </c>
      <c r="I18" s="108">
        <f t="shared" si="4"/>
        <v>0</v>
      </c>
      <c r="J18" s="112" t="e">
        <f t="shared" si="5"/>
        <v>#DIV/0!</v>
      </c>
      <c r="K18" s="5"/>
      <c r="L18" s="16"/>
      <c r="M18" s="38">
        <f t="shared" si="26"/>
        <v>0</v>
      </c>
      <c r="N18" s="60">
        <f t="shared" si="27"/>
        <v>0</v>
      </c>
      <c r="O18" s="45" t="e">
        <f t="shared" si="28"/>
        <v>#DIV/0!</v>
      </c>
      <c r="P18" s="135"/>
      <c r="Q18" s="38"/>
      <c r="R18" s="38"/>
      <c r="S18" s="38">
        <f t="shared" si="9"/>
        <v>0</v>
      </c>
      <c r="T18" s="136" t="e">
        <f t="shared" si="10"/>
        <v>#DIV/0!</v>
      </c>
      <c r="U18" s="6"/>
      <c r="V18" s="18"/>
      <c r="W18" s="39">
        <f t="shared" si="11"/>
        <v>0</v>
      </c>
      <c r="X18" s="53">
        <f t="shared" si="12"/>
        <v>0</v>
      </c>
      <c r="Y18" s="47" t="e">
        <f t="shared" si="13"/>
        <v>#DIV/0!</v>
      </c>
      <c r="Z18" s="114"/>
      <c r="AA18" s="114"/>
      <c r="AB18" s="114">
        <f t="shared" si="14"/>
        <v>0</v>
      </c>
      <c r="AC18" s="114">
        <f t="shared" si="15"/>
        <v>0</v>
      </c>
      <c r="AD18" s="114" t="e">
        <f t="shared" si="16"/>
        <v>#DIV/0!</v>
      </c>
      <c r="AE18" s="7"/>
      <c r="AF18" s="20"/>
      <c r="AG18" s="40">
        <f t="shared" ref="AG18:AG23" si="29">(AE18)/($AS$11*$AU$5)</f>
        <v>0</v>
      </c>
      <c r="AH18" s="58">
        <f t="shared" ref="AH18:AH23" si="30">(AE18*$AU$6)/($AP$11*$AU$5)</f>
        <v>0</v>
      </c>
      <c r="AI18" s="49" t="e">
        <f t="shared" ref="AI18:AI23" si="31">(AF18*$AU$6)/(2*$AU$7*$AS$11*(AG18^2))</f>
        <v>#DIV/0!</v>
      </c>
      <c r="AJ18" s="99"/>
      <c r="AK18" s="99"/>
      <c r="AL18" s="99"/>
      <c r="AM18" s="99"/>
      <c r="AN18" s="99"/>
      <c r="AP18" s="120"/>
      <c r="AQ18" s="121"/>
      <c r="AR18" s="121"/>
      <c r="AS18" s="121"/>
      <c r="AT18" s="121"/>
      <c r="AU18" s="122"/>
    </row>
    <row r="19" spans="1:47" ht="20.100000000000001" customHeight="1" x14ac:dyDescent="0.3">
      <c r="A19" s="105"/>
      <c r="B19" s="106"/>
      <c r="C19" s="107">
        <f t="shared" si="23"/>
        <v>0</v>
      </c>
      <c r="D19" s="108">
        <f t="shared" si="24"/>
        <v>0</v>
      </c>
      <c r="E19" s="109" t="e">
        <f t="shared" si="25"/>
        <v>#DIV/0!</v>
      </c>
      <c r="F19" s="112"/>
      <c r="G19" s="112"/>
      <c r="H19" s="112">
        <f t="shared" si="3"/>
        <v>0</v>
      </c>
      <c r="I19" s="108">
        <f t="shared" si="4"/>
        <v>0</v>
      </c>
      <c r="J19" s="112" t="e">
        <f t="shared" si="5"/>
        <v>#DIV/0!</v>
      </c>
      <c r="K19" s="5"/>
      <c r="L19" s="16"/>
      <c r="M19" s="38">
        <f t="shared" si="26"/>
        <v>0</v>
      </c>
      <c r="N19" s="60">
        <f t="shared" si="27"/>
        <v>0</v>
      </c>
      <c r="O19" s="45" t="e">
        <f t="shared" si="28"/>
        <v>#DIV/0!</v>
      </c>
      <c r="P19" s="135"/>
      <c r="Q19" s="38"/>
      <c r="R19" s="38"/>
      <c r="S19" s="38">
        <f t="shared" si="9"/>
        <v>0</v>
      </c>
      <c r="T19" s="136" t="e">
        <f t="shared" si="10"/>
        <v>#DIV/0!</v>
      </c>
      <c r="U19" s="6"/>
      <c r="V19" s="18"/>
      <c r="W19" s="39">
        <f t="shared" si="11"/>
        <v>0</v>
      </c>
      <c r="X19" s="53">
        <f t="shared" si="12"/>
        <v>0</v>
      </c>
      <c r="Y19" s="47" t="e">
        <f t="shared" si="13"/>
        <v>#DIV/0!</v>
      </c>
      <c r="Z19" s="114"/>
      <c r="AA19" s="114"/>
      <c r="AB19" s="114">
        <f t="shared" si="14"/>
        <v>0</v>
      </c>
      <c r="AC19" s="114">
        <f t="shared" si="15"/>
        <v>0</v>
      </c>
      <c r="AD19" s="114" t="e">
        <f t="shared" si="16"/>
        <v>#DIV/0!</v>
      </c>
      <c r="AE19" s="7"/>
      <c r="AF19" s="20"/>
      <c r="AG19" s="40">
        <f t="shared" si="29"/>
        <v>0</v>
      </c>
      <c r="AH19" s="58">
        <f t="shared" si="30"/>
        <v>0</v>
      </c>
      <c r="AI19" s="49" t="e">
        <f t="shared" si="31"/>
        <v>#DIV/0!</v>
      </c>
      <c r="AJ19" s="99"/>
      <c r="AK19" s="99"/>
      <c r="AL19" s="99"/>
      <c r="AM19" s="99"/>
      <c r="AN19" s="99"/>
      <c r="AP19" s="120"/>
      <c r="AQ19" s="121"/>
      <c r="AR19" s="121"/>
      <c r="AS19" s="121"/>
      <c r="AT19" s="121"/>
      <c r="AU19" s="122"/>
    </row>
    <row r="20" spans="1:47" ht="20.100000000000001" customHeight="1" x14ac:dyDescent="0.3">
      <c r="A20" s="105"/>
      <c r="B20" s="106"/>
      <c r="C20" s="107">
        <f t="shared" si="23"/>
        <v>0</v>
      </c>
      <c r="D20" s="108">
        <f t="shared" si="24"/>
        <v>0</v>
      </c>
      <c r="E20" s="109" t="e">
        <f t="shared" si="25"/>
        <v>#DIV/0!</v>
      </c>
      <c r="F20" s="112"/>
      <c r="G20" s="112"/>
      <c r="H20" s="112">
        <f t="shared" si="3"/>
        <v>0</v>
      </c>
      <c r="I20" s="108">
        <f t="shared" si="4"/>
        <v>0</v>
      </c>
      <c r="J20" s="112" t="e">
        <f t="shared" si="5"/>
        <v>#DIV/0!</v>
      </c>
      <c r="K20" s="5"/>
      <c r="L20" s="16"/>
      <c r="M20" s="38">
        <f t="shared" si="26"/>
        <v>0</v>
      </c>
      <c r="N20" s="60">
        <f t="shared" si="27"/>
        <v>0</v>
      </c>
      <c r="O20" s="45" t="e">
        <f t="shared" si="28"/>
        <v>#DIV/0!</v>
      </c>
      <c r="P20" s="135"/>
      <c r="Q20" s="38"/>
      <c r="R20" s="38"/>
      <c r="S20" s="38">
        <f t="shared" si="9"/>
        <v>0</v>
      </c>
      <c r="T20" s="136" t="e">
        <f t="shared" si="10"/>
        <v>#DIV/0!</v>
      </c>
      <c r="U20" s="6"/>
      <c r="V20" s="18"/>
      <c r="W20" s="39">
        <f t="shared" si="11"/>
        <v>0</v>
      </c>
      <c r="X20" s="53">
        <f t="shared" si="12"/>
        <v>0</v>
      </c>
      <c r="Y20" s="47" t="e">
        <f t="shared" si="13"/>
        <v>#DIV/0!</v>
      </c>
      <c r="Z20" s="114"/>
      <c r="AA20" s="114"/>
      <c r="AB20" s="114">
        <f t="shared" si="14"/>
        <v>0</v>
      </c>
      <c r="AC20" s="114">
        <f t="shared" si="15"/>
        <v>0</v>
      </c>
      <c r="AD20" s="114" t="e">
        <f t="shared" si="16"/>
        <v>#DIV/0!</v>
      </c>
      <c r="AE20" s="7"/>
      <c r="AF20" s="20"/>
      <c r="AG20" s="40">
        <f t="shared" si="29"/>
        <v>0</v>
      </c>
      <c r="AH20" s="58">
        <f t="shared" si="30"/>
        <v>0</v>
      </c>
      <c r="AI20" s="49" t="e">
        <f t="shared" si="31"/>
        <v>#DIV/0!</v>
      </c>
      <c r="AJ20" s="99"/>
      <c r="AK20" s="99"/>
      <c r="AL20" s="99"/>
      <c r="AM20" s="99"/>
      <c r="AN20" s="99"/>
      <c r="AP20" s="120"/>
      <c r="AQ20" s="121"/>
      <c r="AR20" s="121"/>
      <c r="AS20" s="121"/>
      <c r="AT20" s="121"/>
      <c r="AU20" s="122"/>
    </row>
    <row r="21" spans="1:47" ht="20.100000000000001" customHeight="1" x14ac:dyDescent="0.3">
      <c r="A21" s="105"/>
      <c r="B21" s="106"/>
      <c r="C21" s="107">
        <f t="shared" si="23"/>
        <v>0</v>
      </c>
      <c r="D21" s="108">
        <f t="shared" si="24"/>
        <v>0</v>
      </c>
      <c r="E21" s="109" t="e">
        <f t="shared" si="25"/>
        <v>#DIV/0!</v>
      </c>
      <c r="F21" s="112"/>
      <c r="G21" s="112"/>
      <c r="H21" s="112">
        <f t="shared" si="3"/>
        <v>0</v>
      </c>
      <c r="I21" s="108">
        <f t="shared" si="4"/>
        <v>0</v>
      </c>
      <c r="J21" s="112" t="e">
        <f t="shared" si="5"/>
        <v>#DIV/0!</v>
      </c>
      <c r="K21" s="5"/>
      <c r="L21" s="16"/>
      <c r="M21" s="38">
        <f t="shared" si="26"/>
        <v>0</v>
      </c>
      <c r="N21" s="60">
        <f t="shared" si="27"/>
        <v>0</v>
      </c>
      <c r="O21" s="45" t="e">
        <f t="shared" si="28"/>
        <v>#DIV/0!</v>
      </c>
      <c r="P21" s="135"/>
      <c r="Q21" s="38"/>
      <c r="R21" s="38"/>
      <c r="S21" s="38">
        <f t="shared" si="9"/>
        <v>0</v>
      </c>
      <c r="T21" s="136" t="e">
        <f t="shared" si="10"/>
        <v>#DIV/0!</v>
      </c>
      <c r="U21" s="6"/>
      <c r="V21" s="18"/>
      <c r="W21" s="39">
        <f t="shared" si="11"/>
        <v>0</v>
      </c>
      <c r="X21" s="53">
        <f t="shared" si="12"/>
        <v>0</v>
      </c>
      <c r="Y21" s="47" t="e">
        <f t="shared" si="13"/>
        <v>#DIV/0!</v>
      </c>
      <c r="Z21" s="114"/>
      <c r="AA21" s="114"/>
      <c r="AB21" s="114">
        <f t="shared" si="14"/>
        <v>0</v>
      </c>
      <c r="AC21" s="114">
        <f t="shared" si="15"/>
        <v>0</v>
      </c>
      <c r="AD21" s="114" t="e">
        <f t="shared" si="16"/>
        <v>#DIV/0!</v>
      </c>
      <c r="AE21" s="7"/>
      <c r="AF21" s="20"/>
      <c r="AG21" s="40">
        <f t="shared" si="29"/>
        <v>0</v>
      </c>
      <c r="AH21" s="58">
        <f t="shared" si="30"/>
        <v>0</v>
      </c>
      <c r="AI21" s="49" t="e">
        <f t="shared" si="31"/>
        <v>#DIV/0!</v>
      </c>
      <c r="AJ21" s="99"/>
      <c r="AK21" s="99"/>
      <c r="AL21" s="99"/>
      <c r="AM21" s="99"/>
      <c r="AN21" s="99"/>
      <c r="AP21" s="120"/>
      <c r="AQ21" s="121"/>
      <c r="AR21" s="121"/>
      <c r="AS21" s="121"/>
      <c r="AT21" s="121"/>
      <c r="AU21" s="122"/>
    </row>
    <row r="22" spans="1:47" ht="20.100000000000001" customHeight="1" x14ac:dyDescent="0.3">
      <c r="A22" s="105"/>
      <c r="B22" s="106"/>
      <c r="C22" s="107">
        <f t="shared" si="23"/>
        <v>0</v>
      </c>
      <c r="D22" s="108">
        <f t="shared" si="24"/>
        <v>0</v>
      </c>
      <c r="E22" s="109" t="e">
        <f t="shared" si="25"/>
        <v>#DIV/0!</v>
      </c>
      <c r="F22" s="112"/>
      <c r="G22" s="112"/>
      <c r="H22" s="112">
        <f t="shared" si="3"/>
        <v>0</v>
      </c>
      <c r="I22" s="108">
        <f t="shared" si="4"/>
        <v>0</v>
      </c>
      <c r="J22" s="112" t="e">
        <f t="shared" si="5"/>
        <v>#DIV/0!</v>
      </c>
      <c r="K22" s="5"/>
      <c r="L22" s="16"/>
      <c r="M22" s="38">
        <f t="shared" si="26"/>
        <v>0</v>
      </c>
      <c r="N22" s="60">
        <f t="shared" si="27"/>
        <v>0</v>
      </c>
      <c r="O22" s="45" t="e">
        <f t="shared" si="28"/>
        <v>#DIV/0!</v>
      </c>
      <c r="P22" s="135"/>
      <c r="Q22" s="38"/>
      <c r="R22" s="38"/>
      <c r="S22" s="38">
        <f t="shared" si="9"/>
        <v>0</v>
      </c>
      <c r="T22" s="136" t="e">
        <f t="shared" si="10"/>
        <v>#DIV/0!</v>
      </c>
      <c r="U22" s="6"/>
      <c r="V22" s="18"/>
      <c r="W22" s="39">
        <f t="shared" si="11"/>
        <v>0</v>
      </c>
      <c r="X22" s="53">
        <f t="shared" si="12"/>
        <v>0</v>
      </c>
      <c r="Y22" s="47" t="e">
        <f t="shared" si="13"/>
        <v>#DIV/0!</v>
      </c>
      <c r="Z22" s="114"/>
      <c r="AA22" s="114"/>
      <c r="AB22" s="114">
        <f t="shared" si="14"/>
        <v>0</v>
      </c>
      <c r="AC22" s="114">
        <f t="shared" si="15"/>
        <v>0</v>
      </c>
      <c r="AD22" s="114" t="e">
        <f t="shared" si="16"/>
        <v>#DIV/0!</v>
      </c>
      <c r="AE22" s="7"/>
      <c r="AF22" s="20"/>
      <c r="AG22" s="40">
        <f t="shared" si="29"/>
        <v>0</v>
      </c>
      <c r="AH22" s="58">
        <f t="shared" si="30"/>
        <v>0</v>
      </c>
      <c r="AI22" s="49" t="e">
        <f t="shared" si="31"/>
        <v>#DIV/0!</v>
      </c>
      <c r="AJ22" s="99"/>
      <c r="AK22" s="99"/>
      <c r="AL22" s="99"/>
      <c r="AM22" s="99"/>
      <c r="AN22" s="99"/>
      <c r="AP22" s="120"/>
      <c r="AQ22" s="121"/>
      <c r="AR22" s="121"/>
      <c r="AS22" s="121"/>
      <c r="AT22" s="121"/>
      <c r="AU22" s="122"/>
    </row>
    <row r="23" spans="1:47" ht="20.100000000000001" customHeight="1" x14ac:dyDescent="0.3">
      <c r="A23" s="105"/>
      <c r="B23" s="106"/>
      <c r="C23" s="107">
        <f t="shared" si="23"/>
        <v>0</v>
      </c>
      <c r="D23" s="108">
        <f t="shared" si="24"/>
        <v>0</v>
      </c>
      <c r="E23" s="109" t="e">
        <f t="shared" si="25"/>
        <v>#DIV/0!</v>
      </c>
      <c r="F23" s="112"/>
      <c r="G23" s="112"/>
      <c r="H23" s="112">
        <f t="shared" si="3"/>
        <v>0</v>
      </c>
      <c r="I23" s="108">
        <f t="shared" si="4"/>
        <v>0</v>
      </c>
      <c r="J23" s="112" t="e">
        <f t="shared" si="5"/>
        <v>#DIV/0!</v>
      </c>
      <c r="K23" s="5"/>
      <c r="L23" s="16"/>
      <c r="M23" s="38">
        <f t="shared" si="26"/>
        <v>0</v>
      </c>
      <c r="N23" s="60">
        <f t="shared" si="27"/>
        <v>0</v>
      </c>
      <c r="O23" s="45" t="e">
        <f t="shared" si="28"/>
        <v>#DIV/0!</v>
      </c>
      <c r="P23" s="135"/>
      <c r="Q23" s="38"/>
      <c r="R23" s="38"/>
      <c r="S23" s="38">
        <f t="shared" si="9"/>
        <v>0</v>
      </c>
      <c r="T23" s="136" t="e">
        <f t="shared" si="10"/>
        <v>#DIV/0!</v>
      </c>
      <c r="U23" s="6"/>
      <c r="V23" s="18"/>
      <c r="W23" s="39">
        <f t="shared" si="11"/>
        <v>0</v>
      </c>
      <c r="X23" s="53">
        <f t="shared" si="12"/>
        <v>0</v>
      </c>
      <c r="Y23" s="47" t="e">
        <f t="shared" si="13"/>
        <v>#DIV/0!</v>
      </c>
      <c r="Z23" s="114"/>
      <c r="AA23" s="114"/>
      <c r="AB23" s="114">
        <f t="shared" si="14"/>
        <v>0</v>
      </c>
      <c r="AC23" s="114">
        <f t="shared" si="15"/>
        <v>0</v>
      </c>
      <c r="AD23" s="114" t="e">
        <f t="shared" si="16"/>
        <v>#DIV/0!</v>
      </c>
      <c r="AE23" s="7"/>
      <c r="AF23" s="20"/>
      <c r="AG23" s="40">
        <f t="shared" si="29"/>
        <v>0</v>
      </c>
      <c r="AH23" s="58">
        <f t="shared" si="30"/>
        <v>0</v>
      </c>
      <c r="AI23" s="49" t="e">
        <f t="shared" si="31"/>
        <v>#DIV/0!</v>
      </c>
      <c r="AJ23" s="99"/>
      <c r="AK23" s="99"/>
      <c r="AL23" s="99"/>
      <c r="AM23" s="99"/>
      <c r="AN23" s="99"/>
      <c r="AP23" s="120"/>
      <c r="AQ23" s="121"/>
      <c r="AR23" s="121"/>
      <c r="AS23" s="121"/>
      <c r="AT23" s="121"/>
      <c r="AU23" s="122"/>
    </row>
    <row r="24" spans="1:47" ht="20.100000000000001" customHeight="1" x14ac:dyDescent="0.25">
      <c r="A24" s="105"/>
      <c r="B24" s="106"/>
      <c r="C24" s="107">
        <f t="shared" ref="C24:C33" si="32">(A24)/($AS$11*$AR$5)</f>
        <v>0</v>
      </c>
      <c r="D24" s="108">
        <f t="shared" ref="D24:D33" si="33">(A24*$AR$6)/($AP$11*$AR$5)</f>
        <v>0</v>
      </c>
      <c r="E24" s="109" t="e">
        <f t="shared" ref="E24:E33" si="34">(B24*$AR$6)/(2*$AR$7*$AS$11*(C24^2))</f>
        <v>#DIV/0!</v>
      </c>
      <c r="F24" s="112"/>
      <c r="G24" s="112"/>
      <c r="H24" s="112">
        <f t="shared" si="3"/>
        <v>0</v>
      </c>
      <c r="I24" s="108">
        <f t="shared" si="4"/>
        <v>0</v>
      </c>
      <c r="J24" s="112" t="e">
        <f t="shared" si="5"/>
        <v>#DIV/0!</v>
      </c>
      <c r="K24" s="5"/>
      <c r="L24" s="16"/>
      <c r="M24" s="38">
        <f t="shared" ref="M24:M33" si="35">(K24)/($AS$11*$AS$5)</f>
        <v>0</v>
      </c>
      <c r="N24" s="60">
        <f t="shared" ref="N24:N33" si="36">(K24*$AS$6)/($AP$11*$AS$5)</f>
        <v>0</v>
      </c>
      <c r="O24" s="45" t="e">
        <f t="shared" ref="O24:O33" si="37">(L24*$AS$6)/(2*$AS$7*$AS$11*(M24^2))</f>
        <v>#DIV/0!</v>
      </c>
      <c r="P24" s="135"/>
      <c r="Q24" s="38"/>
      <c r="R24" s="38"/>
      <c r="S24" s="38">
        <f t="shared" si="9"/>
        <v>0</v>
      </c>
      <c r="T24" s="136" t="e">
        <f t="shared" si="10"/>
        <v>#DIV/0!</v>
      </c>
      <c r="U24" s="6"/>
      <c r="V24" s="18"/>
      <c r="W24" s="39">
        <f t="shared" si="11"/>
        <v>0</v>
      </c>
      <c r="X24" s="53">
        <f t="shared" si="12"/>
        <v>0</v>
      </c>
      <c r="Y24" s="47" t="e">
        <f t="shared" si="13"/>
        <v>#DIV/0!</v>
      </c>
      <c r="Z24" s="114"/>
      <c r="AA24" s="114"/>
      <c r="AB24" s="114">
        <f t="shared" si="14"/>
        <v>0</v>
      </c>
      <c r="AC24" s="114">
        <f t="shared" si="15"/>
        <v>0</v>
      </c>
      <c r="AD24" s="114" t="e">
        <f t="shared" si="16"/>
        <v>#DIV/0!</v>
      </c>
      <c r="AE24" s="7"/>
      <c r="AF24" s="20"/>
      <c r="AG24" s="40">
        <f t="shared" ref="AG24:AG33" si="38">(AE24)/($AS$11*$AU$5)</f>
        <v>0</v>
      </c>
      <c r="AH24" s="58">
        <f t="shared" ref="AH24:AH33" si="39">(AE24*$AU$6)/($AP$11*$AU$5)</f>
        <v>0</v>
      </c>
      <c r="AI24" s="49" t="e">
        <f t="shared" ref="AI24:AI33" si="40">(AF24*$AU$6)/(2*$AU$7*$AS$11*(AG24^2))</f>
        <v>#DIV/0!</v>
      </c>
      <c r="AJ24" s="99"/>
      <c r="AK24" s="99"/>
      <c r="AL24" s="99"/>
      <c r="AM24" s="99"/>
      <c r="AN24" s="99"/>
      <c r="AP24" s="188" t="s">
        <v>23</v>
      </c>
      <c r="AQ24" s="189"/>
      <c r="AR24" s="189"/>
      <c r="AS24" s="190" t="s">
        <v>24</v>
      </c>
      <c r="AT24" s="190"/>
      <c r="AU24" s="191"/>
    </row>
    <row r="25" spans="1:47" ht="20.100000000000001" customHeight="1" thickBot="1" x14ac:dyDescent="0.3">
      <c r="A25" s="105"/>
      <c r="B25" s="106"/>
      <c r="C25" s="107">
        <f t="shared" si="32"/>
        <v>0</v>
      </c>
      <c r="D25" s="108">
        <f t="shared" si="33"/>
        <v>0</v>
      </c>
      <c r="E25" s="109" t="e">
        <f t="shared" si="34"/>
        <v>#DIV/0!</v>
      </c>
      <c r="F25" s="112"/>
      <c r="G25" s="112"/>
      <c r="H25" s="112">
        <f t="shared" si="3"/>
        <v>0</v>
      </c>
      <c r="I25" s="108">
        <f t="shared" si="4"/>
        <v>0</v>
      </c>
      <c r="J25" s="112" t="e">
        <f t="shared" si="5"/>
        <v>#DIV/0!</v>
      </c>
      <c r="K25" s="5"/>
      <c r="L25" s="16"/>
      <c r="M25" s="38">
        <f t="shared" si="35"/>
        <v>0</v>
      </c>
      <c r="N25" s="60">
        <f t="shared" si="36"/>
        <v>0</v>
      </c>
      <c r="O25" s="45" t="e">
        <f t="shared" si="37"/>
        <v>#DIV/0!</v>
      </c>
      <c r="P25" s="135"/>
      <c r="Q25" s="38"/>
      <c r="R25" s="38"/>
      <c r="S25" s="38">
        <f t="shared" si="9"/>
        <v>0</v>
      </c>
      <c r="T25" s="136" t="e">
        <f t="shared" si="10"/>
        <v>#DIV/0!</v>
      </c>
      <c r="U25" s="6"/>
      <c r="V25" s="18"/>
      <c r="W25" s="39">
        <f t="shared" si="11"/>
        <v>0</v>
      </c>
      <c r="X25" s="53">
        <f t="shared" si="12"/>
        <v>0</v>
      </c>
      <c r="Y25" s="47" t="e">
        <f t="shared" si="13"/>
        <v>#DIV/0!</v>
      </c>
      <c r="Z25" s="114"/>
      <c r="AA25" s="114"/>
      <c r="AB25" s="114">
        <f t="shared" si="14"/>
        <v>0</v>
      </c>
      <c r="AC25" s="114">
        <f t="shared" si="15"/>
        <v>0</v>
      </c>
      <c r="AD25" s="114" t="e">
        <f t="shared" si="16"/>
        <v>#DIV/0!</v>
      </c>
      <c r="AE25" s="7"/>
      <c r="AF25" s="20"/>
      <c r="AG25" s="40">
        <f t="shared" si="38"/>
        <v>0</v>
      </c>
      <c r="AH25" s="58">
        <f t="shared" si="39"/>
        <v>0</v>
      </c>
      <c r="AI25" s="49" t="e">
        <f t="shared" si="40"/>
        <v>#DIV/0!</v>
      </c>
      <c r="AJ25" s="99"/>
      <c r="AK25" s="99"/>
      <c r="AL25" s="99"/>
      <c r="AM25" s="99"/>
      <c r="AN25" s="99"/>
      <c r="AP25" s="192"/>
      <c r="AQ25" s="193"/>
      <c r="AR25" s="193"/>
      <c r="AS25" s="193"/>
      <c r="AT25" s="193"/>
      <c r="AU25" s="194"/>
    </row>
    <row r="26" spans="1:47" ht="20.100000000000001" customHeight="1" x14ac:dyDescent="0.25">
      <c r="A26" s="105"/>
      <c r="B26" s="106"/>
      <c r="C26" s="107">
        <f t="shared" si="32"/>
        <v>0</v>
      </c>
      <c r="D26" s="108">
        <f t="shared" si="33"/>
        <v>0</v>
      </c>
      <c r="E26" s="109" t="e">
        <f t="shared" si="34"/>
        <v>#DIV/0!</v>
      </c>
      <c r="F26" s="112"/>
      <c r="G26" s="112"/>
      <c r="H26" s="112">
        <f t="shared" si="3"/>
        <v>0</v>
      </c>
      <c r="I26" s="108">
        <f t="shared" si="4"/>
        <v>0</v>
      </c>
      <c r="J26" s="112" t="e">
        <f t="shared" si="5"/>
        <v>#DIV/0!</v>
      </c>
      <c r="K26" s="5"/>
      <c r="L26" s="16"/>
      <c r="M26" s="38">
        <f t="shared" si="35"/>
        <v>0</v>
      </c>
      <c r="N26" s="60">
        <f t="shared" si="36"/>
        <v>0</v>
      </c>
      <c r="O26" s="45" t="e">
        <f t="shared" si="37"/>
        <v>#DIV/0!</v>
      </c>
      <c r="P26" s="135"/>
      <c r="Q26" s="38"/>
      <c r="R26" s="38"/>
      <c r="S26" s="38">
        <f t="shared" si="9"/>
        <v>0</v>
      </c>
      <c r="T26" s="136" t="e">
        <f t="shared" si="10"/>
        <v>#DIV/0!</v>
      </c>
      <c r="U26" s="6"/>
      <c r="V26" s="18"/>
      <c r="W26" s="39">
        <f t="shared" si="11"/>
        <v>0</v>
      </c>
      <c r="X26" s="53">
        <f t="shared" si="12"/>
        <v>0</v>
      </c>
      <c r="Y26" s="47" t="e">
        <f t="shared" si="13"/>
        <v>#DIV/0!</v>
      </c>
      <c r="Z26" s="114"/>
      <c r="AA26" s="114"/>
      <c r="AB26" s="114">
        <f t="shared" si="14"/>
        <v>0</v>
      </c>
      <c r="AC26" s="114">
        <f t="shared" si="15"/>
        <v>0</v>
      </c>
      <c r="AD26" s="114" t="e">
        <f t="shared" si="16"/>
        <v>#DIV/0!</v>
      </c>
      <c r="AE26" s="7"/>
      <c r="AF26" s="20"/>
      <c r="AG26" s="40">
        <f t="shared" si="38"/>
        <v>0</v>
      </c>
      <c r="AH26" s="58">
        <f t="shared" si="39"/>
        <v>0</v>
      </c>
      <c r="AI26" s="49" t="e">
        <f t="shared" si="40"/>
        <v>#DIV/0!</v>
      </c>
      <c r="AJ26" s="99"/>
      <c r="AK26" s="99"/>
      <c r="AL26" s="99"/>
      <c r="AM26" s="99"/>
      <c r="AN26" s="99"/>
    </row>
    <row r="27" spans="1:47" ht="20.100000000000001" customHeight="1" x14ac:dyDescent="0.25">
      <c r="A27" s="105"/>
      <c r="B27" s="106"/>
      <c r="C27" s="107">
        <f t="shared" si="32"/>
        <v>0</v>
      </c>
      <c r="D27" s="108">
        <f t="shared" si="33"/>
        <v>0</v>
      </c>
      <c r="E27" s="109" t="e">
        <f t="shared" si="34"/>
        <v>#DIV/0!</v>
      </c>
      <c r="F27" s="112"/>
      <c r="G27" s="112"/>
      <c r="H27" s="112">
        <f t="shared" si="3"/>
        <v>0</v>
      </c>
      <c r="I27" s="108">
        <f t="shared" si="4"/>
        <v>0</v>
      </c>
      <c r="J27" s="112" t="e">
        <f t="shared" si="5"/>
        <v>#DIV/0!</v>
      </c>
      <c r="K27" s="5"/>
      <c r="L27" s="16"/>
      <c r="M27" s="38">
        <f t="shared" si="35"/>
        <v>0</v>
      </c>
      <c r="N27" s="60">
        <f t="shared" si="36"/>
        <v>0</v>
      </c>
      <c r="O27" s="45" t="e">
        <f t="shared" si="37"/>
        <v>#DIV/0!</v>
      </c>
      <c r="P27" s="135"/>
      <c r="Q27" s="38"/>
      <c r="R27" s="38"/>
      <c r="S27" s="38">
        <f t="shared" si="9"/>
        <v>0</v>
      </c>
      <c r="T27" s="136" t="e">
        <f t="shared" si="10"/>
        <v>#DIV/0!</v>
      </c>
      <c r="U27" s="6"/>
      <c r="V27" s="18"/>
      <c r="W27" s="39">
        <f t="shared" si="11"/>
        <v>0</v>
      </c>
      <c r="X27" s="53">
        <f t="shared" si="12"/>
        <v>0</v>
      </c>
      <c r="Y27" s="47" t="e">
        <f t="shared" si="13"/>
        <v>#DIV/0!</v>
      </c>
      <c r="Z27" s="114"/>
      <c r="AA27" s="114"/>
      <c r="AB27" s="114">
        <f t="shared" si="14"/>
        <v>0</v>
      </c>
      <c r="AC27" s="114">
        <f t="shared" si="15"/>
        <v>0</v>
      </c>
      <c r="AD27" s="114" t="e">
        <f t="shared" si="16"/>
        <v>#DIV/0!</v>
      </c>
      <c r="AE27" s="7"/>
      <c r="AF27" s="20"/>
      <c r="AG27" s="40">
        <f t="shared" si="38"/>
        <v>0</v>
      </c>
      <c r="AH27" s="58">
        <f t="shared" si="39"/>
        <v>0</v>
      </c>
      <c r="AI27" s="49" t="e">
        <f t="shared" si="40"/>
        <v>#DIV/0!</v>
      </c>
      <c r="AJ27" s="99"/>
      <c r="AK27" s="99"/>
      <c r="AL27" s="99"/>
      <c r="AM27" s="99"/>
      <c r="AN27" s="99"/>
    </row>
    <row r="28" spans="1:47" ht="20.100000000000001" customHeight="1" x14ac:dyDescent="0.25">
      <c r="A28" s="105"/>
      <c r="B28" s="106"/>
      <c r="C28" s="107">
        <f t="shared" si="32"/>
        <v>0</v>
      </c>
      <c r="D28" s="108">
        <f t="shared" si="33"/>
        <v>0</v>
      </c>
      <c r="E28" s="109" t="e">
        <f t="shared" si="34"/>
        <v>#DIV/0!</v>
      </c>
      <c r="F28" s="112"/>
      <c r="G28" s="112"/>
      <c r="H28" s="112">
        <f t="shared" si="3"/>
        <v>0</v>
      </c>
      <c r="I28" s="108">
        <f t="shared" si="4"/>
        <v>0</v>
      </c>
      <c r="J28" s="112" t="e">
        <f t="shared" si="5"/>
        <v>#DIV/0!</v>
      </c>
      <c r="K28" s="5"/>
      <c r="L28" s="16"/>
      <c r="M28" s="38">
        <f t="shared" si="35"/>
        <v>0</v>
      </c>
      <c r="N28" s="60">
        <f t="shared" si="36"/>
        <v>0</v>
      </c>
      <c r="O28" s="45" t="e">
        <f t="shared" si="37"/>
        <v>#DIV/0!</v>
      </c>
      <c r="P28" s="135"/>
      <c r="Q28" s="38"/>
      <c r="R28" s="38"/>
      <c r="S28" s="38">
        <f t="shared" si="9"/>
        <v>0</v>
      </c>
      <c r="T28" s="136" t="e">
        <f t="shared" si="10"/>
        <v>#DIV/0!</v>
      </c>
      <c r="U28" s="6"/>
      <c r="V28" s="18"/>
      <c r="W28" s="39">
        <f t="shared" si="11"/>
        <v>0</v>
      </c>
      <c r="X28" s="53">
        <f t="shared" si="12"/>
        <v>0</v>
      </c>
      <c r="Y28" s="47" t="e">
        <f t="shared" si="13"/>
        <v>#DIV/0!</v>
      </c>
      <c r="Z28" s="114"/>
      <c r="AA28" s="114"/>
      <c r="AB28" s="114">
        <f t="shared" si="14"/>
        <v>0</v>
      </c>
      <c r="AC28" s="114">
        <f t="shared" si="15"/>
        <v>0</v>
      </c>
      <c r="AD28" s="114" t="e">
        <f t="shared" si="16"/>
        <v>#DIV/0!</v>
      </c>
      <c r="AE28" s="7"/>
      <c r="AF28" s="20"/>
      <c r="AG28" s="40">
        <f t="shared" si="38"/>
        <v>0</v>
      </c>
      <c r="AH28" s="58">
        <f t="shared" si="39"/>
        <v>0</v>
      </c>
      <c r="AI28" s="49" t="e">
        <f t="shared" si="40"/>
        <v>#DIV/0!</v>
      </c>
      <c r="AJ28" s="99"/>
      <c r="AK28" s="99"/>
      <c r="AL28" s="99"/>
      <c r="AM28" s="99"/>
      <c r="AN28" s="99"/>
    </row>
    <row r="29" spans="1:47" ht="20.100000000000001" customHeight="1" x14ac:dyDescent="0.25">
      <c r="A29" s="105"/>
      <c r="B29" s="106"/>
      <c r="C29" s="107">
        <f t="shared" si="32"/>
        <v>0</v>
      </c>
      <c r="D29" s="108">
        <f t="shared" si="33"/>
        <v>0</v>
      </c>
      <c r="E29" s="109" t="e">
        <f t="shared" si="34"/>
        <v>#DIV/0!</v>
      </c>
      <c r="F29" s="112"/>
      <c r="G29" s="112"/>
      <c r="H29" s="112">
        <f t="shared" si="3"/>
        <v>0</v>
      </c>
      <c r="I29" s="108">
        <f t="shared" si="4"/>
        <v>0</v>
      </c>
      <c r="J29" s="112" t="e">
        <f t="shared" si="5"/>
        <v>#DIV/0!</v>
      </c>
      <c r="K29" s="5"/>
      <c r="L29" s="16"/>
      <c r="M29" s="38">
        <f t="shared" si="35"/>
        <v>0</v>
      </c>
      <c r="N29" s="60">
        <f t="shared" si="36"/>
        <v>0</v>
      </c>
      <c r="O29" s="45" t="e">
        <f t="shared" si="37"/>
        <v>#DIV/0!</v>
      </c>
      <c r="P29" s="135"/>
      <c r="Q29" s="38"/>
      <c r="R29" s="38"/>
      <c r="S29" s="38">
        <f t="shared" si="9"/>
        <v>0</v>
      </c>
      <c r="T29" s="136" t="e">
        <f t="shared" si="10"/>
        <v>#DIV/0!</v>
      </c>
      <c r="U29" s="6"/>
      <c r="V29" s="18"/>
      <c r="W29" s="39">
        <f t="shared" si="11"/>
        <v>0</v>
      </c>
      <c r="X29" s="53">
        <f t="shared" si="12"/>
        <v>0</v>
      </c>
      <c r="Y29" s="47" t="e">
        <f t="shared" si="13"/>
        <v>#DIV/0!</v>
      </c>
      <c r="Z29" s="114"/>
      <c r="AA29" s="114"/>
      <c r="AB29" s="114">
        <f t="shared" si="14"/>
        <v>0</v>
      </c>
      <c r="AC29" s="114">
        <f t="shared" si="15"/>
        <v>0</v>
      </c>
      <c r="AD29" s="114" t="e">
        <f t="shared" si="16"/>
        <v>#DIV/0!</v>
      </c>
      <c r="AE29" s="7"/>
      <c r="AF29" s="20"/>
      <c r="AG29" s="40">
        <f t="shared" si="38"/>
        <v>0</v>
      </c>
      <c r="AH29" s="58">
        <f t="shared" si="39"/>
        <v>0</v>
      </c>
      <c r="AI29" s="49" t="e">
        <f t="shared" si="40"/>
        <v>#DIV/0!</v>
      </c>
      <c r="AJ29" s="99"/>
      <c r="AK29" s="99"/>
      <c r="AL29" s="99"/>
      <c r="AM29" s="99"/>
      <c r="AN29" s="99"/>
    </row>
    <row r="30" spans="1:47" ht="20.100000000000001" customHeight="1" x14ac:dyDescent="0.25">
      <c r="A30" s="105"/>
      <c r="B30" s="106"/>
      <c r="C30" s="107">
        <f t="shared" si="32"/>
        <v>0</v>
      </c>
      <c r="D30" s="108">
        <f t="shared" si="33"/>
        <v>0</v>
      </c>
      <c r="E30" s="109" t="e">
        <f t="shared" si="34"/>
        <v>#DIV/0!</v>
      </c>
      <c r="F30" s="112"/>
      <c r="G30" s="112"/>
      <c r="H30" s="112">
        <f t="shared" si="3"/>
        <v>0</v>
      </c>
      <c r="I30" s="108">
        <f t="shared" si="4"/>
        <v>0</v>
      </c>
      <c r="J30" s="112" t="e">
        <f t="shared" si="5"/>
        <v>#DIV/0!</v>
      </c>
      <c r="K30" s="5"/>
      <c r="L30" s="16"/>
      <c r="M30" s="38">
        <f t="shared" si="35"/>
        <v>0</v>
      </c>
      <c r="N30" s="60">
        <f t="shared" si="36"/>
        <v>0</v>
      </c>
      <c r="O30" s="45" t="e">
        <f t="shared" si="37"/>
        <v>#DIV/0!</v>
      </c>
      <c r="P30" s="135"/>
      <c r="Q30" s="38"/>
      <c r="R30" s="38"/>
      <c r="S30" s="38">
        <f t="shared" si="9"/>
        <v>0</v>
      </c>
      <c r="T30" s="136" t="e">
        <f t="shared" si="10"/>
        <v>#DIV/0!</v>
      </c>
      <c r="U30" s="6"/>
      <c r="V30" s="18"/>
      <c r="W30" s="39">
        <f t="shared" si="11"/>
        <v>0</v>
      </c>
      <c r="X30" s="53">
        <f t="shared" si="12"/>
        <v>0</v>
      </c>
      <c r="Y30" s="47" t="e">
        <f t="shared" si="13"/>
        <v>#DIV/0!</v>
      </c>
      <c r="Z30" s="114"/>
      <c r="AA30" s="114"/>
      <c r="AB30" s="114">
        <f t="shared" si="14"/>
        <v>0</v>
      </c>
      <c r="AC30" s="114">
        <f t="shared" si="15"/>
        <v>0</v>
      </c>
      <c r="AD30" s="114" t="e">
        <f t="shared" si="16"/>
        <v>#DIV/0!</v>
      </c>
      <c r="AE30" s="7"/>
      <c r="AF30" s="20"/>
      <c r="AG30" s="40">
        <f t="shared" si="38"/>
        <v>0</v>
      </c>
      <c r="AH30" s="58">
        <f t="shared" si="39"/>
        <v>0</v>
      </c>
      <c r="AI30" s="49" t="e">
        <f t="shared" si="40"/>
        <v>#DIV/0!</v>
      </c>
      <c r="AJ30" s="99"/>
      <c r="AK30" s="99"/>
      <c r="AL30" s="99"/>
      <c r="AM30" s="99"/>
      <c r="AN30" s="99"/>
    </row>
    <row r="31" spans="1:47" ht="20.100000000000001" customHeight="1" x14ac:dyDescent="0.25">
      <c r="A31" s="105"/>
      <c r="B31" s="106"/>
      <c r="C31" s="107">
        <f t="shared" si="32"/>
        <v>0</v>
      </c>
      <c r="D31" s="108">
        <f t="shared" si="33"/>
        <v>0</v>
      </c>
      <c r="E31" s="109" t="e">
        <f t="shared" si="34"/>
        <v>#DIV/0!</v>
      </c>
      <c r="F31" s="112"/>
      <c r="G31" s="112"/>
      <c r="H31" s="112">
        <f t="shared" si="3"/>
        <v>0</v>
      </c>
      <c r="I31" s="108">
        <f t="shared" si="4"/>
        <v>0</v>
      </c>
      <c r="J31" s="112" t="e">
        <f t="shared" si="5"/>
        <v>#DIV/0!</v>
      </c>
      <c r="K31" s="5"/>
      <c r="L31" s="16"/>
      <c r="M31" s="38">
        <f t="shared" si="35"/>
        <v>0</v>
      </c>
      <c r="N31" s="60">
        <f t="shared" si="36"/>
        <v>0</v>
      </c>
      <c r="O31" s="45" t="e">
        <f t="shared" si="37"/>
        <v>#DIV/0!</v>
      </c>
      <c r="P31" s="135"/>
      <c r="Q31" s="38"/>
      <c r="R31" s="38"/>
      <c r="S31" s="38">
        <f t="shared" si="9"/>
        <v>0</v>
      </c>
      <c r="T31" s="136" t="e">
        <f t="shared" si="10"/>
        <v>#DIV/0!</v>
      </c>
      <c r="U31" s="6"/>
      <c r="V31" s="18"/>
      <c r="W31" s="39">
        <f t="shared" si="11"/>
        <v>0</v>
      </c>
      <c r="X31" s="53">
        <f t="shared" si="12"/>
        <v>0</v>
      </c>
      <c r="Y31" s="47" t="e">
        <f t="shared" si="13"/>
        <v>#DIV/0!</v>
      </c>
      <c r="Z31" s="114"/>
      <c r="AA31" s="114"/>
      <c r="AB31" s="114">
        <f t="shared" si="14"/>
        <v>0</v>
      </c>
      <c r="AC31" s="114">
        <f t="shared" si="15"/>
        <v>0</v>
      </c>
      <c r="AD31" s="114" t="e">
        <f t="shared" si="16"/>
        <v>#DIV/0!</v>
      </c>
      <c r="AE31" s="7"/>
      <c r="AF31" s="20"/>
      <c r="AG31" s="40">
        <f t="shared" si="38"/>
        <v>0</v>
      </c>
      <c r="AH31" s="58">
        <f t="shared" si="39"/>
        <v>0</v>
      </c>
      <c r="AI31" s="49" t="e">
        <f t="shared" si="40"/>
        <v>#DIV/0!</v>
      </c>
      <c r="AJ31" s="99"/>
      <c r="AK31" s="99"/>
      <c r="AL31" s="99"/>
      <c r="AM31" s="99"/>
      <c r="AN31" s="99"/>
    </row>
    <row r="32" spans="1:47" ht="20.100000000000001" customHeight="1" x14ac:dyDescent="0.25">
      <c r="A32" s="105"/>
      <c r="B32" s="106"/>
      <c r="C32" s="107">
        <f t="shared" si="32"/>
        <v>0</v>
      </c>
      <c r="D32" s="108">
        <f t="shared" si="33"/>
        <v>0</v>
      </c>
      <c r="E32" s="109" t="e">
        <f t="shared" si="34"/>
        <v>#DIV/0!</v>
      </c>
      <c r="F32" s="112"/>
      <c r="G32" s="112"/>
      <c r="H32" s="112">
        <f t="shared" si="3"/>
        <v>0</v>
      </c>
      <c r="I32" s="108">
        <f t="shared" si="4"/>
        <v>0</v>
      </c>
      <c r="J32" s="112" t="e">
        <f t="shared" si="5"/>
        <v>#DIV/0!</v>
      </c>
      <c r="K32" s="5"/>
      <c r="L32" s="16"/>
      <c r="M32" s="38">
        <f t="shared" si="35"/>
        <v>0</v>
      </c>
      <c r="N32" s="60">
        <f t="shared" si="36"/>
        <v>0</v>
      </c>
      <c r="O32" s="45" t="e">
        <f t="shared" si="37"/>
        <v>#DIV/0!</v>
      </c>
      <c r="P32" s="135"/>
      <c r="Q32" s="38"/>
      <c r="R32" s="38"/>
      <c r="S32" s="38">
        <f t="shared" si="9"/>
        <v>0</v>
      </c>
      <c r="T32" s="136" t="e">
        <f t="shared" si="10"/>
        <v>#DIV/0!</v>
      </c>
      <c r="U32" s="6"/>
      <c r="V32" s="18"/>
      <c r="W32" s="39">
        <f t="shared" si="11"/>
        <v>0</v>
      </c>
      <c r="X32" s="53">
        <f t="shared" si="12"/>
        <v>0</v>
      </c>
      <c r="Y32" s="47" t="e">
        <f t="shared" si="13"/>
        <v>#DIV/0!</v>
      </c>
      <c r="Z32" s="114"/>
      <c r="AA32" s="114"/>
      <c r="AB32" s="114">
        <f t="shared" si="14"/>
        <v>0</v>
      </c>
      <c r="AC32" s="114">
        <f t="shared" si="15"/>
        <v>0</v>
      </c>
      <c r="AD32" s="114" t="e">
        <f t="shared" si="16"/>
        <v>#DIV/0!</v>
      </c>
      <c r="AE32" s="7"/>
      <c r="AF32" s="20"/>
      <c r="AG32" s="40">
        <f t="shared" si="38"/>
        <v>0</v>
      </c>
      <c r="AH32" s="58">
        <f t="shared" si="39"/>
        <v>0</v>
      </c>
      <c r="AI32" s="49" t="e">
        <f t="shared" si="40"/>
        <v>#DIV/0!</v>
      </c>
      <c r="AJ32" s="99"/>
      <c r="AK32" s="99"/>
      <c r="AL32" s="99"/>
      <c r="AM32" s="99"/>
      <c r="AN32" s="99"/>
    </row>
    <row r="33" spans="1:40" ht="20.100000000000001" customHeight="1" thickBot="1" x14ac:dyDescent="0.3">
      <c r="A33" s="110"/>
      <c r="B33" s="111"/>
      <c r="C33" s="107">
        <f t="shared" si="32"/>
        <v>0</v>
      </c>
      <c r="D33" s="108">
        <f t="shared" si="33"/>
        <v>0</v>
      </c>
      <c r="E33" s="109" t="e">
        <f t="shared" si="34"/>
        <v>#DIV/0!</v>
      </c>
      <c r="F33" s="113"/>
      <c r="G33" s="113"/>
      <c r="H33" s="113"/>
      <c r="I33" s="126"/>
      <c r="J33" s="113"/>
      <c r="K33" s="23"/>
      <c r="L33" s="24"/>
      <c r="M33" s="132">
        <f t="shared" si="35"/>
        <v>0</v>
      </c>
      <c r="N33" s="133">
        <f t="shared" si="36"/>
        <v>0</v>
      </c>
      <c r="O33" s="134" t="e">
        <f t="shared" si="37"/>
        <v>#DIV/0!</v>
      </c>
      <c r="P33" s="137"/>
      <c r="Q33" s="132"/>
      <c r="R33" s="132"/>
      <c r="S33" s="132"/>
      <c r="T33" s="138"/>
      <c r="U33" s="25"/>
      <c r="V33" s="26"/>
      <c r="W33" s="39">
        <f t="shared" si="11"/>
        <v>0</v>
      </c>
      <c r="X33" s="53">
        <f t="shared" si="12"/>
        <v>0</v>
      </c>
      <c r="Y33" s="47" t="e">
        <f t="shared" si="13"/>
        <v>#DIV/0!</v>
      </c>
      <c r="Z33" s="115"/>
      <c r="AA33" s="115"/>
      <c r="AB33" s="114">
        <f t="shared" si="14"/>
        <v>0</v>
      </c>
      <c r="AC33" s="114">
        <f t="shared" si="15"/>
        <v>0</v>
      </c>
      <c r="AD33" s="114" t="e">
        <f t="shared" si="16"/>
        <v>#DIV/0!</v>
      </c>
      <c r="AE33" s="27"/>
      <c r="AF33" s="28"/>
      <c r="AG33" s="40">
        <f t="shared" si="38"/>
        <v>0</v>
      </c>
      <c r="AH33" s="58">
        <f t="shared" si="39"/>
        <v>0</v>
      </c>
      <c r="AI33" s="49" t="e">
        <f t="shared" si="40"/>
        <v>#DIV/0!</v>
      </c>
      <c r="AJ33" s="100"/>
      <c r="AK33" s="100"/>
      <c r="AL33" s="100"/>
      <c r="AM33" s="100"/>
      <c r="AN33" s="100"/>
    </row>
    <row r="35" spans="1:40" x14ac:dyDescent="0.25">
      <c r="I35" t="s">
        <v>47</v>
      </c>
      <c r="J35">
        <v>0.33260000000000001</v>
      </c>
    </row>
    <row r="36" spans="1:40" x14ac:dyDescent="0.25">
      <c r="I36" t="s">
        <v>48</v>
      </c>
      <c r="J36">
        <v>0.3745</v>
      </c>
    </row>
    <row r="37" spans="1:40" x14ac:dyDescent="0.25">
      <c r="I37" t="s">
        <v>49</v>
      </c>
      <c r="J37">
        <v>0.39960000000000001</v>
      </c>
    </row>
    <row r="38" spans="1:40" x14ac:dyDescent="0.25">
      <c r="I38" t="s">
        <v>50</v>
      </c>
      <c r="J38">
        <v>0.41620000000000001</v>
      </c>
    </row>
    <row r="39" spans="1:40" x14ac:dyDescent="0.25">
      <c r="I39" t="s">
        <v>51</v>
      </c>
      <c r="J39">
        <v>0.43309999999999998</v>
      </c>
    </row>
    <row r="40" spans="1:40" x14ac:dyDescent="0.25">
      <c r="I40"/>
      <c r="J40"/>
    </row>
    <row r="41" spans="1:40" x14ac:dyDescent="0.25">
      <c r="I41" t="s">
        <v>52</v>
      </c>
      <c r="J41">
        <v>0.36599999999999999</v>
      </c>
    </row>
    <row r="42" spans="1:40" x14ac:dyDescent="0.25">
      <c r="I42" t="s">
        <v>48</v>
      </c>
      <c r="J42">
        <v>0.39960000000000001</v>
      </c>
    </row>
    <row r="43" spans="1:40" x14ac:dyDescent="0.25">
      <c r="I43" t="s">
        <v>49</v>
      </c>
      <c r="J43">
        <v>0.41970000000000002</v>
      </c>
    </row>
    <row r="44" spans="1:40" x14ac:dyDescent="0.25">
      <c r="I44" t="s">
        <v>50</v>
      </c>
      <c r="J44">
        <v>0.43309999999999998</v>
      </c>
    </row>
    <row r="45" spans="1:40" x14ac:dyDescent="0.25">
      <c r="I45" t="s">
        <v>51</v>
      </c>
      <c r="J45"/>
    </row>
    <row r="46" spans="1:40" x14ac:dyDescent="0.25">
      <c r="I46"/>
      <c r="J46"/>
    </row>
    <row r="47" spans="1:40" x14ac:dyDescent="0.25">
      <c r="I47" t="s">
        <v>53</v>
      </c>
      <c r="J47">
        <v>0.29920000000000002</v>
      </c>
    </row>
    <row r="48" spans="1:40" x14ac:dyDescent="0.25">
      <c r="I48" t="s">
        <v>48</v>
      </c>
      <c r="J48">
        <v>0.34939999999999999</v>
      </c>
    </row>
    <row r="49" spans="9:10" x14ac:dyDescent="0.25">
      <c r="I49" t="s">
        <v>49</v>
      </c>
      <c r="J49">
        <v>0.3795</v>
      </c>
    </row>
    <row r="50" spans="9:10" x14ac:dyDescent="0.25">
      <c r="I50" t="s">
        <v>50</v>
      </c>
      <c r="J50">
        <v>0.39960000000000001</v>
      </c>
    </row>
  </sheetData>
  <mergeCells count="20">
    <mergeCell ref="AP24:AR24"/>
    <mergeCell ref="AS24:AU24"/>
    <mergeCell ref="AP25:AR25"/>
    <mergeCell ref="AS25:AU25"/>
    <mergeCell ref="AP9:AU9"/>
    <mergeCell ref="AP10:AR10"/>
    <mergeCell ref="AS10:AU10"/>
    <mergeCell ref="AP11:AR11"/>
    <mergeCell ref="AS11:AU11"/>
    <mergeCell ref="AP13:AU13"/>
    <mergeCell ref="AP1:AV1"/>
    <mergeCell ref="A2:E2"/>
    <mergeCell ref="F2:J2"/>
    <mergeCell ref="K2:O2"/>
    <mergeCell ref="P2:T2"/>
    <mergeCell ref="U2:Y2"/>
    <mergeCell ref="Z2:AD2"/>
    <mergeCell ref="AE2:AI2"/>
    <mergeCell ref="AJ2:AN2"/>
    <mergeCell ref="A1:AN1"/>
  </mergeCells>
  <conditionalFormatting sqref="AV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D783-BEFE-47CE-BD23-1D41A91F00F9}">
  <dimension ref="A1:AD60"/>
  <sheetViews>
    <sheetView zoomScale="85" zoomScaleNormal="85" workbookViewId="0">
      <selection activeCell="H13" sqref="H13"/>
    </sheetView>
  </sheetViews>
  <sheetFormatPr defaultRowHeight="15" x14ac:dyDescent="0.25"/>
  <cols>
    <col min="8" max="8" width="11.85546875" customWidth="1"/>
    <col min="22" max="22" width="12.7109375" customWidth="1"/>
  </cols>
  <sheetData>
    <row r="1" spans="1:30" ht="15.75" thickBot="1" x14ac:dyDescent="0.3">
      <c r="A1" s="233" t="s">
        <v>14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5"/>
      <c r="X1" s="237" t="s">
        <v>118</v>
      </c>
      <c r="Y1" s="238"/>
      <c r="Z1" s="238"/>
      <c r="AA1" s="238"/>
      <c r="AB1" s="238"/>
      <c r="AC1" s="238"/>
      <c r="AD1" s="239"/>
    </row>
    <row r="2" spans="1:30" x14ac:dyDescent="0.25">
      <c r="A2" s="154" t="s">
        <v>96</v>
      </c>
      <c r="B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  <c r="J2" t="s">
        <v>105</v>
      </c>
      <c r="K2" t="s">
        <v>106</v>
      </c>
      <c r="L2" t="s">
        <v>107</v>
      </c>
      <c r="M2" t="s">
        <v>108</v>
      </c>
      <c r="N2" t="s">
        <v>109</v>
      </c>
      <c r="O2" t="s">
        <v>110</v>
      </c>
      <c r="P2" t="s">
        <v>111</v>
      </c>
      <c r="Q2" t="s">
        <v>112</v>
      </c>
      <c r="R2" t="s">
        <v>113</v>
      </c>
      <c r="T2" t="s">
        <v>114</v>
      </c>
      <c r="U2" t="s">
        <v>115</v>
      </c>
      <c r="V2" s="155" t="s">
        <v>116</v>
      </c>
      <c r="X2" s="154"/>
      <c r="Y2" t="s">
        <v>43</v>
      </c>
      <c r="Z2" t="s">
        <v>42</v>
      </c>
      <c r="AA2" t="s">
        <v>41</v>
      </c>
      <c r="AB2" t="s">
        <v>40</v>
      </c>
      <c r="AC2" t="s">
        <v>39</v>
      </c>
      <c r="AD2" s="155" t="s">
        <v>38</v>
      </c>
    </row>
    <row r="3" spans="1:30" x14ac:dyDescent="0.25">
      <c r="A3" s="154">
        <v>40</v>
      </c>
      <c r="B3">
        <v>33.336763786407765</v>
      </c>
      <c r="C3">
        <v>5.0842793203883492</v>
      </c>
      <c r="D3">
        <v>5.4755977669902904</v>
      </c>
      <c r="E3">
        <v>26.178588834951448</v>
      </c>
      <c r="F3">
        <v>-1.1851199999999986</v>
      </c>
      <c r="G3">
        <v>4.5333009708737861E-2</v>
      </c>
      <c r="H3">
        <v>1.251320970873786</v>
      </c>
      <c r="I3">
        <v>1.2756685436893205</v>
      </c>
      <c r="J3">
        <v>29.757676310679607</v>
      </c>
      <c r="K3">
        <v>7.1581749514563171</v>
      </c>
      <c r="L3">
        <v>1005</v>
      </c>
      <c r="N3">
        <v>1.8709035539609958E-5</v>
      </c>
      <c r="O3">
        <v>19798.998566351675</v>
      </c>
      <c r="P3">
        <v>326.12412264406947</v>
      </c>
      <c r="Q3">
        <v>24.321044328479161</v>
      </c>
      <c r="R3">
        <v>13.409133186858618</v>
      </c>
      <c r="T3">
        <v>0.23951999999999998</v>
      </c>
      <c r="U3">
        <v>374.91437732038787</v>
      </c>
      <c r="V3" s="155">
        <v>0.25336444163223198</v>
      </c>
      <c r="X3" s="154" t="s">
        <v>34</v>
      </c>
      <c r="Y3">
        <v>0.33260000000000001</v>
      </c>
      <c r="Z3" s="1">
        <v>4.07E-5</v>
      </c>
      <c r="AA3" s="1">
        <v>5.8900000000000001E-2</v>
      </c>
      <c r="AB3" s="1">
        <v>3.39E-4</v>
      </c>
      <c r="AC3" s="1">
        <v>2.7699999999999999E-3</v>
      </c>
      <c r="AD3" s="236">
        <v>0.12</v>
      </c>
    </row>
    <row r="4" spans="1:30" x14ac:dyDescent="0.25">
      <c r="A4" s="154" t="s">
        <v>117</v>
      </c>
      <c r="B4">
        <v>34.05793159362549</v>
      </c>
      <c r="C4">
        <v>5.2237521513944216</v>
      </c>
      <c r="D4">
        <v>5.6185643027888474</v>
      </c>
      <c r="E4">
        <v>26.459004701195241</v>
      </c>
      <c r="F4">
        <v>-1.1851200000000024</v>
      </c>
      <c r="G4">
        <v>4.0792828685259006E-2</v>
      </c>
      <c r="H4">
        <v>1.1067178486055775</v>
      </c>
      <c r="I4">
        <v>1.1228907569721123</v>
      </c>
      <c r="J4">
        <v>30.258468147410365</v>
      </c>
      <c r="K4">
        <v>7.5989268924302493</v>
      </c>
      <c r="L4">
        <v>1005</v>
      </c>
      <c r="N4">
        <v>1.8732306647203126E-5</v>
      </c>
      <c r="O4">
        <v>17793.960977821502</v>
      </c>
      <c r="P4">
        <v>311.53163152928835</v>
      </c>
      <c r="Q4">
        <v>24.662191629751753</v>
      </c>
      <c r="R4">
        <v>12.631952431732207</v>
      </c>
      <c r="T4">
        <v>0.23951999999999998</v>
      </c>
      <c r="U4">
        <v>378.26162600797147</v>
      </c>
      <c r="V4" s="155">
        <v>0.26353886392552311</v>
      </c>
      <c r="X4" s="154" t="s">
        <v>35</v>
      </c>
      <c r="Y4">
        <v>0.3745</v>
      </c>
      <c r="Z4" s="1">
        <v>4.5599999999999997E-5</v>
      </c>
      <c r="AA4" s="1">
        <v>4.5400000000000003E-2</v>
      </c>
      <c r="AB4" s="1">
        <v>3.8000000000000002E-4</v>
      </c>
      <c r="AC4" s="1">
        <v>4.0200000000000001E-3</v>
      </c>
      <c r="AD4" s="236"/>
    </row>
    <row r="5" spans="1:30" x14ac:dyDescent="0.25">
      <c r="A5" s="154">
        <v>38</v>
      </c>
      <c r="B5">
        <v>33.365653030303022</v>
      </c>
      <c r="C5">
        <v>5.0759422222222215</v>
      </c>
      <c r="D5">
        <v>5.4574926262626269</v>
      </c>
      <c r="E5">
        <v>25.598127272727272</v>
      </c>
      <c r="F5">
        <v>-1.1851199999999986</v>
      </c>
      <c r="G5">
        <v>3.7340303030303036E-2</v>
      </c>
      <c r="H5">
        <v>0.98981909090909115</v>
      </c>
      <c r="I5">
        <v>0.99951414141414152</v>
      </c>
      <c r="J5">
        <v>29.481890151515145</v>
      </c>
      <c r="K5">
        <v>7.7675257575757506</v>
      </c>
      <c r="L5">
        <v>1005</v>
      </c>
      <c r="N5">
        <v>1.869621223062152E-5</v>
      </c>
      <c r="O5">
        <v>16319.403465096702</v>
      </c>
      <c r="P5">
        <v>291.4919744114805</v>
      </c>
      <c r="Q5">
        <v>24.026258229418769</v>
      </c>
      <c r="R5">
        <v>12.132225152502746</v>
      </c>
      <c r="T5">
        <v>0.23951999999999998</v>
      </c>
      <c r="U5">
        <v>365.5558111030316</v>
      </c>
      <c r="V5" s="155">
        <v>0.27457070205740663</v>
      </c>
      <c r="X5" s="154" t="s">
        <v>36</v>
      </c>
      <c r="Y5">
        <v>0.39960000000000001</v>
      </c>
      <c r="Z5" s="1">
        <v>4.85E-5</v>
      </c>
      <c r="AA5" s="1">
        <v>3.7400000000000003E-2</v>
      </c>
      <c r="AB5" s="1">
        <v>4.0400000000000001E-4</v>
      </c>
      <c r="AC5" s="1">
        <v>5.1799999999999997E-3</v>
      </c>
      <c r="AD5" s="236"/>
    </row>
    <row r="6" spans="1:30" x14ac:dyDescent="0.25">
      <c r="A6" s="154">
        <v>36</v>
      </c>
      <c r="B6">
        <v>33.314201300000008</v>
      </c>
      <c r="C6">
        <v>5.0767888999999995</v>
      </c>
      <c r="D6">
        <v>5.4479517</v>
      </c>
      <c r="E6">
        <v>24.938645999999999</v>
      </c>
      <c r="F6">
        <v>-1.1851199999999986</v>
      </c>
      <c r="G6">
        <v>3.2070500000000009E-2</v>
      </c>
      <c r="H6">
        <v>0.8133708999999999</v>
      </c>
      <c r="I6">
        <v>0.81436179999999969</v>
      </c>
      <c r="J6">
        <v>29.126423650000003</v>
      </c>
      <c r="K6">
        <v>8.3755553000000091</v>
      </c>
      <c r="L6">
        <v>1005</v>
      </c>
      <c r="N6">
        <v>1.8679675718779198E-5</v>
      </c>
      <c r="O6">
        <v>14028.669027543283</v>
      </c>
      <c r="P6">
        <v>269.95128747989367</v>
      </c>
      <c r="Q6">
        <v>23.638616460315141</v>
      </c>
      <c r="R6">
        <v>11.419927555112706</v>
      </c>
      <c r="T6">
        <v>0.23951999999999998</v>
      </c>
      <c r="U6">
        <v>355.60365542400041</v>
      </c>
      <c r="V6" s="155">
        <v>0.29661199763474105</v>
      </c>
      <c r="X6" s="154" t="s">
        <v>37</v>
      </c>
      <c r="Y6">
        <v>0.41620000000000001</v>
      </c>
      <c r="Z6" s="1">
        <v>5.0500000000000001E-5</v>
      </c>
      <c r="AA6" s="1">
        <v>3.0700000000000002E-2</v>
      </c>
      <c r="AB6" s="1">
        <v>4.2099999999999999E-4</v>
      </c>
      <c r="AC6" s="1">
        <v>6.5700000000000003E-3</v>
      </c>
      <c r="AD6" s="236"/>
    </row>
    <row r="7" spans="1:30" x14ac:dyDescent="0.25">
      <c r="A7" s="154">
        <v>34</v>
      </c>
      <c r="B7">
        <v>33.303845148514846</v>
      </c>
      <c r="C7">
        <v>5.0733921782178211</v>
      </c>
      <c r="D7">
        <v>5.4387566336633686</v>
      </c>
      <c r="E7">
        <v>24.502991980198018</v>
      </c>
      <c r="F7">
        <v>-1.1851199999999986</v>
      </c>
      <c r="G7">
        <v>2.9250099009900977E-2</v>
      </c>
      <c r="H7">
        <v>0.72701891089108928</v>
      </c>
      <c r="I7">
        <v>0.72432514851485152</v>
      </c>
      <c r="J7">
        <v>28.903418564356432</v>
      </c>
      <c r="K7">
        <v>8.8008531683168272</v>
      </c>
      <c r="L7">
        <v>1005</v>
      </c>
      <c r="N7">
        <v>1.8669296628474601E-5</v>
      </c>
      <c r="O7">
        <v>12802.048119648105</v>
      </c>
      <c r="P7">
        <v>258.71295567759222</v>
      </c>
      <c r="Q7">
        <v>23.394421496035076</v>
      </c>
      <c r="R7">
        <v>11.058745595459127</v>
      </c>
      <c r="T7">
        <v>0.23951999999999998</v>
      </c>
      <c r="U7">
        <v>350.04837747327014</v>
      </c>
      <c r="V7" s="155">
        <v>0.31175033491587045</v>
      </c>
      <c r="X7" s="154"/>
      <c r="AD7" s="155"/>
    </row>
    <row r="8" spans="1:30" ht="15.75" thickBot="1" x14ac:dyDescent="0.3">
      <c r="A8" s="154">
        <v>32</v>
      </c>
      <c r="B8">
        <v>33.2910872868217</v>
      </c>
      <c r="C8">
        <v>5.0803506976744162</v>
      </c>
      <c r="D8">
        <v>5.4384501550387565</v>
      </c>
      <c r="E8">
        <v>23.929364573643401</v>
      </c>
      <c r="F8">
        <v>-1.1851200000000006</v>
      </c>
      <c r="G8">
        <v>2.608906976744187E-2</v>
      </c>
      <c r="H8">
        <v>0.62845728682170565</v>
      </c>
      <c r="I8">
        <v>0.6227421705426357</v>
      </c>
      <c r="J8">
        <v>28.610225930232552</v>
      </c>
      <c r="K8">
        <v>9.361722713178299</v>
      </c>
      <c r="L8">
        <v>1005</v>
      </c>
      <c r="N8">
        <v>1.8655645286577034E-5</v>
      </c>
      <c r="O8">
        <v>11426.899017494416</v>
      </c>
      <c r="P8">
        <v>245.45983019259162</v>
      </c>
      <c r="Q8">
        <v>23.058599078450058</v>
      </c>
      <c r="R8">
        <v>10.645045232691162</v>
      </c>
      <c r="T8">
        <v>0.23951999999999998</v>
      </c>
      <c r="U8">
        <v>343.08792811162715</v>
      </c>
      <c r="V8" s="155">
        <v>0.33184963758726416</v>
      </c>
      <c r="X8" s="156" t="s">
        <v>76</v>
      </c>
      <c r="Y8" s="165">
        <v>1.35E-4</v>
      </c>
      <c r="Z8" s="157"/>
      <c r="AA8" s="157"/>
      <c r="AB8" s="157"/>
      <c r="AC8" s="157"/>
      <c r="AD8" s="158"/>
    </row>
    <row r="9" spans="1:30" x14ac:dyDescent="0.25">
      <c r="A9" s="154">
        <v>30</v>
      </c>
      <c r="B9">
        <v>33.333097523809528</v>
      </c>
      <c r="C9">
        <v>5.0759300000000005</v>
      </c>
      <c r="D9">
        <v>5.420958190476191</v>
      </c>
      <c r="E9">
        <v>23.25546638095237</v>
      </c>
      <c r="F9">
        <v>-1.1851199999999986</v>
      </c>
      <c r="G9">
        <v>2.3260857142857153E-2</v>
      </c>
      <c r="H9">
        <v>0.53532076190476197</v>
      </c>
      <c r="I9">
        <v>0.52555619047619084</v>
      </c>
      <c r="J9">
        <v>28.294281952380949</v>
      </c>
      <c r="K9">
        <v>10.077631142857157</v>
      </c>
      <c r="L9">
        <v>1005</v>
      </c>
      <c r="N9">
        <v>1.8640927515371315E-5</v>
      </c>
      <c r="O9">
        <v>10196.198158948238</v>
      </c>
      <c r="P9">
        <v>235.58641004417063</v>
      </c>
      <c r="Q9">
        <v>22.699148670901593</v>
      </c>
      <c r="R9">
        <v>10.37864518444133</v>
      </c>
      <c r="T9">
        <v>0.23951999999999998</v>
      </c>
      <c r="U9">
        <v>330.56460873142856</v>
      </c>
      <c r="V9" s="155">
        <v>0.35663982012230105</v>
      </c>
    </row>
    <row r="10" spans="1:30" x14ac:dyDescent="0.25">
      <c r="A10" s="154">
        <v>28</v>
      </c>
      <c r="B10">
        <v>33.341155688073393</v>
      </c>
      <c r="C10">
        <v>5.0730244954128443</v>
      </c>
      <c r="D10">
        <v>5.4107856880733918</v>
      </c>
      <c r="E10">
        <v>22.675089357798164</v>
      </c>
      <c r="F10">
        <v>-1.1851199999999986</v>
      </c>
      <c r="G10">
        <v>2.1004036697247694E-2</v>
      </c>
      <c r="H10">
        <v>0.46676036697247719</v>
      </c>
      <c r="I10">
        <v>0.45494311926605496</v>
      </c>
      <c r="J10">
        <v>28.008122522935778</v>
      </c>
      <c r="K10">
        <v>10.666066330275228</v>
      </c>
      <c r="L10">
        <v>1005</v>
      </c>
      <c r="N10">
        <v>1.8627590852176664E-5</v>
      </c>
      <c r="O10">
        <v>9213.5320094963299</v>
      </c>
      <c r="P10">
        <v>225.15060085946081</v>
      </c>
      <c r="Q10">
        <v>22.370241926996041</v>
      </c>
      <c r="R10">
        <v>10.064736965931189</v>
      </c>
      <c r="T10">
        <v>0.23951999999999998</v>
      </c>
      <c r="U10">
        <v>323.60224346421734</v>
      </c>
      <c r="V10" s="155">
        <v>0.37731770301973599</v>
      </c>
    </row>
    <row r="11" spans="1:30" x14ac:dyDescent="0.25">
      <c r="A11" s="154">
        <v>26</v>
      </c>
      <c r="B11">
        <v>33.339529814814824</v>
      </c>
      <c r="C11">
        <v>5.0758878703703703</v>
      </c>
      <c r="D11">
        <v>5.4040239814814814</v>
      </c>
      <c r="E11">
        <v>22.030423055555548</v>
      </c>
      <c r="F11">
        <v>-1.1851199999999986</v>
      </c>
      <c r="G11">
        <v>1.8862222222222225E-2</v>
      </c>
      <c r="H11">
        <v>0.40159268518518515</v>
      </c>
      <c r="I11">
        <v>0.38881083333333322</v>
      </c>
      <c r="J11">
        <v>27.684976435185185</v>
      </c>
      <c r="K11">
        <v>11.309106759259276</v>
      </c>
      <c r="L11">
        <v>1005</v>
      </c>
      <c r="N11">
        <v>1.8612523131561592E-5</v>
      </c>
      <c r="O11">
        <v>8280.7119460555223</v>
      </c>
      <c r="P11">
        <v>214.38145925212379</v>
      </c>
      <c r="Q11">
        <v>21.989950790603238</v>
      </c>
      <c r="R11">
        <v>9.7490649839804746</v>
      </c>
      <c r="T11">
        <v>0.23951999999999998</v>
      </c>
      <c r="U11">
        <v>314.3806453333334</v>
      </c>
      <c r="V11" s="155">
        <v>0.40012914052225351</v>
      </c>
    </row>
    <row r="12" spans="1:30" x14ac:dyDescent="0.25">
      <c r="A12" s="154">
        <v>24</v>
      </c>
      <c r="B12">
        <v>33.355207816091941</v>
      </c>
      <c r="C12">
        <v>5.0679705747126444</v>
      </c>
      <c r="D12">
        <v>5.3886324137931032</v>
      </c>
      <c r="E12">
        <v>21.326084827586197</v>
      </c>
      <c r="F12">
        <v>-1.1851199999999986</v>
      </c>
      <c r="G12">
        <v>1.6874482758620694E-2</v>
      </c>
      <c r="H12">
        <v>0.34001988505747122</v>
      </c>
      <c r="I12">
        <v>0.32535218390804582</v>
      </c>
      <c r="J12">
        <v>27.340646321839067</v>
      </c>
      <c r="K12">
        <v>12.029122988505744</v>
      </c>
      <c r="L12">
        <v>1005</v>
      </c>
      <c r="N12">
        <v>1.8596459154156356E-5</v>
      </c>
      <c r="O12">
        <v>7414.4728613116686</v>
      </c>
      <c r="P12">
        <v>204.00015461322238</v>
      </c>
      <c r="Q12">
        <v>21.585682025499487</v>
      </c>
      <c r="R12">
        <v>9.4507161910489543</v>
      </c>
      <c r="T12">
        <v>0.23951999999999998</v>
      </c>
      <c r="U12">
        <v>307.21969478620588</v>
      </c>
      <c r="V12" s="155">
        <v>0.42524912863916009</v>
      </c>
    </row>
    <row r="13" spans="1:30" x14ac:dyDescent="0.25">
      <c r="A13" s="154">
        <v>22</v>
      </c>
      <c r="B13">
        <v>33.334725153846136</v>
      </c>
      <c r="C13">
        <v>5.0683060769230774</v>
      </c>
      <c r="D13">
        <v>5.3819875384615354</v>
      </c>
      <c r="E13">
        <v>20.609631230769214</v>
      </c>
      <c r="F13">
        <v>-1.1851200000000008</v>
      </c>
      <c r="G13">
        <v>1.5045307692307695E-2</v>
      </c>
      <c r="H13">
        <v>0.28276200000000012</v>
      </c>
      <c r="I13">
        <v>0.26759815384615371</v>
      </c>
      <c r="J13">
        <v>26.972178192307673</v>
      </c>
      <c r="K13">
        <v>12.725093923076923</v>
      </c>
      <c r="L13">
        <v>1005</v>
      </c>
      <c r="N13">
        <v>1.8579259374806605E-5</v>
      </c>
      <c r="O13">
        <v>6616.8722067115796</v>
      </c>
      <c r="P13">
        <v>192.41021825363816</v>
      </c>
      <c r="Q13">
        <v>21.143351969672398</v>
      </c>
      <c r="R13">
        <v>9.1002703133177523</v>
      </c>
      <c r="T13">
        <v>0.23951999999999998</v>
      </c>
      <c r="U13">
        <v>300.53193467076579</v>
      </c>
      <c r="V13" s="155">
        <v>0.45018415273782586</v>
      </c>
    </row>
    <row r="14" spans="1:30" ht="15.75" thickBot="1" x14ac:dyDescent="0.3">
      <c r="A14" s="156">
        <v>20</v>
      </c>
      <c r="B14" s="157">
        <v>33.360146792452831</v>
      </c>
      <c r="C14" s="157">
        <v>5.0846068867924501</v>
      </c>
      <c r="D14" s="157">
        <v>5.3907182075471693</v>
      </c>
      <c r="E14" s="157">
        <v>19.922091320754721</v>
      </c>
      <c r="F14" s="157">
        <v>-1.1851199999999986</v>
      </c>
      <c r="G14" s="157">
        <v>1.3529811320754714E-2</v>
      </c>
      <c r="H14" s="157">
        <v>0.23266235849056599</v>
      </c>
      <c r="I14" s="157">
        <v>0.21628056603773582</v>
      </c>
      <c r="J14" s="157">
        <v>26.641119056603777</v>
      </c>
      <c r="K14" s="157">
        <v>13.43805547169811</v>
      </c>
      <c r="L14" s="157">
        <v>1005</v>
      </c>
      <c r="M14" s="157"/>
      <c r="N14" s="157">
        <v>1.8563797267024475E-5</v>
      </c>
      <c r="O14" s="157">
        <v>5955.3185132898334</v>
      </c>
      <c r="P14" s="157">
        <v>182.72342682516046</v>
      </c>
      <c r="Q14" s="157">
        <v>20.7143039444023</v>
      </c>
      <c r="R14" s="157">
        <v>8.8211231869337539</v>
      </c>
      <c r="S14" s="157"/>
      <c r="T14" s="157">
        <v>0.23951999999999998</v>
      </c>
      <c r="U14" s="157">
        <v>293.27913418868138</v>
      </c>
      <c r="V14" s="158">
        <v>0.47525371810877398</v>
      </c>
    </row>
    <row r="15" spans="1:30" ht="15.75" thickBot="1" x14ac:dyDescent="0.3"/>
    <row r="16" spans="1:30" x14ac:dyDescent="0.25">
      <c r="A16" s="233" t="s">
        <v>68</v>
      </c>
      <c r="B16" s="234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5"/>
    </row>
    <row r="17" spans="1:22" x14ac:dyDescent="0.25">
      <c r="A17" s="160" t="s">
        <v>96</v>
      </c>
      <c r="B17" s="4" t="s">
        <v>97</v>
      </c>
      <c r="C17" s="4" t="s">
        <v>98</v>
      </c>
      <c r="D17" s="4" t="s">
        <v>99</v>
      </c>
      <c r="E17" s="4" t="s">
        <v>100</v>
      </c>
      <c r="F17" s="4" t="s">
        <v>101</v>
      </c>
      <c r="G17" s="4" t="s">
        <v>102</v>
      </c>
      <c r="H17" s="4" t="s">
        <v>103</v>
      </c>
      <c r="I17" s="4" t="s">
        <v>104</v>
      </c>
      <c r="J17" s="4" t="s">
        <v>105</v>
      </c>
      <c r="K17" s="4" t="s">
        <v>106</v>
      </c>
      <c r="L17" s="4" t="s">
        <v>107</v>
      </c>
      <c r="M17" s="4" t="s">
        <v>108</v>
      </c>
      <c r="N17" s="159" t="s">
        <v>109</v>
      </c>
      <c r="O17" s="123" t="s">
        <v>110</v>
      </c>
      <c r="P17" s="4" t="s">
        <v>111</v>
      </c>
      <c r="Q17" s="159" t="s">
        <v>112</v>
      </c>
      <c r="R17" s="159" t="s">
        <v>113</v>
      </c>
      <c r="T17" s="159" t="s">
        <v>114</v>
      </c>
      <c r="U17" s="159" t="s">
        <v>115</v>
      </c>
      <c r="V17" s="164" t="s">
        <v>116</v>
      </c>
    </row>
    <row r="18" spans="1:22" x14ac:dyDescent="0.25">
      <c r="A18" s="160">
        <v>40</v>
      </c>
      <c r="B18">
        <v>33.2787947706422</v>
      </c>
      <c r="C18">
        <v>5.0545900000000001</v>
      </c>
      <c r="D18">
        <v>5.3552517431192639</v>
      </c>
      <c r="E18">
        <v>27.703273211009162</v>
      </c>
      <c r="F18">
        <v>-1.1851199999999986</v>
      </c>
      <c r="G18">
        <v>4.841422018348622E-2</v>
      </c>
      <c r="H18">
        <v>0.6643664220183485</v>
      </c>
      <c r="I18">
        <v>0.70501880733944911</v>
      </c>
      <c r="J18" s="4">
        <v>30.491033990825681</v>
      </c>
      <c r="K18" s="4">
        <v>5.5755215596330387</v>
      </c>
      <c r="L18" s="4">
        <v>1005</v>
      </c>
      <c r="M18" s="4"/>
      <c r="N18" s="4">
        <v>1.8743107366292042E-5</v>
      </c>
      <c r="O18" s="123">
        <v>27325.857831095167</v>
      </c>
      <c r="P18" s="4">
        <v>271.28420106797768</v>
      </c>
      <c r="Q18" s="4">
        <v>25.194147849142308</v>
      </c>
      <c r="R18" s="4">
        <v>10.767746648641387</v>
      </c>
      <c r="T18">
        <v>0.23951999999999998</v>
      </c>
      <c r="U18">
        <v>288.05800284770419</v>
      </c>
      <c r="V18" s="155">
        <v>0.19754397351285147</v>
      </c>
    </row>
    <row r="19" spans="1:22" x14ac:dyDescent="0.25">
      <c r="A19" s="160">
        <v>39</v>
      </c>
      <c r="B19">
        <v>33.192615585585592</v>
      </c>
      <c r="C19">
        <v>5.3017796396396379</v>
      </c>
      <c r="D19">
        <v>5.5903878378378371</v>
      </c>
      <c r="E19">
        <v>27.418567567567553</v>
      </c>
      <c r="F19">
        <v>-1.1851199999999988</v>
      </c>
      <c r="G19">
        <v>4.3518738738738752E-2</v>
      </c>
      <c r="H19">
        <v>0.56660108108108076</v>
      </c>
      <c r="I19">
        <v>0.5957879279279279</v>
      </c>
      <c r="J19" s="4">
        <v>30.305591576576575</v>
      </c>
      <c r="K19" s="4">
        <v>5.7740480180180391</v>
      </c>
      <c r="L19" s="4">
        <v>1005</v>
      </c>
      <c r="M19" s="4"/>
      <c r="N19" s="4">
        <v>1.8734495455036851E-5</v>
      </c>
      <c r="O19" s="123">
        <v>24574.050993906421</v>
      </c>
      <c r="P19" s="4">
        <v>252.53568359686466</v>
      </c>
      <c r="Q19" s="4">
        <v>24.758311313070148</v>
      </c>
      <c r="R19" s="4">
        <v>10.20003668277443</v>
      </c>
      <c r="T19">
        <v>0.23951999999999998</v>
      </c>
      <c r="U19">
        <v>276.50974252973066</v>
      </c>
      <c r="V19" s="155">
        <v>0.20702312505829787</v>
      </c>
    </row>
    <row r="20" spans="1:22" x14ac:dyDescent="0.25">
      <c r="A20" s="160">
        <v>38</v>
      </c>
      <c r="B20">
        <v>33.218779357798155</v>
      </c>
      <c r="C20">
        <v>5.2732766055045897</v>
      </c>
      <c r="D20">
        <v>5.5580655963302714</v>
      </c>
      <c r="E20">
        <v>27.210090733944952</v>
      </c>
      <c r="F20">
        <v>-1.1851199999999986</v>
      </c>
      <c r="G20">
        <v>3.9708256880733969E-2</v>
      </c>
      <c r="H20">
        <v>0.49523752293577977</v>
      </c>
      <c r="I20">
        <v>0.51612660550458722</v>
      </c>
      <c r="J20" s="4">
        <v>30.214435045871554</v>
      </c>
      <c r="K20" s="4">
        <v>6.0086886238532031</v>
      </c>
      <c r="L20" s="4">
        <v>1005</v>
      </c>
      <c r="M20" s="4"/>
      <c r="N20" s="4">
        <v>1.8730261231974392E-5</v>
      </c>
      <c r="O20" s="123">
        <v>22427.426634921911</v>
      </c>
      <c r="P20" s="4">
        <v>239.78752414926839</v>
      </c>
      <c r="Q20" s="4">
        <v>24.688273863493308</v>
      </c>
      <c r="R20" s="4">
        <v>9.7126079156082099</v>
      </c>
      <c r="T20">
        <v>0.23951999999999998</v>
      </c>
      <c r="U20">
        <v>272.85063633026914</v>
      </c>
      <c r="V20" s="155">
        <v>0.21501451153388368</v>
      </c>
    </row>
    <row r="21" spans="1:22" x14ac:dyDescent="0.25">
      <c r="A21" s="160">
        <v>37</v>
      </c>
      <c r="B21">
        <v>33.384200000000014</v>
      </c>
      <c r="C21">
        <v>5.2172918518518525</v>
      </c>
      <c r="D21">
        <v>5.5011951851851837</v>
      </c>
      <c r="E21">
        <v>27.105762222222232</v>
      </c>
      <c r="F21">
        <v>-1.1851199999999986</v>
      </c>
      <c r="G21">
        <v>3.6674074074074081E-2</v>
      </c>
      <c r="H21">
        <v>0.44236240740740745</v>
      </c>
      <c r="I21">
        <v>0.45679907407407394</v>
      </c>
      <c r="J21" s="4">
        <v>30.244981111111123</v>
      </c>
      <c r="K21" s="4">
        <v>6.278437777777782</v>
      </c>
      <c r="L21" s="4">
        <v>1005</v>
      </c>
      <c r="M21" s="4"/>
      <c r="N21" s="4">
        <v>1.873168016578688E-5</v>
      </c>
      <c r="O21" s="123">
        <v>20712.13558962167</v>
      </c>
      <c r="P21" s="4">
        <v>231.40717159234589</v>
      </c>
      <c r="Q21" s="4">
        <v>24.76493709375179</v>
      </c>
      <c r="R21" s="4">
        <v>9.3441453421147624</v>
      </c>
      <c r="T21">
        <v>0.23951999999999998</v>
      </c>
      <c r="U21">
        <v>272.00210559999789</v>
      </c>
      <c r="V21" s="155">
        <v>0.22290120537033667</v>
      </c>
    </row>
    <row r="22" spans="1:22" x14ac:dyDescent="0.25">
      <c r="A22" s="160">
        <v>36</v>
      </c>
      <c r="B22">
        <v>33.287577295597494</v>
      </c>
      <c r="C22">
        <v>5.163667610062892</v>
      </c>
      <c r="D22">
        <v>5.4442421383647819</v>
      </c>
      <c r="E22">
        <v>26.845215408805029</v>
      </c>
      <c r="F22">
        <v>-1.1851200000000028</v>
      </c>
      <c r="G22">
        <v>3.4427295597484267E-2</v>
      </c>
      <c r="H22">
        <v>0.40451283018867901</v>
      </c>
      <c r="I22">
        <v>0.4154801886792453</v>
      </c>
      <c r="J22" s="4">
        <v>30.066396352201259</v>
      </c>
      <c r="K22" s="4">
        <v>6.4423618867924652</v>
      </c>
      <c r="L22" s="4">
        <v>1005</v>
      </c>
      <c r="M22" s="4"/>
      <c r="N22" s="4">
        <v>1.8723383523967576E-5</v>
      </c>
      <c r="O22" s="123">
        <v>19451.855360258258</v>
      </c>
      <c r="P22" s="4">
        <v>222.90206250768352</v>
      </c>
      <c r="Q22" s="4">
        <v>24.634136830401001</v>
      </c>
      <c r="R22" s="4">
        <v>9.0485030607039558</v>
      </c>
      <c r="T22">
        <v>0.23951999999999998</v>
      </c>
      <c r="U22">
        <v>268.81284407547463</v>
      </c>
      <c r="V22" s="155">
        <v>0.22907063629585123</v>
      </c>
    </row>
    <row r="23" spans="1:22" x14ac:dyDescent="0.25">
      <c r="A23" s="160">
        <v>34</v>
      </c>
      <c r="B23">
        <v>33.341153090909089</v>
      </c>
      <c r="C23">
        <v>5.0504109999999995</v>
      </c>
      <c r="D23">
        <v>5.3280683636363664</v>
      </c>
      <c r="E23">
        <v>26.442202909090909</v>
      </c>
      <c r="F23">
        <v>-1.1851199999999988</v>
      </c>
      <c r="G23">
        <v>3.1098181818181823E-2</v>
      </c>
      <c r="H23">
        <v>0.3526054545454545</v>
      </c>
      <c r="I23">
        <v>0.35858009090909104</v>
      </c>
      <c r="J23" s="4">
        <v>29.891677999999999</v>
      </c>
      <c r="K23" s="4">
        <v>6.8989501818181793</v>
      </c>
      <c r="L23" s="4">
        <v>1005</v>
      </c>
      <c r="M23" s="4"/>
      <c r="N23" s="4">
        <v>1.8715264228026726E-5</v>
      </c>
      <c r="O23" s="123">
        <v>17578.486987935044</v>
      </c>
      <c r="P23" s="4">
        <v>215.61753114430408</v>
      </c>
      <c r="Q23" s="4">
        <v>24.553824418117909</v>
      </c>
      <c r="R23" s="4">
        <v>8.7814235156460203</v>
      </c>
      <c r="T23">
        <v>0.23951999999999998</v>
      </c>
      <c r="U23">
        <v>266.01796695273032</v>
      </c>
      <c r="V23" s="155">
        <v>0.24385893306188949</v>
      </c>
    </row>
    <row r="24" spans="1:22" x14ac:dyDescent="0.25">
      <c r="A24" s="160">
        <v>32</v>
      </c>
      <c r="B24">
        <v>33.345027851239678</v>
      </c>
      <c r="C24">
        <v>5.0250350413223135</v>
      </c>
      <c r="D24">
        <v>5.2981904958677681</v>
      </c>
      <c r="E24">
        <v>26.024350247933889</v>
      </c>
      <c r="F24">
        <v>-1.18512</v>
      </c>
      <c r="G24">
        <v>2.8561900826446281E-2</v>
      </c>
      <c r="H24">
        <v>0.30566008264462818</v>
      </c>
      <c r="I24">
        <v>0.3067055371900827</v>
      </c>
      <c r="J24" s="4">
        <v>29.684689049586783</v>
      </c>
      <c r="K24" s="4">
        <v>7.3206776033057892</v>
      </c>
      <c r="L24" s="4">
        <v>1005</v>
      </c>
      <c r="M24" s="4"/>
      <c r="N24" s="4">
        <v>1.8705642376149633E-5</v>
      </c>
      <c r="O24" s="123">
        <v>16153.139224467117</v>
      </c>
      <c r="P24" s="4">
        <v>210.13793002644641</v>
      </c>
      <c r="Q24" s="4">
        <v>24.353358472832301</v>
      </c>
      <c r="R24" s="4">
        <v>8.6287043432169099</v>
      </c>
      <c r="T24">
        <v>0.23951999999999998</v>
      </c>
      <c r="U24">
        <v>261.70477789090916</v>
      </c>
      <c r="V24" s="155">
        <v>0.25849856857104014</v>
      </c>
    </row>
    <row r="25" spans="1:22" x14ac:dyDescent="0.25">
      <c r="A25" s="160">
        <v>30</v>
      </c>
      <c r="B25">
        <v>33.318293394495399</v>
      </c>
      <c r="C25">
        <v>5.0637816513761482</v>
      </c>
      <c r="D25">
        <v>5.331051651376149</v>
      </c>
      <c r="E25">
        <v>25.540083394495415</v>
      </c>
      <c r="F25">
        <v>-1.1851199999999986</v>
      </c>
      <c r="G25">
        <v>2.5927247706422032E-2</v>
      </c>
      <c r="H25">
        <v>0.2635625688073393</v>
      </c>
      <c r="I25">
        <v>0.26193183486238547</v>
      </c>
      <c r="J25" s="4">
        <v>29.429188394495405</v>
      </c>
      <c r="K25" s="4">
        <v>7.7782099999999836</v>
      </c>
      <c r="L25" s="4">
        <v>1005</v>
      </c>
      <c r="M25" s="4"/>
      <c r="N25" s="4">
        <v>1.8693761102714211E-5</v>
      </c>
      <c r="O25" s="123">
        <v>14672.434690225611</v>
      </c>
      <c r="P25" s="4">
        <v>202.67591526948135</v>
      </c>
      <c r="Q25" s="4">
        <v>24.036504079155691</v>
      </c>
      <c r="R25" s="4">
        <v>8.4320046959424797</v>
      </c>
      <c r="T25">
        <v>0.23951999999999998</v>
      </c>
      <c r="U25">
        <v>256.06604160000074</v>
      </c>
      <c r="V25" s="155">
        <v>0.27529090117418825</v>
      </c>
    </row>
    <row r="26" spans="1:22" x14ac:dyDescent="0.25">
      <c r="A26" s="160">
        <v>28</v>
      </c>
      <c r="B26">
        <v>33.359580909090916</v>
      </c>
      <c r="C26">
        <v>5.0120576363636369</v>
      </c>
      <c r="D26">
        <v>5.2734277272727281</v>
      </c>
      <c r="E26">
        <v>25.023822545454539</v>
      </c>
      <c r="F26">
        <v>-1.1851199999999988</v>
      </c>
      <c r="G26">
        <v>2.3325545454545453E-2</v>
      </c>
      <c r="H26">
        <v>0.22571545454545469</v>
      </c>
      <c r="I26">
        <v>0.21944472727272732</v>
      </c>
      <c r="J26" s="4">
        <v>29.191701727272729</v>
      </c>
      <c r="K26" s="4">
        <v>8.3357583636363763</v>
      </c>
      <c r="L26" s="4">
        <v>1005</v>
      </c>
      <c r="M26" s="4"/>
      <c r="N26" s="4">
        <v>1.8682713192774509E-5</v>
      </c>
      <c r="O26" s="123">
        <v>13207.916599543096</v>
      </c>
      <c r="P26" s="4">
        <v>195.40829116215326</v>
      </c>
      <c r="Q26" s="4">
        <v>23.821322488522778</v>
      </c>
      <c r="R26" s="4">
        <v>8.2030832358825538</v>
      </c>
      <c r="T26">
        <v>0.23951999999999998</v>
      </c>
      <c r="U26">
        <v>250.41345669818213</v>
      </c>
      <c r="V26" s="155">
        <v>0.2940559668454733</v>
      </c>
    </row>
    <row r="27" spans="1:22" x14ac:dyDescent="0.25">
      <c r="A27" s="160">
        <v>26</v>
      </c>
      <c r="B27">
        <v>33.302172566371674</v>
      </c>
      <c r="C27">
        <v>5.0872623893805295</v>
      </c>
      <c r="D27">
        <v>5.344058849557519</v>
      </c>
      <c r="E27">
        <v>24.481223451327423</v>
      </c>
      <c r="F27">
        <v>-1.1851199999999991</v>
      </c>
      <c r="G27">
        <v>2.0769911504424775E-2</v>
      </c>
      <c r="H27">
        <v>0.19142628318584073</v>
      </c>
      <c r="I27">
        <v>0.18196389380530978</v>
      </c>
      <c r="J27" s="4">
        <v>28.891698008849549</v>
      </c>
      <c r="K27" s="4">
        <v>8.8209491150442503</v>
      </c>
      <c r="L27" s="4">
        <v>1006</v>
      </c>
      <c r="M27" s="4"/>
      <c r="N27" s="4">
        <v>1.8668751029479554E-5</v>
      </c>
      <c r="O27" s="123">
        <v>11769.603671135255</v>
      </c>
      <c r="P27" s="4">
        <v>184.30959449953014</v>
      </c>
      <c r="Q27" s="4">
        <v>23.415592316284776</v>
      </c>
      <c r="R27" s="4">
        <v>7.8712334930493668</v>
      </c>
      <c r="T27">
        <v>0.23951999999999998</v>
      </c>
      <c r="U27">
        <v>246.03155256637001</v>
      </c>
      <c r="V27" s="155">
        <v>0.31263431496718386</v>
      </c>
    </row>
    <row r="28" spans="1:22" x14ac:dyDescent="0.25">
      <c r="A28" s="160">
        <v>24</v>
      </c>
      <c r="B28">
        <v>33.261363305084743</v>
      </c>
      <c r="C28">
        <v>4.9333037288135602</v>
      </c>
      <c r="D28">
        <v>5.1853481355932214</v>
      </c>
      <c r="E28">
        <v>23.892191101694916</v>
      </c>
      <c r="F28">
        <v>-1.1851199999999997</v>
      </c>
      <c r="G28">
        <v>1.8832711864406791E-2</v>
      </c>
      <c r="H28">
        <v>0.16695169491525416</v>
      </c>
      <c r="I28">
        <v>0.15707584745762709</v>
      </c>
      <c r="J28" s="4">
        <v>28.576777203389831</v>
      </c>
      <c r="K28" s="4">
        <v>9.3691722033898266</v>
      </c>
      <c r="L28" s="4">
        <v>1005</v>
      </c>
      <c r="M28" s="4"/>
      <c r="N28" s="4">
        <v>1.8654087477143531E-5</v>
      </c>
      <c r="O28" s="123">
        <v>10680.247311068468</v>
      </c>
      <c r="P28" s="4">
        <v>177.32915511702214</v>
      </c>
      <c r="Q28" s="4">
        <v>23.219900395279584</v>
      </c>
      <c r="R28" s="4">
        <v>7.6369472779078631</v>
      </c>
      <c r="T28">
        <v>0.23951999999999998</v>
      </c>
      <c r="U28">
        <v>241.47870524745781</v>
      </c>
      <c r="V28" s="155">
        <v>0.3307382271688617</v>
      </c>
    </row>
    <row r="29" spans="1:22" x14ac:dyDescent="0.25">
      <c r="A29" s="160">
        <v>22</v>
      </c>
      <c r="B29">
        <v>33.274116545454532</v>
      </c>
      <c r="C29">
        <v>4.9977110909090916</v>
      </c>
      <c r="D29">
        <v>5.2435716363636349</v>
      </c>
      <c r="E29">
        <v>23.300104181818195</v>
      </c>
      <c r="F29">
        <v>-1.1851199999999988</v>
      </c>
      <c r="G29">
        <v>1.6828636363636375E-2</v>
      </c>
      <c r="H29">
        <v>0.143261909090909</v>
      </c>
      <c r="I29">
        <v>0.13117081818181825</v>
      </c>
      <c r="J29" s="4">
        <v>28.287110363636366</v>
      </c>
      <c r="K29" s="4">
        <v>9.9740123636363371</v>
      </c>
      <c r="L29" s="4">
        <v>1005</v>
      </c>
      <c r="M29" s="4"/>
      <c r="N29" s="4">
        <v>1.8640593352245769E-5</v>
      </c>
      <c r="O29" s="123">
        <v>9550.6218610663145</v>
      </c>
      <c r="P29" s="4">
        <v>168.68827228981951</v>
      </c>
      <c r="Q29" s="4">
        <v>22.821948387492586</v>
      </c>
      <c r="R29" s="4">
        <v>7.391493023543422</v>
      </c>
      <c r="T29">
        <v>0.23951999999999998</v>
      </c>
      <c r="U29">
        <v>235.55407138908882</v>
      </c>
      <c r="V29" s="155">
        <v>0.35273268307280592</v>
      </c>
    </row>
    <row r="30" spans="1:22" ht="15.75" thickBot="1" x14ac:dyDescent="0.3">
      <c r="A30" s="161">
        <v>20</v>
      </c>
      <c r="B30" s="157">
        <v>33.267450833333342</v>
      </c>
      <c r="C30" s="157">
        <v>4.9460899074074076</v>
      </c>
      <c r="D30" s="157">
        <v>5.1859917592592577</v>
      </c>
      <c r="E30" s="157">
        <v>22.58369574074073</v>
      </c>
      <c r="F30" s="157">
        <v>-1.1851199999999986</v>
      </c>
      <c r="G30" s="157">
        <v>1.494685185185185E-2</v>
      </c>
      <c r="H30" s="157">
        <v>0.12080333333333321</v>
      </c>
      <c r="I30" s="157">
        <v>0.10721944444444442</v>
      </c>
      <c r="J30" s="162">
        <v>27.925573287037036</v>
      </c>
      <c r="K30" s="162">
        <v>10.683755092592612</v>
      </c>
      <c r="L30" s="162">
        <v>1005</v>
      </c>
      <c r="M30" s="162"/>
      <c r="N30" s="162">
        <v>1.8623742462974928E-5</v>
      </c>
      <c r="O30" s="163">
        <v>8490.3428716694834</v>
      </c>
      <c r="P30" s="162">
        <v>160.48694711340175</v>
      </c>
      <c r="Q30" s="162">
        <v>22.456218481819167</v>
      </c>
      <c r="R30" s="162">
        <v>7.1466594984963283</v>
      </c>
      <c r="S30" s="157"/>
      <c r="T30" s="157">
        <v>0.23951999999999998</v>
      </c>
      <c r="U30" s="157">
        <v>229.84516622222051</v>
      </c>
      <c r="V30" s="158">
        <v>0.37723311109716101</v>
      </c>
    </row>
    <row r="31" spans="1:22" ht="15.75" thickBot="1" x14ac:dyDescent="0.3"/>
    <row r="32" spans="1:22" x14ac:dyDescent="0.25">
      <c r="A32" s="233" t="s">
        <v>15</v>
      </c>
      <c r="B32" s="234"/>
      <c r="C32" s="234"/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5"/>
    </row>
    <row r="33" spans="1:22" x14ac:dyDescent="0.25">
      <c r="A33" s="160" t="s">
        <v>96</v>
      </c>
      <c r="B33" s="4" t="s">
        <v>97</v>
      </c>
      <c r="C33" s="4" t="s">
        <v>98</v>
      </c>
      <c r="D33" s="4" t="s">
        <v>99</v>
      </c>
      <c r="E33" s="4" t="s">
        <v>100</v>
      </c>
      <c r="F33" s="4" t="s">
        <v>101</v>
      </c>
      <c r="G33" s="4" t="s">
        <v>102</v>
      </c>
      <c r="H33" s="4" t="s">
        <v>103</v>
      </c>
      <c r="I33" s="4" t="s">
        <v>104</v>
      </c>
      <c r="J33" s="4" t="s">
        <v>105</v>
      </c>
      <c r="K33" s="4" t="s">
        <v>106</v>
      </c>
      <c r="L33" s="4" t="s">
        <v>107</v>
      </c>
      <c r="M33" s="4" t="s">
        <v>108</v>
      </c>
      <c r="N33" s="159" t="s">
        <v>109</v>
      </c>
      <c r="O33" s="123" t="s">
        <v>110</v>
      </c>
      <c r="P33" s="4" t="s">
        <v>111</v>
      </c>
      <c r="Q33" s="159" t="s">
        <v>112</v>
      </c>
      <c r="R33" s="159" t="s">
        <v>113</v>
      </c>
      <c r="T33" s="159" t="s">
        <v>114</v>
      </c>
      <c r="U33" s="159" t="s">
        <v>115</v>
      </c>
      <c r="V33" s="164" t="s">
        <v>116</v>
      </c>
    </row>
    <row r="34" spans="1:22" x14ac:dyDescent="0.25">
      <c r="A34" s="160">
        <v>40</v>
      </c>
      <c r="B34">
        <v>33.393492990654202</v>
      </c>
      <c r="C34">
        <v>5.1592572897196254</v>
      </c>
      <c r="D34">
        <v>5.4358392523364492</v>
      </c>
      <c r="E34">
        <v>29.087873831775699</v>
      </c>
      <c r="F34">
        <v>-1.1851199999999986</v>
      </c>
      <c r="G34">
        <v>5.1955327102803754E-2</v>
      </c>
      <c r="H34">
        <v>0.52615018691588766</v>
      </c>
      <c r="I34">
        <v>0.57459485981308422</v>
      </c>
      <c r="J34" s="4">
        <v>31.240683411214953</v>
      </c>
      <c r="K34" s="4">
        <v>4.3056191588785033</v>
      </c>
      <c r="L34" s="4">
        <v>1005</v>
      </c>
      <c r="M34" s="4"/>
      <c r="N34" s="4">
        <v>1.8777895070377696E-5</v>
      </c>
      <c r="O34" s="123">
        <v>35475.748725483078</v>
      </c>
      <c r="P34" s="4">
        <v>224.81835103852956</v>
      </c>
      <c r="Q34" s="4">
        <v>25.890907691212224</v>
      </c>
      <c r="R34" s="4">
        <v>8.683293522182554</v>
      </c>
      <c r="T34">
        <v>0.23951999999999998</v>
      </c>
      <c r="U34">
        <v>264.98764674392652</v>
      </c>
      <c r="V34" s="155">
        <v>0.15249639496124145</v>
      </c>
    </row>
    <row r="35" spans="1:22" x14ac:dyDescent="0.25">
      <c r="A35" s="160">
        <v>39</v>
      </c>
      <c r="B35">
        <v>33.407217009345793</v>
      </c>
      <c r="C35">
        <v>5.4241675700934557</v>
      </c>
      <c r="D35">
        <v>5.687359813084111</v>
      </c>
      <c r="E35">
        <v>28.850346448598124</v>
      </c>
      <c r="F35">
        <v>-1.1851199999999986</v>
      </c>
      <c r="G35">
        <v>4.5072710280373823E-2</v>
      </c>
      <c r="H35">
        <v>0.42787850467289723</v>
      </c>
      <c r="I35">
        <v>0.45975168224299057</v>
      </c>
      <c r="J35" s="4">
        <v>31.128781728971958</v>
      </c>
      <c r="K35" s="4">
        <v>4.5568705607476687</v>
      </c>
      <c r="L35" s="4">
        <v>1005</v>
      </c>
      <c r="M35" s="4"/>
      <c r="N35" s="4">
        <v>1.8772704873863378E-5</v>
      </c>
      <c r="O35" s="123">
        <v>30784.720544000076</v>
      </c>
      <c r="P35" s="4">
        <v>206.417459102593</v>
      </c>
      <c r="Q35" s="4">
        <v>25.512829440917269</v>
      </c>
      <c r="R35" s="4">
        <v>8.0907317465754058</v>
      </c>
      <c r="T35">
        <v>0.23951999999999998</v>
      </c>
      <c r="U35">
        <v>252.15922416448697</v>
      </c>
      <c r="V35" s="155">
        <v>0.16284395918465064</v>
      </c>
    </row>
    <row r="36" spans="1:22" x14ac:dyDescent="0.25">
      <c r="A36" s="160">
        <v>38</v>
      </c>
      <c r="B36">
        <v>33.440328055555561</v>
      </c>
      <c r="C36">
        <v>5.2726449999999998</v>
      </c>
      <c r="D36">
        <v>5.5328135185185188</v>
      </c>
      <c r="E36">
        <v>28.764158611111103</v>
      </c>
      <c r="F36">
        <v>-1.1851199999999986</v>
      </c>
      <c r="G36">
        <v>4.2655648148148123E-2</v>
      </c>
      <c r="H36">
        <v>0.39637768518518512</v>
      </c>
      <c r="I36">
        <v>0.424261851851852</v>
      </c>
      <c r="J36" s="4">
        <v>31.102243333333334</v>
      </c>
      <c r="K36" s="4">
        <v>4.6761694444444579</v>
      </c>
      <c r="L36" s="4">
        <v>1005</v>
      </c>
      <c r="M36" s="4"/>
      <c r="N36" s="4">
        <v>1.8771473840856472E-5</v>
      </c>
      <c r="O36" s="123">
        <v>29135.774519519648</v>
      </c>
      <c r="P36" s="4">
        <v>200.4623636958608</v>
      </c>
      <c r="Q36" s="4">
        <v>25.636154900905591</v>
      </c>
      <c r="R36" s="4">
        <v>7.8195175708186841</v>
      </c>
      <c r="T36">
        <v>0.23951999999999998</v>
      </c>
      <c r="U36">
        <v>249.26225422222262</v>
      </c>
      <c r="V36" s="155">
        <v>0.16601185959177317</v>
      </c>
    </row>
    <row r="37" spans="1:22" x14ac:dyDescent="0.25">
      <c r="A37" s="160">
        <v>37</v>
      </c>
      <c r="B37">
        <v>33.295084040404042</v>
      </c>
      <c r="C37">
        <v>5.0733960606060631</v>
      </c>
      <c r="D37">
        <v>5.3352708080808071</v>
      </c>
      <c r="E37">
        <v>28.297032727272725</v>
      </c>
      <c r="F37">
        <v>-1.1851199999999986</v>
      </c>
      <c r="G37">
        <v>3.8405959595959605E-2</v>
      </c>
      <c r="H37">
        <v>0.33977050505050488</v>
      </c>
      <c r="I37">
        <v>0.35837282828282813</v>
      </c>
      <c r="J37" s="4">
        <v>30.796058383838385</v>
      </c>
      <c r="K37" s="4">
        <v>4.9980513131313167</v>
      </c>
      <c r="L37" s="4">
        <v>1005</v>
      </c>
      <c r="M37" s="4"/>
      <c r="N37" s="4">
        <v>1.8757267120072938E-5</v>
      </c>
      <c r="O37" s="123">
        <v>26252.910145841848</v>
      </c>
      <c r="P37" s="4">
        <v>192.91473157460746</v>
      </c>
      <c r="Q37" s="4">
        <v>25.51851503062063</v>
      </c>
      <c r="R37" s="4">
        <v>7.5597945782943006</v>
      </c>
      <c r="T37">
        <v>0.23951999999999998</v>
      </c>
      <c r="U37">
        <v>250.89695806060274</v>
      </c>
      <c r="V37" s="155">
        <v>0.17709965884071457</v>
      </c>
    </row>
    <row r="38" spans="1:22" x14ac:dyDescent="0.25">
      <c r="A38" s="160">
        <v>36</v>
      </c>
      <c r="B38">
        <v>33.357523592233008</v>
      </c>
      <c r="C38">
        <v>5.1046028155339807</v>
      </c>
      <c r="D38">
        <v>5.367159320388347</v>
      </c>
      <c r="E38">
        <v>28.239006213592219</v>
      </c>
      <c r="F38">
        <v>-1.1851199999999986</v>
      </c>
      <c r="G38">
        <v>3.6594271844660194E-2</v>
      </c>
      <c r="H38">
        <v>0.31864844660194164</v>
      </c>
      <c r="I38">
        <v>0.33433805825242724</v>
      </c>
      <c r="J38" s="4">
        <v>30.798264902912614</v>
      </c>
      <c r="K38" s="4">
        <v>5.1185173786407887</v>
      </c>
      <c r="L38" s="4">
        <v>1005</v>
      </c>
      <c r="M38" s="4"/>
      <c r="N38" s="4">
        <v>1.8757369525436817E-5</v>
      </c>
      <c r="O38" s="123">
        <v>25014.370054736955</v>
      </c>
      <c r="P38" s="4">
        <v>188.24495847757649</v>
      </c>
      <c r="Q38" s="4">
        <v>25.485326093149563</v>
      </c>
      <c r="R38" s="4">
        <v>7.3864057218469963</v>
      </c>
      <c r="T38">
        <v>0.23951999999999998</v>
      </c>
      <c r="U38">
        <v>251.55013617087127</v>
      </c>
      <c r="V38" s="155">
        <v>0.18116772489101984</v>
      </c>
    </row>
    <row r="39" spans="1:22" x14ac:dyDescent="0.25">
      <c r="A39" s="160">
        <v>34</v>
      </c>
      <c r="B39">
        <v>33.36663953642384</v>
      </c>
      <c r="C39">
        <v>5.1017942384105961</v>
      </c>
      <c r="D39">
        <v>5.3589068211920541</v>
      </c>
      <c r="E39">
        <v>27.907505496688749</v>
      </c>
      <c r="F39">
        <v>-1.1851200000000024</v>
      </c>
      <c r="G39">
        <v>3.3056887417218545E-2</v>
      </c>
      <c r="H39">
        <v>0.27114430463576161</v>
      </c>
      <c r="I39">
        <v>0.28070470198675485</v>
      </c>
      <c r="J39" s="4">
        <v>30.637072516556294</v>
      </c>
      <c r="K39" s="4">
        <v>5.4591340397350905</v>
      </c>
      <c r="L39" s="4">
        <v>1005</v>
      </c>
      <c r="M39" s="4"/>
      <c r="N39" s="4">
        <v>1.8749887581366267E-5</v>
      </c>
      <c r="O39" s="123">
        <v>22605.373398327371</v>
      </c>
      <c r="P39" s="4">
        <v>181.36428924376352</v>
      </c>
      <c r="Q39" s="4">
        <v>25.317713139899151</v>
      </c>
      <c r="R39" s="4">
        <v>7.1635336193909476</v>
      </c>
      <c r="T39">
        <v>0.23951999999999998</v>
      </c>
      <c r="U39">
        <v>246.33442331125926</v>
      </c>
      <c r="V39" s="155">
        <v>0.19314218712949466</v>
      </c>
    </row>
    <row r="40" spans="1:22" x14ac:dyDescent="0.25">
      <c r="A40" s="160">
        <v>32</v>
      </c>
      <c r="B40">
        <v>33.288729245283022</v>
      </c>
      <c r="C40">
        <v>5.0764247169811316</v>
      </c>
      <c r="D40">
        <v>5.3364387735849066</v>
      </c>
      <c r="E40">
        <v>27.496673490566042</v>
      </c>
      <c r="F40">
        <v>-1.1851199999999986</v>
      </c>
      <c r="G40">
        <v>2.9829528301886805E-2</v>
      </c>
      <c r="H40">
        <v>0.23332216981132076</v>
      </c>
      <c r="I40">
        <v>0.23654603773584912</v>
      </c>
      <c r="J40" s="4">
        <v>30.392701367924531</v>
      </c>
      <c r="K40" s="4">
        <v>5.79205575471698</v>
      </c>
      <c r="L40" s="4">
        <v>1005</v>
      </c>
      <c r="M40" s="4"/>
      <c r="N40" s="4">
        <v>1.8738541133745553E-5</v>
      </c>
      <c r="O40" s="123">
        <v>20410.751916914396</v>
      </c>
      <c r="P40" s="4">
        <v>173.63816251674368</v>
      </c>
      <c r="Q40" s="4">
        <v>25.084684706531675</v>
      </c>
      <c r="R40" s="4">
        <v>6.9220787324279547</v>
      </c>
      <c r="T40">
        <v>0.23951999999999998</v>
      </c>
      <c r="U40">
        <v>249.11426735094471</v>
      </c>
      <c r="V40" s="155">
        <v>0.20530246825127424</v>
      </c>
    </row>
    <row r="41" spans="1:22" x14ac:dyDescent="0.25">
      <c r="A41" s="160">
        <v>30</v>
      </c>
      <c r="B41">
        <v>33.412736090909092</v>
      </c>
      <c r="C41">
        <v>5.1416662727272726</v>
      </c>
      <c r="D41">
        <v>5.3898869090909081</v>
      </c>
      <c r="E41">
        <v>26.962352454545453</v>
      </c>
      <c r="F41">
        <v>-1.1851199999999988</v>
      </c>
      <c r="G41">
        <v>2.546018181818183E-2</v>
      </c>
      <c r="H41">
        <v>0.18103263636363628</v>
      </c>
      <c r="I41">
        <v>0.17748518181818188</v>
      </c>
      <c r="J41" s="4">
        <v>30.187544272727273</v>
      </c>
      <c r="K41" s="4">
        <v>6.4503836363636395</v>
      </c>
      <c r="L41" s="4">
        <v>1005</v>
      </c>
      <c r="M41" s="4"/>
      <c r="N41" s="4">
        <v>1.8729012037733535E-5</v>
      </c>
      <c r="O41" s="123">
        <v>17429.905263174438</v>
      </c>
      <c r="P41" s="4">
        <v>165.04907987973735</v>
      </c>
      <c r="Q41" s="4">
        <v>24.792606987206664</v>
      </c>
      <c r="R41" s="4">
        <v>6.6571893776602442</v>
      </c>
      <c r="T41">
        <v>0.23951999999999998</v>
      </c>
      <c r="U41">
        <v>237.81522728727182</v>
      </c>
      <c r="V41" s="155">
        <v>0.22816199308507379</v>
      </c>
    </row>
    <row r="42" spans="1:22" x14ac:dyDescent="0.25">
      <c r="A42" s="160">
        <v>28</v>
      </c>
      <c r="B42">
        <v>33.466174954128434</v>
      </c>
      <c r="C42">
        <v>5.2212832110091778</v>
      </c>
      <c r="D42">
        <v>5.4599240366972461</v>
      </c>
      <c r="E42">
        <v>26.622055596330284</v>
      </c>
      <c r="F42">
        <v>-1.1851199999999986</v>
      </c>
      <c r="G42">
        <v>2.3107339449541284E-2</v>
      </c>
      <c r="H42">
        <v>0.16092743119266054</v>
      </c>
      <c r="I42">
        <v>0.15558917431192662</v>
      </c>
      <c r="J42" s="4">
        <v>30.044115275229359</v>
      </c>
      <c r="K42" s="4">
        <v>6.8441193577981494</v>
      </c>
      <c r="L42" s="4">
        <v>1005</v>
      </c>
      <c r="M42" s="4"/>
      <c r="N42" s="4">
        <v>1.8722348230591479E-5</v>
      </c>
      <c r="O42" s="123">
        <v>15824.792354628584</v>
      </c>
      <c r="P42" s="4">
        <v>158.94013617998743</v>
      </c>
      <c r="Q42" s="4">
        <v>24.555616718220989</v>
      </c>
      <c r="R42" s="4">
        <v>6.4726591070322899</v>
      </c>
      <c r="T42">
        <v>0.23951999999999998</v>
      </c>
      <c r="U42">
        <v>228.63700227522449</v>
      </c>
      <c r="V42" s="155">
        <v>0.24231352770064862</v>
      </c>
    </row>
    <row r="43" spans="1:22" x14ac:dyDescent="0.25">
      <c r="A43" s="160">
        <v>26</v>
      </c>
      <c r="B43">
        <v>33.470921865671627</v>
      </c>
      <c r="C43">
        <v>5.0717996268656709</v>
      </c>
      <c r="D43">
        <v>5.309308432835822</v>
      </c>
      <c r="E43">
        <v>26.258594402985068</v>
      </c>
      <c r="F43">
        <v>-1.1851200000000011</v>
      </c>
      <c r="G43">
        <v>2.0918582089552246E-2</v>
      </c>
      <c r="H43">
        <v>0.13888985074626869</v>
      </c>
      <c r="I43">
        <v>0.13047813432835817</v>
      </c>
      <c r="J43" s="4">
        <v>29.864758134328348</v>
      </c>
      <c r="K43" s="4">
        <v>7.2123274626865594</v>
      </c>
      <c r="L43" s="4">
        <v>1006</v>
      </c>
      <c r="M43" s="4"/>
      <c r="N43" s="4">
        <v>1.8714013040838751E-5</v>
      </c>
      <c r="O43" s="123">
        <v>14332.228071237163</v>
      </c>
      <c r="P43" s="4">
        <v>151.77689406945049</v>
      </c>
      <c r="Q43" s="4">
        <v>24.509018113076294</v>
      </c>
      <c r="R43" s="4">
        <v>6.1926958219706476</v>
      </c>
      <c r="T43">
        <v>0.23951999999999998</v>
      </c>
      <c r="U43">
        <v>227.55243682388237</v>
      </c>
      <c r="V43" s="155">
        <v>0.25396304160525357</v>
      </c>
    </row>
    <row r="44" spans="1:22" x14ac:dyDescent="0.25">
      <c r="A44" s="160">
        <v>24</v>
      </c>
      <c r="B44">
        <v>33.416897657657657</v>
      </c>
      <c r="C44">
        <v>5.2680804504504515</v>
      </c>
      <c r="D44">
        <v>5.493590180180183</v>
      </c>
      <c r="E44">
        <v>25.949488648648646</v>
      </c>
      <c r="F44">
        <v>-1.1851199999999988</v>
      </c>
      <c r="G44">
        <v>1.910981981981983E-2</v>
      </c>
      <c r="H44">
        <v>0.1254315315315315</v>
      </c>
      <c r="I44">
        <v>0.11574999999999999</v>
      </c>
      <c r="J44" s="4">
        <v>29.683193153153152</v>
      </c>
      <c r="K44" s="4">
        <v>7.4674090090090104</v>
      </c>
      <c r="L44" s="4">
        <v>1005</v>
      </c>
      <c r="M44" s="4"/>
      <c r="N44" s="4">
        <v>1.8705572828104864E-5</v>
      </c>
      <c r="O44" s="123">
        <v>13098.874300528103</v>
      </c>
      <c r="P44" s="4">
        <v>143.41434488647684</v>
      </c>
      <c r="Q44" s="4">
        <v>24.121445213990938</v>
      </c>
      <c r="R44" s="4">
        <v>5.945512120612638</v>
      </c>
      <c r="T44">
        <v>0.23951999999999998</v>
      </c>
      <c r="U44">
        <v>216.05636185946113</v>
      </c>
      <c r="V44" s="155">
        <v>0.26528322501227725</v>
      </c>
    </row>
    <row r="45" spans="1:22" x14ac:dyDescent="0.25">
      <c r="A45" s="160">
        <v>22</v>
      </c>
      <c r="B45">
        <v>33.377802432432439</v>
      </c>
      <c r="C45">
        <v>5.2002654054054069</v>
      </c>
      <c r="D45">
        <v>5.4224341441441446</v>
      </c>
      <c r="E45">
        <v>25.375249729729738</v>
      </c>
      <c r="F45">
        <v>-1.1851199999999988</v>
      </c>
      <c r="G45">
        <v>1.7083243243243239E-2</v>
      </c>
      <c r="H45">
        <v>0.10661270270270262</v>
      </c>
      <c r="I45">
        <v>9.5268828828828797E-2</v>
      </c>
      <c r="J45" s="4">
        <v>29.376526081081089</v>
      </c>
      <c r="K45" s="4">
        <v>8.002552702702701</v>
      </c>
      <c r="L45" s="4">
        <v>1005</v>
      </c>
      <c r="M45" s="4"/>
      <c r="N45" s="4">
        <v>1.869131160448619E-5</v>
      </c>
      <c r="O45" s="123">
        <v>11718.686649566311</v>
      </c>
      <c r="P45" s="4">
        <v>137.39310215907955</v>
      </c>
      <c r="Q45" s="4">
        <v>23.854075713977434</v>
      </c>
      <c r="R45" s="4">
        <v>5.7597327939465401</v>
      </c>
      <c r="T45">
        <v>0.23951999999999998</v>
      </c>
      <c r="U45">
        <v>212.85542521080976</v>
      </c>
      <c r="V45" s="155">
        <v>0.28400469122006283</v>
      </c>
    </row>
    <row r="46" spans="1:22" ht="15.75" thickBot="1" x14ac:dyDescent="0.3">
      <c r="A46" s="161">
        <v>20</v>
      </c>
      <c r="B46" s="157">
        <v>33.372598055555578</v>
      </c>
      <c r="C46" s="157">
        <v>5.0994537962962943</v>
      </c>
      <c r="D46" s="157">
        <v>5.3222056481481497</v>
      </c>
      <c r="E46" s="157">
        <v>24.748535555555563</v>
      </c>
      <c r="F46" s="157">
        <v>-1.1851199999999986</v>
      </c>
      <c r="G46" s="157">
        <v>1.5184259259259262E-2</v>
      </c>
      <c r="H46" s="157">
        <v>8.9333611111111044E-2</v>
      </c>
      <c r="I46" s="157">
        <v>7.5992962962962957E-2</v>
      </c>
      <c r="J46" s="162">
        <v>29.06056680555557</v>
      </c>
      <c r="K46" s="162">
        <v>8.6240625000000151</v>
      </c>
      <c r="L46" s="162">
        <v>1005</v>
      </c>
      <c r="M46" s="162"/>
      <c r="N46" s="162">
        <v>1.8676610995207688E-5</v>
      </c>
      <c r="O46" s="163">
        <v>10424.228721675763</v>
      </c>
      <c r="P46" s="162">
        <v>131.6047508723961</v>
      </c>
      <c r="Q46" s="162">
        <v>23.601042545882056</v>
      </c>
      <c r="R46" s="162">
        <v>5.5762261610497665</v>
      </c>
      <c r="S46" s="157"/>
      <c r="T46" s="157">
        <v>0.23951999999999998</v>
      </c>
      <c r="U46" s="157">
        <v>213.41409422222563</v>
      </c>
      <c r="V46" s="158">
        <v>0.30502665076508734</v>
      </c>
    </row>
    <row r="47" spans="1:22" ht="15.75" thickBot="1" x14ac:dyDescent="0.3"/>
    <row r="48" spans="1:22" x14ac:dyDescent="0.25">
      <c r="A48" s="233" t="s">
        <v>16</v>
      </c>
      <c r="B48" s="234"/>
      <c r="C48" s="234"/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5"/>
    </row>
    <row r="49" spans="1:22" x14ac:dyDescent="0.25">
      <c r="A49" s="160" t="s">
        <v>96</v>
      </c>
      <c r="B49" s="4" t="s">
        <v>97</v>
      </c>
      <c r="C49" s="4" t="s">
        <v>98</v>
      </c>
      <c r="D49" s="4" t="s">
        <v>99</v>
      </c>
      <c r="E49" s="4" t="s">
        <v>100</v>
      </c>
      <c r="F49" s="4" t="s">
        <v>101</v>
      </c>
      <c r="G49" s="4" t="s">
        <v>102</v>
      </c>
      <c r="H49" s="4" t="s">
        <v>103</v>
      </c>
      <c r="I49" s="4" t="s">
        <v>104</v>
      </c>
      <c r="J49" s="4" t="s">
        <v>105</v>
      </c>
      <c r="K49" s="4" t="s">
        <v>106</v>
      </c>
      <c r="L49" s="4" t="s">
        <v>107</v>
      </c>
      <c r="M49" s="4" t="s">
        <v>108</v>
      </c>
      <c r="N49" s="159" t="s">
        <v>109</v>
      </c>
      <c r="O49" s="123" t="s">
        <v>110</v>
      </c>
      <c r="P49" s="4" t="s">
        <v>111</v>
      </c>
      <c r="Q49" s="159" t="s">
        <v>112</v>
      </c>
      <c r="R49" s="159" t="s">
        <v>113</v>
      </c>
      <c r="T49" s="159" t="s">
        <v>114</v>
      </c>
      <c r="U49" s="159" t="s">
        <v>115</v>
      </c>
      <c r="V49" s="164" t="s">
        <v>116</v>
      </c>
    </row>
    <row r="50" spans="1:22" x14ac:dyDescent="0.25">
      <c r="A50" s="160">
        <v>40</v>
      </c>
      <c r="B50">
        <v>32.981391500000001</v>
      </c>
      <c r="C50">
        <v>4.8170560000000036</v>
      </c>
      <c r="D50">
        <v>5.0525777000000005</v>
      </c>
      <c r="E50">
        <v>29.10274089999999</v>
      </c>
      <c r="F50">
        <v>-1.1851199999999986</v>
      </c>
      <c r="G50">
        <v>4.6507700000000034E-2</v>
      </c>
      <c r="H50">
        <v>0.44134539999999989</v>
      </c>
      <c r="I50">
        <v>0.47234049999999994</v>
      </c>
      <c r="J50" s="4">
        <v>31.042066199999994</v>
      </c>
      <c r="K50" s="4">
        <v>3.8786506000000109</v>
      </c>
      <c r="L50" s="4">
        <v>1005</v>
      </c>
      <c r="M50" s="4"/>
      <c r="N50" s="4">
        <v>1.876868221960312E-5</v>
      </c>
      <c r="O50" s="123">
        <v>38670.016282380573</v>
      </c>
      <c r="P50" s="4">
        <v>181.28905410216873</v>
      </c>
      <c r="Q50" s="4">
        <v>26.064829260548727</v>
      </c>
      <c r="R50" s="4">
        <v>6.9553133185708109</v>
      </c>
      <c r="T50">
        <v>0.23951999999999998</v>
      </c>
      <c r="U50">
        <v>225.64863033599707</v>
      </c>
      <c r="V50" s="155">
        <v>0.13771496934483016</v>
      </c>
    </row>
    <row r="51" spans="1:22" x14ac:dyDescent="0.25">
      <c r="A51" s="160">
        <v>38</v>
      </c>
      <c r="B51">
        <v>33.060880416666677</v>
      </c>
      <c r="C51">
        <v>4.8637381666666668</v>
      </c>
      <c r="D51">
        <v>5.0894846666666682</v>
      </c>
      <c r="E51">
        <v>28.857837416666669</v>
      </c>
      <c r="F51">
        <v>-1.18512</v>
      </c>
      <c r="G51">
        <v>3.8104833333333338E-2</v>
      </c>
      <c r="H51">
        <v>0.32466833333333334</v>
      </c>
      <c r="I51">
        <v>0.33729799999999993</v>
      </c>
      <c r="J51" s="4">
        <v>30.959358916666673</v>
      </c>
      <c r="K51" s="4">
        <v>4.2030430000000081</v>
      </c>
      <c r="L51" s="4">
        <v>1005</v>
      </c>
      <c r="M51" s="4"/>
      <c r="N51" s="4">
        <v>1.8764844986957048E-5</v>
      </c>
      <c r="O51" s="123">
        <v>31689.71686770743</v>
      </c>
      <c r="P51" s="4">
        <v>160.95703427287282</v>
      </c>
      <c r="Q51" s="4">
        <v>25.931932773256669</v>
      </c>
      <c r="R51" s="4">
        <v>6.2069046561336965</v>
      </c>
      <c r="T51">
        <v>0.23951999999999998</v>
      </c>
      <c r="U51">
        <v>216.28320672000132</v>
      </c>
      <c r="V51" s="155">
        <v>0.14905918347097769</v>
      </c>
    </row>
    <row r="52" spans="1:22" x14ac:dyDescent="0.25">
      <c r="A52" s="160">
        <v>36</v>
      </c>
      <c r="B52">
        <v>33.025234607843132</v>
      </c>
      <c r="C52">
        <v>4.8083519607843144</v>
      </c>
      <c r="D52">
        <v>5.0320538235294112</v>
      </c>
      <c r="E52">
        <v>28.488348921568615</v>
      </c>
      <c r="F52">
        <v>-1.1851199999999986</v>
      </c>
      <c r="G52">
        <v>3.2736862745098037E-2</v>
      </c>
      <c r="H52">
        <v>0.26008205882352942</v>
      </c>
      <c r="I52">
        <v>0.25916284313725485</v>
      </c>
      <c r="J52" s="4">
        <v>30.756791764705874</v>
      </c>
      <c r="K52" s="4">
        <v>4.5368856862745162</v>
      </c>
      <c r="L52" s="4">
        <v>1005</v>
      </c>
      <c r="M52" s="4"/>
      <c r="N52" s="4">
        <v>1.8755444681686462E-5</v>
      </c>
      <c r="O52" s="123">
        <v>27239.113278287226</v>
      </c>
      <c r="P52" s="4">
        <v>149.26602102177759</v>
      </c>
      <c r="Q52" s="4">
        <v>25.776473074485072</v>
      </c>
      <c r="R52" s="4">
        <v>5.7907852866623966</v>
      </c>
      <c r="T52">
        <v>0.23951999999999998</v>
      </c>
      <c r="U52">
        <v>214.32428065882237</v>
      </c>
      <c r="V52" s="155">
        <v>0.16078621239002877</v>
      </c>
    </row>
    <row r="53" spans="1:22" x14ac:dyDescent="0.25">
      <c r="A53" s="160">
        <v>34</v>
      </c>
      <c r="B53">
        <v>32.989458921568612</v>
      </c>
      <c r="C53">
        <v>4.7973904901960784</v>
      </c>
      <c r="D53">
        <v>5.0138469607843117</v>
      </c>
      <c r="E53">
        <v>28.192179313725493</v>
      </c>
      <c r="F53">
        <v>-1.1851199999999986</v>
      </c>
      <c r="G53">
        <v>2.9115098039215685E-2</v>
      </c>
      <c r="H53">
        <v>0.22130176470588236</v>
      </c>
      <c r="I53">
        <v>0.21432186274509807</v>
      </c>
      <c r="J53" s="4">
        <v>30.590819117647051</v>
      </c>
      <c r="K53" s="4">
        <v>4.7972796078431195</v>
      </c>
      <c r="L53" s="4">
        <v>1005</v>
      </c>
      <c r="M53" s="4"/>
      <c r="N53" s="4">
        <v>1.8747740318439492E-5</v>
      </c>
      <c r="O53" s="123">
        <v>24235.53444309222</v>
      </c>
      <c r="P53" s="4">
        <v>140.37163243440202</v>
      </c>
      <c r="Q53" s="4">
        <v>25.616974908958955</v>
      </c>
      <c r="R53" s="4">
        <v>5.4796334435769083</v>
      </c>
      <c r="T53">
        <v>0.23951999999999998</v>
      </c>
      <c r="U53">
        <v>207.3826153411745</v>
      </c>
      <c r="V53" s="155">
        <v>0.17016415874277033</v>
      </c>
    </row>
    <row r="54" spans="1:22" x14ac:dyDescent="0.25">
      <c r="A54" s="160">
        <v>32</v>
      </c>
      <c r="B54">
        <v>33.321919999999999</v>
      </c>
      <c r="C54">
        <v>4.8671199999999999</v>
      </c>
      <c r="D54">
        <v>5.0839499999999997</v>
      </c>
      <c r="E54">
        <v>28.161999999999999</v>
      </c>
      <c r="F54">
        <v>-1.18512</v>
      </c>
      <c r="G54">
        <v>3.1399999999999997E-2</v>
      </c>
      <c r="H54">
        <v>0.20555000000000001</v>
      </c>
      <c r="I54">
        <v>0.21032000000000001</v>
      </c>
      <c r="J54" s="4">
        <v>30.741959999999999</v>
      </c>
      <c r="K54" s="4">
        <v>5.1599199999999996</v>
      </c>
      <c r="L54" s="4">
        <v>1005</v>
      </c>
      <c r="M54" s="4"/>
      <c r="N54" s="4">
        <v>1.8754756281693361E-5</v>
      </c>
      <c r="O54" s="123">
        <v>26127.719017794312</v>
      </c>
      <c r="P54" s="4">
        <v>162.83159543999997</v>
      </c>
      <c r="Q54" s="4">
        <v>25.687205692487549</v>
      </c>
      <c r="R54" s="4">
        <v>6.3390155157133936</v>
      </c>
      <c r="T54">
        <v>0.23951999999999998</v>
      </c>
      <c r="U54">
        <v>207.74048639999984</v>
      </c>
      <c r="V54" s="155">
        <v>0.18133741934576941</v>
      </c>
    </row>
    <row r="55" spans="1:22" x14ac:dyDescent="0.25">
      <c r="A55" s="160">
        <v>30</v>
      </c>
      <c r="B55">
        <v>32.973629705882338</v>
      </c>
      <c r="C55">
        <v>4.8139603921568632</v>
      </c>
      <c r="D55">
        <v>5.0245513725490181</v>
      </c>
      <c r="E55">
        <v>27.51894882352941</v>
      </c>
      <c r="F55">
        <v>-1.1851199999999986</v>
      </c>
      <c r="G55">
        <v>2.3626960784313727E-2</v>
      </c>
      <c r="H55">
        <v>0.16341274509803927</v>
      </c>
      <c r="I55">
        <v>0.14895019607843135</v>
      </c>
      <c r="J55" s="4">
        <v>30.246289264705872</v>
      </c>
      <c r="K55" s="4">
        <v>5.4546808823529283</v>
      </c>
      <c r="L55" s="4">
        <v>1005</v>
      </c>
      <c r="M55" s="4"/>
      <c r="N55" s="4">
        <v>1.8731740930941666E-5</v>
      </c>
      <c r="O55" s="123">
        <v>19683.983464613459</v>
      </c>
      <c r="P55" s="4">
        <v>129.52191895478992</v>
      </c>
      <c r="Q55" s="4">
        <v>25.236288700918731</v>
      </c>
      <c r="R55" s="4">
        <v>5.1323679361012644</v>
      </c>
      <c r="T55">
        <v>0.23951999999999998</v>
      </c>
      <c r="U55">
        <v>201.7630064941157</v>
      </c>
      <c r="V55" s="155">
        <v>0.19370543103978244</v>
      </c>
    </row>
    <row r="56" spans="1:22" x14ac:dyDescent="0.25">
      <c r="A56" s="160">
        <v>28</v>
      </c>
      <c r="B56">
        <v>33.025343465346538</v>
      </c>
      <c r="C56">
        <v>4.7922852475247515</v>
      </c>
      <c r="D56">
        <v>4.9959323762376231</v>
      </c>
      <c r="E56">
        <v>27.153968019801969</v>
      </c>
      <c r="F56">
        <v>-1.1851199999999986</v>
      </c>
      <c r="G56">
        <v>2.1049405940594061E-2</v>
      </c>
      <c r="H56">
        <v>0.13716495049504951</v>
      </c>
      <c r="I56">
        <v>0.11679178217821784</v>
      </c>
      <c r="J56" s="4">
        <v>30.089655742574251</v>
      </c>
      <c r="K56" s="4">
        <v>5.8713754455445688</v>
      </c>
      <c r="L56" s="4">
        <v>1005</v>
      </c>
      <c r="M56" s="4"/>
      <c r="N56" s="4">
        <v>1.8724464235713635E-5</v>
      </c>
      <c r="O56" s="123">
        <v>17543.398046079572</v>
      </c>
      <c r="P56" s="4">
        <v>124.20691000881847</v>
      </c>
      <c r="Q56" s="4">
        <v>25.088940012373197</v>
      </c>
      <c r="R56" s="4">
        <v>4.9506639159551149</v>
      </c>
      <c r="T56">
        <v>0.23951999999999998</v>
      </c>
      <c r="U56">
        <v>195.11024107722801</v>
      </c>
      <c r="V56" s="155">
        <v>0.20796101507127313</v>
      </c>
    </row>
    <row r="57" spans="1:22" x14ac:dyDescent="0.25">
      <c r="A57" s="160">
        <v>26</v>
      </c>
      <c r="B57">
        <v>33.004892673267321</v>
      </c>
      <c r="C57">
        <v>4.8383571287128717</v>
      </c>
      <c r="D57">
        <v>5.0414635643564365</v>
      </c>
      <c r="E57">
        <v>26.705797920792076</v>
      </c>
      <c r="F57">
        <v>-1.1851199999999986</v>
      </c>
      <c r="G57">
        <v>1.8406633663366336E-2</v>
      </c>
      <c r="H57">
        <v>0.11622623762376239</v>
      </c>
      <c r="I57">
        <v>9.3450891089108895E-2</v>
      </c>
      <c r="J57" s="4">
        <v>29.8553452970297</v>
      </c>
      <c r="K57" s="4">
        <v>6.299094752475245</v>
      </c>
      <c r="L57" s="4">
        <v>1006</v>
      </c>
      <c r="M57" s="4"/>
      <c r="N57" s="4">
        <v>1.8713575536379736E-5</v>
      </c>
      <c r="O57" s="123">
        <v>15349.73450254564</v>
      </c>
      <c r="P57" s="4">
        <v>116.64080029676296</v>
      </c>
      <c r="Q57" s="4">
        <v>24.790644333643524</v>
      </c>
      <c r="R57" s="4">
        <v>4.7050330248362711</v>
      </c>
      <c r="T57">
        <v>0.23951999999999998</v>
      </c>
      <c r="U57">
        <v>194.59221386138654</v>
      </c>
      <c r="V57" s="155">
        <v>0.22363754117048573</v>
      </c>
    </row>
    <row r="58" spans="1:22" x14ac:dyDescent="0.25">
      <c r="A58" s="160">
        <v>24</v>
      </c>
      <c r="B58">
        <v>32.999412277227712</v>
      </c>
      <c r="C58">
        <v>4.8208448514851483</v>
      </c>
      <c r="D58">
        <v>5.0178793069306922</v>
      </c>
      <c r="E58">
        <v>26.329518514851479</v>
      </c>
      <c r="F58">
        <v>-1.1851199999999986</v>
      </c>
      <c r="G58">
        <v>1.6343762376237622E-2</v>
      </c>
      <c r="H58">
        <v>0.10034970297029704</v>
      </c>
      <c r="I58">
        <v>7.4739702970297028E-2</v>
      </c>
      <c r="J58" s="4">
        <v>29.664465396039596</v>
      </c>
      <c r="K58" s="4">
        <v>6.6698937623762333</v>
      </c>
      <c r="L58" s="4">
        <v>1005</v>
      </c>
      <c r="M58" s="4"/>
      <c r="N58" s="4">
        <v>1.8704702112877304E-5</v>
      </c>
      <c r="O58" s="123">
        <v>13635.922273557302</v>
      </c>
      <c r="P58" s="4">
        <v>109.55621452066181</v>
      </c>
      <c r="Q58" s="4">
        <v>24.603355531114737</v>
      </c>
      <c r="R58" s="4">
        <v>4.4528972636318276</v>
      </c>
      <c r="T58">
        <v>0.23951999999999998</v>
      </c>
      <c r="U58">
        <v>188.77477107326666</v>
      </c>
      <c r="V58" s="155">
        <v>0.23670095294776924</v>
      </c>
    </row>
    <row r="59" spans="1:22" x14ac:dyDescent="0.25">
      <c r="A59" s="160">
        <v>22</v>
      </c>
      <c r="B59">
        <v>33.037448529411755</v>
      </c>
      <c r="C59">
        <v>4.8161909803921557</v>
      </c>
      <c r="D59">
        <v>5.0122176470588231</v>
      </c>
      <c r="E59">
        <v>25.887175196078424</v>
      </c>
      <c r="F59">
        <v>-1.1851199999999986</v>
      </c>
      <c r="G59">
        <v>1.4424313725490188E-2</v>
      </c>
      <c r="H59">
        <v>8.5594607843137258E-2</v>
      </c>
      <c r="I59">
        <v>5.8180784313725468E-2</v>
      </c>
      <c r="J59" s="4">
        <v>29.462311862745089</v>
      </c>
      <c r="K59" s="4">
        <v>7.150273333333331</v>
      </c>
      <c r="L59" s="4">
        <v>1005</v>
      </c>
      <c r="M59" s="4"/>
      <c r="N59" s="4">
        <v>1.8695301679795233E-5</v>
      </c>
      <c r="O59" s="123">
        <v>12040.539748431387</v>
      </c>
      <c r="P59" s="4">
        <v>103.65347471192148</v>
      </c>
      <c r="Q59" s="4">
        <v>24.383047141881448</v>
      </c>
      <c r="R59" s="4">
        <v>4.2510468075945065</v>
      </c>
      <c r="T59">
        <v>0.23951999999999998</v>
      </c>
      <c r="U59">
        <v>187.80922880000074</v>
      </c>
      <c r="V59" s="155">
        <v>0.25336480207919476</v>
      </c>
    </row>
    <row r="60" spans="1:22" ht="15.75" thickBot="1" x14ac:dyDescent="0.3">
      <c r="A60" s="161">
        <v>20</v>
      </c>
      <c r="B60" s="157">
        <v>33.267113101604288</v>
      </c>
      <c r="C60" s="157">
        <v>4.8189117112299433</v>
      </c>
      <c r="D60" s="157">
        <v>5.012219037433157</v>
      </c>
      <c r="E60" s="157">
        <v>25.554237112299454</v>
      </c>
      <c r="F60" s="157">
        <v>-1.1851200000000042</v>
      </c>
      <c r="G60" s="157">
        <v>1.3928449197860963E-2</v>
      </c>
      <c r="H60" s="157">
        <v>7.7318663101604276E-2</v>
      </c>
      <c r="I60" s="157">
        <v>5.5462406417112323E-2</v>
      </c>
      <c r="J60" s="162">
        <v>29.410675106951871</v>
      </c>
      <c r="K60" s="162">
        <v>7.712875989304834</v>
      </c>
      <c r="L60" s="162">
        <v>1005</v>
      </c>
      <c r="M60" s="162"/>
      <c r="N60" s="162">
        <v>1.8692900011867208E-5</v>
      </c>
      <c r="O60" s="163">
        <v>11628.115992399589</v>
      </c>
      <c r="P60" s="162">
        <v>107.96554339336616</v>
      </c>
      <c r="Q60" s="162">
        <v>24.301521415725599</v>
      </c>
      <c r="R60" s="162">
        <v>4.4427483179510432</v>
      </c>
      <c r="S60" s="157"/>
      <c r="T60" s="157">
        <v>0.23951999999999998</v>
      </c>
      <c r="U60" s="157">
        <v>185.20388308877494</v>
      </c>
      <c r="V60" s="158">
        <v>0.27111998693578365</v>
      </c>
    </row>
  </sheetData>
  <mergeCells count="6">
    <mergeCell ref="A48:V48"/>
    <mergeCell ref="AD3:AD6"/>
    <mergeCell ref="X1:AD1"/>
    <mergeCell ref="A1:V1"/>
    <mergeCell ref="A16:V16"/>
    <mergeCell ref="A32:V3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X50"/>
  <sheetViews>
    <sheetView zoomScale="70" zoomScaleNormal="70" workbookViewId="0">
      <selection activeCell="A4" sqref="A4:B17"/>
    </sheetView>
  </sheetViews>
  <sheetFormatPr defaultRowHeight="15" x14ac:dyDescent="0.25"/>
  <cols>
    <col min="1" max="3" width="8.7109375" style="4" customWidth="1"/>
    <col min="4" max="4" width="8.7109375" style="54" customWidth="1"/>
    <col min="5" max="8" width="8.7109375" style="43" customWidth="1"/>
    <col min="9" max="9" width="8.7109375" style="54" customWidth="1"/>
    <col min="10" max="15" width="8.7109375" style="43" customWidth="1"/>
    <col min="16" max="17" width="8.7109375" style="4" customWidth="1"/>
    <col min="18" max="18" width="19.28515625" style="4" customWidth="1"/>
    <col min="19" max="19" width="19.28515625" style="54" customWidth="1"/>
    <col min="20" max="20" width="12.5703125" style="43" customWidth="1"/>
    <col min="21" max="21" width="8.7109375" style="123" customWidth="1"/>
    <col min="22" max="22" width="13.42578125" style="123" customWidth="1"/>
    <col min="23" max="25" width="8.7109375" style="123" customWidth="1"/>
    <col min="26" max="26" width="13.28515625" style="43" customWidth="1"/>
    <col min="27" max="45" width="8.7109375" style="123" customWidth="1"/>
    <col min="46" max="48" width="8.7109375" style="4" customWidth="1"/>
    <col min="49" max="49" width="8.7109375" style="54" customWidth="1"/>
    <col min="50" max="60" width="8.7109375" style="43" customWidth="1"/>
    <col min="61" max="63" width="8.7109375" style="4" customWidth="1"/>
    <col min="64" max="64" width="8.7109375" style="54" customWidth="1"/>
    <col min="65" max="75" width="8.7109375" style="43" customWidth="1"/>
    <col min="76" max="78" width="8.7109375" style="4" customWidth="1"/>
    <col min="79" max="79" width="8.7109375" style="54" customWidth="1"/>
    <col min="80" max="86" width="8.7109375" style="43" customWidth="1"/>
    <col min="87" max="87" width="2.42578125" customWidth="1"/>
    <col min="88" max="88" width="9.140625" style="1"/>
    <col min="89" max="94" width="9.5703125" style="1" customWidth="1"/>
    <col min="96" max="96" width="6.42578125" customWidth="1"/>
    <col min="97" max="97" width="11.28515625" customWidth="1"/>
    <col min="98" max="102" width="9.5703125" bestFit="1" customWidth="1"/>
  </cols>
  <sheetData>
    <row r="1" spans="1:102" ht="78.75" customHeight="1" thickBot="1" x14ac:dyDescent="0.3">
      <c r="A1" s="186" t="s">
        <v>44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7"/>
      <c r="BS1" s="187"/>
      <c r="BT1" s="187"/>
      <c r="BU1" s="187"/>
      <c r="BV1" s="187"/>
      <c r="BW1" s="187"/>
      <c r="BX1" s="187"/>
      <c r="BY1" s="187"/>
      <c r="BZ1" s="187"/>
      <c r="CA1" s="187"/>
      <c r="CB1" s="187"/>
      <c r="CC1" s="116"/>
      <c r="CD1" s="116"/>
      <c r="CE1" s="116"/>
      <c r="CF1" s="116"/>
      <c r="CG1" s="116"/>
      <c r="CH1" s="116"/>
      <c r="CJ1" s="168" t="s">
        <v>22</v>
      </c>
      <c r="CK1" s="169"/>
      <c r="CL1" s="169"/>
      <c r="CM1" s="169"/>
      <c r="CN1" s="169"/>
      <c r="CO1" s="169"/>
      <c r="CP1" s="170"/>
    </row>
    <row r="2" spans="1:102" ht="20.100000000000001" customHeight="1" x14ac:dyDescent="0.25">
      <c r="A2" s="171" t="s">
        <v>82</v>
      </c>
      <c r="B2" s="172"/>
      <c r="C2" s="172"/>
      <c r="D2" s="172"/>
      <c r="E2" s="173"/>
      <c r="F2" s="171" t="s">
        <v>54</v>
      </c>
      <c r="G2" s="172"/>
      <c r="H2" s="172"/>
      <c r="I2" s="172"/>
      <c r="J2" s="172"/>
      <c r="K2" s="205" t="s">
        <v>14</v>
      </c>
      <c r="L2" s="206"/>
      <c r="M2" s="206"/>
      <c r="N2" s="206"/>
      <c r="O2" s="207"/>
      <c r="P2" s="174" t="s">
        <v>81</v>
      </c>
      <c r="Q2" s="175"/>
      <c r="R2" s="175"/>
      <c r="S2" s="175"/>
      <c r="T2" s="176"/>
      <c r="U2" s="177" t="s">
        <v>55</v>
      </c>
      <c r="V2" s="178"/>
      <c r="W2" s="178"/>
      <c r="X2" s="178"/>
      <c r="Y2" s="179"/>
      <c r="Z2" s="177" t="s">
        <v>58</v>
      </c>
      <c r="AA2" s="178"/>
      <c r="AB2" s="178"/>
      <c r="AC2" s="178"/>
      <c r="AD2" s="179"/>
      <c r="AE2" s="177" t="s">
        <v>59</v>
      </c>
      <c r="AF2" s="178"/>
      <c r="AG2" s="178"/>
      <c r="AH2" s="178"/>
      <c r="AI2" s="179"/>
      <c r="AJ2" s="177" t="s">
        <v>60</v>
      </c>
      <c r="AK2" s="178"/>
      <c r="AL2" s="178"/>
      <c r="AM2" s="178"/>
      <c r="AN2" s="179"/>
      <c r="AO2" s="177" t="s">
        <v>61</v>
      </c>
      <c r="AP2" s="178"/>
      <c r="AQ2" s="178"/>
      <c r="AR2" s="178"/>
      <c r="AS2" s="179"/>
      <c r="AT2" s="180" t="s">
        <v>79</v>
      </c>
      <c r="AU2" s="181"/>
      <c r="AV2" s="181"/>
      <c r="AW2" s="181"/>
      <c r="AX2" s="182"/>
      <c r="AY2" s="180" t="s">
        <v>56</v>
      </c>
      <c r="AZ2" s="181"/>
      <c r="BA2" s="181"/>
      <c r="BB2" s="181"/>
      <c r="BC2" s="182"/>
      <c r="BD2" s="180" t="s">
        <v>15</v>
      </c>
      <c r="BE2" s="181"/>
      <c r="BF2" s="181"/>
      <c r="BG2" s="181"/>
      <c r="BH2" s="182"/>
      <c r="BI2" s="183" t="s">
        <v>80</v>
      </c>
      <c r="BJ2" s="184"/>
      <c r="BK2" s="184"/>
      <c r="BL2" s="184"/>
      <c r="BM2" s="185"/>
      <c r="BN2" s="183" t="s">
        <v>57</v>
      </c>
      <c r="BO2" s="184"/>
      <c r="BP2" s="184"/>
      <c r="BQ2" s="184"/>
      <c r="BR2" s="185"/>
      <c r="BS2" s="183" t="s">
        <v>16</v>
      </c>
      <c r="BT2" s="184"/>
      <c r="BU2" s="184"/>
      <c r="BV2" s="184"/>
      <c r="BW2" s="185"/>
      <c r="BX2" s="198" t="s">
        <v>46</v>
      </c>
      <c r="BY2" s="203"/>
      <c r="BZ2" s="203"/>
      <c r="CA2" s="203"/>
      <c r="CB2" s="204"/>
      <c r="CC2" s="198" t="s">
        <v>17</v>
      </c>
      <c r="CD2" s="199"/>
      <c r="CE2" s="199"/>
      <c r="CF2" s="199"/>
      <c r="CG2" s="200"/>
      <c r="CH2" s="117"/>
      <c r="CJ2" s="31" t="s">
        <v>10</v>
      </c>
      <c r="CK2" s="32" t="s">
        <v>0</v>
      </c>
      <c r="CL2" s="32" t="s">
        <v>1</v>
      </c>
      <c r="CM2" s="32" t="s">
        <v>2</v>
      </c>
      <c r="CN2" s="32" t="s">
        <v>3</v>
      </c>
      <c r="CO2" s="32" t="s">
        <v>4</v>
      </c>
      <c r="CP2" s="33" t="s">
        <v>5</v>
      </c>
    </row>
    <row r="3" spans="1:102" ht="20.100000000000001" customHeight="1" thickBot="1" x14ac:dyDescent="0.3">
      <c r="A3" s="101" t="s">
        <v>21</v>
      </c>
      <c r="B3" s="102" t="s">
        <v>13</v>
      </c>
      <c r="C3" s="102" t="s">
        <v>20</v>
      </c>
      <c r="D3" s="103" t="s">
        <v>19</v>
      </c>
      <c r="E3" s="104" t="s">
        <v>18</v>
      </c>
      <c r="F3" s="101" t="s">
        <v>21</v>
      </c>
      <c r="G3" s="102" t="s">
        <v>13</v>
      </c>
      <c r="H3" s="102" t="s">
        <v>20</v>
      </c>
      <c r="I3" s="103" t="s">
        <v>19</v>
      </c>
      <c r="J3" s="127" t="s">
        <v>18</v>
      </c>
      <c r="K3" s="101" t="s">
        <v>21</v>
      </c>
      <c r="L3" s="102" t="s">
        <v>13</v>
      </c>
      <c r="M3" s="102" t="s">
        <v>20</v>
      </c>
      <c r="N3" s="103" t="s">
        <v>19</v>
      </c>
      <c r="O3" s="104" t="s">
        <v>18</v>
      </c>
      <c r="P3" s="10" t="s">
        <v>21</v>
      </c>
      <c r="Q3" s="15" t="s">
        <v>13</v>
      </c>
      <c r="R3" s="15" t="s">
        <v>20</v>
      </c>
      <c r="S3" s="59" t="s">
        <v>19</v>
      </c>
      <c r="T3" s="44" t="s">
        <v>18</v>
      </c>
      <c r="U3" s="124" t="s">
        <v>21</v>
      </c>
      <c r="V3" s="98" t="s">
        <v>13</v>
      </c>
      <c r="W3" s="98" t="s">
        <v>20</v>
      </c>
      <c r="X3" s="98" t="s">
        <v>19</v>
      </c>
      <c r="Y3" s="125" t="s">
        <v>18</v>
      </c>
      <c r="Z3" s="140" t="s">
        <v>21</v>
      </c>
      <c r="AA3" s="98" t="s">
        <v>13</v>
      </c>
      <c r="AB3" s="98" t="s">
        <v>20</v>
      </c>
      <c r="AC3" s="98" t="s">
        <v>19</v>
      </c>
      <c r="AD3" s="125" t="s">
        <v>18</v>
      </c>
      <c r="AE3" s="124" t="s">
        <v>21</v>
      </c>
      <c r="AF3" s="98" t="s">
        <v>13</v>
      </c>
      <c r="AG3" s="98" t="s">
        <v>20</v>
      </c>
      <c r="AH3" s="98" t="s">
        <v>19</v>
      </c>
      <c r="AI3" s="125" t="s">
        <v>18</v>
      </c>
      <c r="AJ3" s="124" t="s">
        <v>21</v>
      </c>
      <c r="AK3" s="98" t="s">
        <v>13</v>
      </c>
      <c r="AL3" s="98" t="s">
        <v>20</v>
      </c>
      <c r="AM3" s="98" t="s">
        <v>19</v>
      </c>
      <c r="AN3" s="125" t="s">
        <v>18</v>
      </c>
      <c r="AO3" s="124" t="s">
        <v>21</v>
      </c>
      <c r="AP3" s="98" t="s">
        <v>13</v>
      </c>
      <c r="AQ3" s="98" t="s">
        <v>20</v>
      </c>
      <c r="AR3" s="98" t="s">
        <v>19</v>
      </c>
      <c r="AS3" s="125" t="s">
        <v>18</v>
      </c>
      <c r="AT3" s="11" t="s">
        <v>21</v>
      </c>
      <c r="AU3" s="17" t="s">
        <v>13</v>
      </c>
      <c r="AV3" s="17" t="s">
        <v>20</v>
      </c>
      <c r="AW3" s="52" t="s">
        <v>19</v>
      </c>
      <c r="AX3" s="46" t="s">
        <v>18</v>
      </c>
      <c r="AY3" s="11" t="s">
        <v>21</v>
      </c>
      <c r="AZ3" s="17" t="s">
        <v>13</v>
      </c>
      <c r="BA3" s="17" t="s">
        <v>20</v>
      </c>
      <c r="BB3" s="52" t="s">
        <v>19</v>
      </c>
      <c r="BC3" s="46" t="s">
        <v>18</v>
      </c>
      <c r="BD3" s="11" t="s">
        <v>21</v>
      </c>
      <c r="BE3" s="17" t="s">
        <v>13</v>
      </c>
      <c r="BF3" s="17" t="s">
        <v>20</v>
      </c>
      <c r="BG3" s="52" t="s">
        <v>19</v>
      </c>
      <c r="BH3" s="46" t="s">
        <v>18</v>
      </c>
      <c r="BI3" s="12" t="s">
        <v>21</v>
      </c>
      <c r="BJ3" s="19" t="s">
        <v>13</v>
      </c>
      <c r="BK3" s="19" t="s">
        <v>20</v>
      </c>
      <c r="BL3" s="57" t="s">
        <v>19</v>
      </c>
      <c r="BM3" s="48" t="s">
        <v>18</v>
      </c>
      <c r="BN3" s="12" t="s">
        <v>21</v>
      </c>
      <c r="BO3" s="19" t="s">
        <v>13</v>
      </c>
      <c r="BP3" s="19" t="s">
        <v>20</v>
      </c>
      <c r="BQ3" s="57" t="s">
        <v>19</v>
      </c>
      <c r="BR3" s="48" t="s">
        <v>18</v>
      </c>
      <c r="BS3" s="12" t="s">
        <v>21</v>
      </c>
      <c r="BT3" s="19" t="s">
        <v>13</v>
      </c>
      <c r="BU3" s="19" t="s">
        <v>20</v>
      </c>
      <c r="BV3" s="57" t="s">
        <v>19</v>
      </c>
      <c r="BW3" s="48" t="s">
        <v>18</v>
      </c>
      <c r="BX3" s="13" t="s">
        <v>12</v>
      </c>
      <c r="BY3" s="21" t="s">
        <v>13</v>
      </c>
      <c r="BZ3" s="21" t="s">
        <v>20</v>
      </c>
      <c r="CA3" s="55" t="s">
        <v>19</v>
      </c>
      <c r="CB3" s="50" t="s">
        <v>18</v>
      </c>
      <c r="CC3" s="13" t="s">
        <v>12</v>
      </c>
      <c r="CD3" s="21" t="s">
        <v>13</v>
      </c>
      <c r="CE3" s="21" t="s">
        <v>20</v>
      </c>
      <c r="CF3" s="55" t="s">
        <v>19</v>
      </c>
      <c r="CG3" s="50" t="s">
        <v>18</v>
      </c>
      <c r="CH3" s="118"/>
      <c r="CJ3" s="34" t="s">
        <v>6</v>
      </c>
      <c r="CK3" s="2">
        <v>1.4820999999999999E-5</v>
      </c>
      <c r="CL3" s="2">
        <v>1.8128E-5</v>
      </c>
      <c r="CM3" s="2">
        <v>1.9519999999999999E-5</v>
      </c>
      <c r="CN3" s="2">
        <v>2.0140999999999999E-5</v>
      </c>
      <c r="CO3" s="2">
        <v>2.1401999999999999E-5</v>
      </c>
      <c r="CP3" s="3">
        <v>2.1603E-5</v>
      </c>
    </row>
    <row r="4" spans="1:102" ht="20.100000000000001" customHeight="1" x14ac:dyDescent="0.25">
      <c r="A4" s="105">
        <v>4.3700999999999997E-2</v>
      </c>
      <c r="B4" s="106">
        <v>4977.2169999999996</v>
      </c>
      <c r="C4" s="107">
        <f t="shared" ref="C4:C13" si="0">(A4)/($CM$11*$CL$5)</f>
        <v>0.2902843583531764</v>
      </c>
      <c r="D4" s="108">
        <f t="shared" ref="D4:D13" si="1">(A4*$CL$6)/($CJ$11*$CL$5)</f>
        <v>1097.1213108548836</v>
      </c>
      <c r="E4" s="109">
        <f t="shared" ref="E4:E13" si="2">(B4*$CL$6)/(2*$CL$7*$CM$11*(C4^2))</f>
        <v>0.79962762184105718</v>
      </c>
      <c r="F4" s="112">
        <v>1E-3</v>
      </c>
      <c r="G4" s="112">
        <v>10.470905</v>
      </c>
      <c r="H4" s="112">
        <f t="shared" ref="H4" si="3">(F4)/($CM$11*$CL$5)</f>
        <v>6.6425106600118168E-3</v>
      </c>
      <c r="I4" s="108">
        <f t="shared" ref="I4" si="4">(F4*$CL$6)/($CJ$11*$CL$5)</f>
        <v>25.10517633131699</v>
      </c>
      <c r="J4" s="112">
        <f t="shared" ref="J4" si="5">(G4*$CL$6)/(2*$CL$7*$CM$11*(H4^2))</f>
        <v>3.2126852631048264</v>
      </c>
      <c r="K4" s="128"/>
      <c r="L4" s="112"/>
      <c r="M4" s="112"/>
      <c r="N4" s="112"/>
      <c r="O4" s="109"/>
      <c r="P4" s="5">
        <v>4.6552999999999997E-2</v>
      </c>
      <c r="Q4" s="16">
        <v>2952.0909999999999</v>
      </c>
      <c r="R4" s="38">
        <f t="shared" ref="R4:R13" si="6">(P4)/($CM$11*$CM$5)</f>
        <v>0.28717723687706193</v>
      </c>
      <c r="S4" s="60">
        <f t="shared" ref="S4:S13" si="7">(P4*$CM$6)/($CJ$11*$CM$5)</f>
        <v>1418.772383221572</v>
      </c>
      <c r="T4" s="45">
        <f t="shared" ref="T4:T13" si="8">(Q4*$CM$6)/(2*$CM$7*$CM$11*(R4^2))</f>
        <v>0.63344643332712203</v>
      </c>
      <c r="U4" s="135">
        <v>1E-3</v>
      </c>
      <c r="V4" s="38">
        <v>5.5603883999999999</v>
      </c>
      <c r="W4" s="38">
        <f t="shared" ref="W4:W13" si="9">(U4)/($CM$11*$CM$5)</f>
        <v>6.1688234244208088E-3</v>
      </c>
      <c r="X4" s="38">
        <f t="shared" ref="X4:X13" si="10">(U4*$CM$6)/($CJ$11*$CM$5)</f>
        <v>30.4764973948311</v>
      </c>
      <c r="Y4" s="136">
        <f t="shared" ref="Y4:Y13" si="11">(V4*$CM$6)/(2*$CM$7*$CM$11*(W4^2))</f>
        <v>2.5857148503619416</v>
      </c>
      <c r="Z4" s="139">
        <v>1E-3</v>
      </c>
      <c r="AA4" s="38">
        <v>5.5605966999999996</v>
      </c>
      <c r="AB4" s="38">
        <f t="shared" ref="AB4" si="12">(Z4)/($CM$11*$CM$5)</f>
        <v>6.1688234244208088E-3</v>
      </c>
      <c r="AC4" s="38">
        <f t="shared" ref="AC4" si="13">(Z4*$CM$6)/($CJ$11*$CM$5)</f>
        <v>30.4764973948311</v>
      </c>
      <c r="AD4" s="136">
        <f t="shared" ref="AD4" si="14">(AA4*$CM$6)/(2*$CM$7*$CM$11*(AB4^2))</f>
        <v>2.5858117148909248</v>
      </c>
      <c r="AE4" s="135">
        <v>1E-3</v>
      </c>
      <c r="AF4" s="38">
        <v>6.3451890999999998</v>
      </c>
      <c r="AG4" s="38">
        <f t="shared" ref="AG4" si="15">(AE4)/($CM$11*$CM$5)</f>
        <v>6.1688234244208088E-3</v>
      </c>
      <c r="AH4" s="38">
        <f t="shared" ref="AH4" si="16">(AE4*$CM$6)/($CJ$11*$CM$5)</f>
        <v>30.4764973948311</v>
      </c>
      <c r="AI4" s="136">
        <f t="shared" ref="AI4" si="17">(AF4*$CM$6)/(2*$CM$7*$CM$11*(AG4^2))</f>
        <v>2.9506661232918048</v>
      </c>
      <c r="AJ4" s="135">
        <v>1E-3</v>
      </c>
      <c r="AK4" s="38">
        <v>5.8320303999999998</v>
      </c>
      <c r="AL4" s="38">
        <f t="shared" ref="AL4" si="18">(AJ4)/($CM$11*$CM$5)</f>
        <v>6.1688234244208088E-3</v>
      </c>
      <c r="AM4" s="38">
        <f t="shared" ref="AM4" si="19">(AJ4*$CM$6)/($CJ$11*$CM$5)</f>
        <v>30.4764973948311</v>
      </c>
      <c r="AN4" s="136">
        <f t="shared" ref="AN4" si="20">(AK4*$CM$6)/(2*$CM$7*$CM$11*(AL4^2))</f>
        <v>2.7120349386100964</v>
      </c>
      <c r="AO4" s="135">
        <v>1E-3</v>
      </c>
      <c r="AP4" s="38">
        <v>5.5604120000000004</v>
      </c>
      <c r="AQ4" s="38">
        <f t="shared" ref="AQ4" si="21">(AO4)/($CM$11*$CM$5)</f>
        <v>6.1688234244208088E-3</v>
      </c>
      <c r="AR4" s="38">
        <f t="shared" ref="AR4" si="22">(AO4*$CM$6)/($CJ$11*$CM$5)</f>
        <v>30.4764973948311</v>
      </c>
      <c r="AS4" s="136">
        <f t="shared" ref="AS4" si="23">(AP4*$CM$6)/(2*$CM$7*$CM$11*(AQ4^2))</f>
        <v>2.5857258249317159</v>
      </c>
      <c r="AT4" s="6">
        <v>4.8534000000000001E-2</v>
      </c>
      <c r="AU4" s="18">
        <v>2475.163</v>
      </c>
      <c r="AV4" s="39">
        <f t="shared" ref="AV4:AV13" si="24">(AT4)/($CM$11*$CN$5)</f>
        <v>0.29016645832371718</v>
      </c>
      <c r="AW4" s="53">
        <f t="shared" ref="AW4:AW13" si="25">(AT4*$CN$6)/($CJ$11*$CN$5)</f>
        <v>1673.5535967799074</v>
      </c>
      <c r="AX4" s="47">
        <f t="shared" ref="AX4:AX13" si="26">(AU4*$CN$6)/(2*$CN$7*$CM$11*(AV4^2))</f>
        <v>0.6073223572041816</v>
      </c>
      <c r="AY4" s="114">
        <v>1E-3</v>
      </c>
      <c r="AZ4" s="114">
        <v>3.7668894000000002</v>
      </c>
      <c r="BA4" s="114">
        <f t="shared" ref="BA4" si="27">(AY4)/($CM$11*$CN$5)</f>
        <v>5.9786223744945233E-3</v>
      </c>
      <c r="BB4" s="114">
        <f t="shared" ref="BB4" si="28">(AY4*$CN$6)/($CJ$11*$CN$5)</f>
        <v>34.48208671817504</v>
      </c>
      <c r="BC4" s="114">
        <f t="shared" ref="BC4" si="29">(AZ4*$CN$6)/(2*$CN$7*$CM$11*(BA4^2))</f>
        <v>2.1771607953403054</v>
      </c>
      <c r="BD4" s="114"/>
      <c r="BE4" s="114"/>
      <c r="BF4" s="114"/>
      <c r="BG4" s="114"/>
      <c r="BH4" s="114"/>
      <c r="BI4" s="7">
        <v>4.8701000000000001E-2</v>
      </c>
      <c r="BJ4" s="20">
        <v>1684.7860000000001</v>
      </c>
      <c r="BK4" s="40">
        <f t="shared" ref="BK4:BK13" si="30">(BI4)/($CM$11*$CO$5)</f>
        <v>0.27400953249461979</v>
      </c>
      <c r="BL4" s="58">
        <f t="shared" ref="BL4:BL13" si="31">(BI4*$CO$6)/($CJ$11*$CO$5)</f>
        <v>1875.5520156376699</v>
      </c>
      <c r="BM4" s="49">
        <f t="shared" ref="BM4:BM13" si="32">(BJ4*$CO$6)/(2*$CO$7*$CM$11*(BK4^2))</f>
        <v>0.55016671090690206</v>
      </c>
      <c r="BN4" s="99">
        <v>1E-3</v>
      </c>
      <c r="BO4" s="99">
        <v>2.5873879</v>
      </c>
      <c r="BP4" s="99"/>
      <c r="BQ4" s="99"/>
      <c r="BR4" s="99"/>
      <c r="BS4" s="99"/>
      <c r="BT4" s="99"/>
      <c r="BU4" s="99"/>
      <c r="BV4" s="99"/>
      <c r="BW4" s="99"/>
      <c r="BX4" s="8">
        <v>4.5759393939393954E-2</v>
      </c>
      <c r="BY4" s="22">
        <v>1544.969696969697</v>
      </c>
      <c r="BZ4" s="41">
        <f>(BX4)/($CM$11*$CP$5)</f>
        <v>0.25506352109553104</v>
      </c>
      <c r="CA4" s="56">
        <f>(BX4*$CP$6)/($CJ$11*$CP$5)</f>
        <v>2019.7302130456737</v>
      </c>
      <c r="CB4" s="51">
        <f>(BY4*$CP$6)/(2*$CP$7*$CM$11*(BZ4^2))</f>
        <v>0.67357466123075416</v>
      </c>
      <c r="CC4" s="8"/>
      <c r="CD4" s="22"/>
      <c r="CE4" s="41">
        <f>(CC4)/($CM$11*$CP$5)</f>
        <v>0</v>
      </c>
      <c r="CF4" s="56">
        <f>(CC4*$CP$6)/($CJ$11*$CP$5)</f>
        <v>0</v>
      </c>
      <c r="CG4" s="51" t="e">
        <f>(CD4*$CP$6)/(2*$CP$7*$CM$11*(CE4^2))</f>
        <v>#DIV/0!</v>
      </c>
      <c r="CH4" s="119"/>
      <c r="CJ4" s="34" t="s">
        <v>7</v>
      </c>
      <c r="CK4" s="2">
        <v>2.8851000000000002E-2</v>
      </c>
      <c r="CL4" s="2">
        <v>2.2395000000000002E-2</v>
      </c>
      <c r="CM4" s="2">
        <v>1.8447999999999999E-2</v>
      </c>
      <c r="CN4" s="2">
        <v>1.6305E-2</v>
      </c>
      <c r="CO4" s="2">
        <v>1.4599000000000001E-2</v>
      </c>
      <c r="CP4" s="3">
        <v>1.2737999999999999E-2</v>
      </c>
      <c r="CS4" s="81" t="s">
        <v>10</v>
      </c>
      <c r="CT4" s="82" t="s">
        <v>42</v>
      </c>
      <c r="CU4" s="82" t="s">
        <v>41</v>
      </c>
      <c r="CV4" s="82" t="s">
        <v>40</v>
      </c>
      <c r="CW4" s="82" t="s">
        <v>39</v>
      </c>
      <c r="CX4" s="83" t="s">
        <v>38</v>
      </c>
    </row>
    <row r="5" spans="1:102" ht="20.100000000000001" customHeight="1" x14ac:dyDescent="0.25">
      <c r="A5" s="105">
        <v>5.3672999999999998E-2</v>
      </c>
      <c r="B5" s="106">
        <v>6889.884</v>
      </c>
      <c r="C5" s="107">
        <f t="shared" si="0"/>
        <v>0.35652347465481421</v>
      </c>
      <c r="D5" s="108">
        <f t="shared" si="1"/>
        <v>1347.4701292307768</v>
      </c>
      <c r="E5" s="109">
        <f t="shared" si="2"/>
        <v>0.73381085357032583</v>
      </c>
      <c r="F5" s="112">
        <v>2E-3</v>
      </c>
      <c r="G5" s="112">
        <v>27.734165999999998</v>
      </c>
      <c r="H5" s="112">
        <f t="shared" ref="H5:H32" si="33">(F5)/($CM$11*$CL$5)</f>
        <v>1.3285021320023634E-2</v>
      </c>
      <c r="I5" s="108">
        <f t="shared" ref="I5:I32" si="34">(F5*$CL$6)/($CJ$11*$CL$5)</f>
        <v>50.21035266263398</v>
      </c>
      <c r="J5" s="112">
        <f t="shared" ref="J5:J32" si="35">(G5*$CL$6)/(2*$CL$7*$CM$11*(H5^2))</f>
        <v>2.1273506538523392</v>
      </c>
      <c r="K5" s="128"/>
      <c r="L5" s="112"/>
      <c r="M5" s="112"/>
      <c r="N5" s="112"/>
      <c r="O5" s="109"/>
      <c r="P5" s="5">
        <v>5.6446000000000003E-2</v>
      </c>
      <c r="Q5" s="16">
        <v>4213.78</v>
      </c>
      <c r="R5" s="38">
        <f t="shared" si="6"/>
        <v>0.34820540701485703</v>
      </c>
      <c r="S5" s="60">
        <f t="shared" si="7"/>
        <v>1720.2763719486361</v>
      </c>
      <c r="T5" s="45">
        <f t="shared" si="8"/>
        <v>0.61500835487053085</v>
      </c>
      <c r="U5" s="135">
        <v>2E-3</v>
      </c>
      <c r="V5" s="38">
        <v>15.096778</v>
      </c>
      <c r="W5" s="38">
        <f t="shared" si="9"/>
        <v>1.2337646848841618E-2</v>
      </c>
      <c r="X5" s="38">
        <f t="shared" si="10"/>
        <v>60.952994789662199</v>
      </c>
      <c r="Y5" s="136">
        <f t="shared" si="11"/>
        <v>1.7550915628131951</v>
      </c>
      <c r="Z5" s="139">
        <v>2E-3</v>
      </c>
      <c r="AA5" s="38">
        <v>15.098254000000001</v>
      </c>
      <c r="AB5" s="38">
        <f t="shared" ref="AB5:AB32" si="36">(Z5)/($CM$11*$CM$5)</f>
        <v>1.2337646848841618E-2</v>
      </c>
      <c r="AC5" s="38">
        <f t="shared" ref="AC5:AC32" si="37">(Z5*$CM$6)/($CJ$11*$CM$5)</f>
        <v>60.952994789662199</v>
      </c>
      <c r="AD5" s="136">
        <f t="shared" ref="AD5:AD32" si="38">(AA5*$CM$6)/(2*$CM$7*$CM$11*(AB5^2))</f>
        <v>1.7552631567219561</v>
      </c>
      <c r="AE5" s="135">
        <v>2E-3</v>
      </c>
      <c r="AF5" s="38">
        <v>16.508285000000001</v>
      </c>
      <c r="AG5" s="38">
        <f t="shared" ref="AG5:AG32" si="39">(AE5)/($CM$11*$CM$5)</f>
        <v>1.2337646848841618E-2</v>
      </c>
      <c r="AH5" s="38">
        <f t="shared" ref="AH5:AH32" si="40">(AE5*$CM$6)/($CJ$11*$CM$5)</f>
        <v>60.952994789662199</v>
      </c>
      <c r="AI5" s="136">
        <f t="shared" ref="AI5:AI32" si="41">(AF5*$CM$6)/(2*$CM$7*$CM$11*(AG5^2))</f>
        <v>1.919187771060529</v>
      </c>
      <c r="AJ5" s="135">
        <v>2E-3</v>
      </c>
      <c r="AK5" s="38">
        <v>16.266539999999999</v>
      </c>
      <c r="AL5" s="38">
        <f t="shared" ref="AL5:AL32" si="42">(AJ5)/($CM$11*$CM$5)</f>
        <v>1.2337646848841618E-2</v>
      </c>
      <c r="AM5" s="38">
        <f t="shared" ref="AM5:AM32" si="43">(AJ5*$CM$6)/($CJ$11*$CM$5)</f>
        <v>60.952994789662199</v>
      </c>
      <c r="AN5" s="136">
        <f t="shared" ref="AN5:AN32" si="44">(AK5*$CM$6)/(2*$CM$7*$CM$11*(AL5^2))</f>
        <v>1.8910834556991796</v>
      </c>
      <c r="AO5" s="135">
        <v>2E-3</v>
      </c>
      <c r="AP5" s="38">
        <v>15.096449</v>
      </c>
      <c r="AQ5" s="38">
        <f t="shared" ref="AQ5:AQ32" si="45">(AO5)/($CM$11*$CM$5)</f>
        <v>1.2337646848841618E-2</v>
      </c>
      <c r="AR5" s="38">
        <f t="shared" ref="AR5:AR32" si="46">(AO5*$CM$6)/($CJ$11*$CM$5)</f>
        <v>60.952994789662199</v>
      </c>
      <c r="AS5" s="136">
        <f t="shared" ref="AS5:AS32" si="47">(AP5*$CM$6)/(2*$CM$7*$CM$11*(AQ5^2))</f>
        <v>1.7550533145774347</v>
      </c>
      <c r="AT5" s="6">
        <v>5.8444000000000003E-2</v>
      </c>
      <c r="AU5" s="18">
        <v>3475.0709999999999</v>
      </c>
      <c r="AV5" s="39">
        <f t="shared" si="24"/>
        <v>0.34941460605495794</v>
      </c>
      <c r="AW5" s="53">
        <f t="shared" si="25"/>
        <v>2015.271076157022</v>
      </c>
      <c r="AX5" s="47">
        <f t="shared" si="26"/>
        <v>0.58801912875210438</v>
      </c>
      <c r="AY5" s="114">
        <v>2E-3</v>
      </c>
      <c r="AZ5" s="114">
        <v>10.387665999999999</v>
      </c>
      <c r="BA5" s="114">
        <f t="shared" ref="BA5:BA33" si="48">(AY5)/($CM$11*$CN$5)</f>
        <v>1.1957244748989047E-2</v>
      </c>
      <c r="BB5" s="114">
        <f t="shared" ref="BB5:BB33" si="49">(AY5*$CN$6)/($CJ$11*$CN$5)</f>
        <v>68.96417343635008</v>
      </c>
      <c r="BC5" s="114">
        <f t="shared" ref="BC5:BC33" si="50">(AZ5*$CN$6)/(2*$CN$7*$CM$11*(BA5^2))</f>
        <v>1.5009479154265484</v>
      </c>
      <c r="BD5" s="114"/>
      <c r="BE5" s="114"/>
      <c r="BF5" s="114"/>
      <c r="BG5" s="114"/>
      <c r="BH5" s="114"/>
      <c r="BI5" s="7">
        <v>5.8874000000000003E-2</v>
      </c>
      <c r="BJ5" s="20">
        <v>2327.6190000000001</v>
      </c>
      <c r="BK5" s="40">
        <f t="shared" si="30"/>
        <v>0.33124652914905744</v>
      </c>
      <c r="BL5" s="58">
        <f t="shared" si="31"/>
        <v>2267.3302266617152</v>
      </c>
      <c r="BM5" s="49">
        <f t="shared" si="32"/>
        <v>0.52010392134897854</v>
      </c>
      <c r="BN5" s="99">
        <v>2E-3</v>
      </c>
      <c r="BO5" s="99">
        <v>7.2038326000000001</v>
      </c>
      <c r="BP5" s="99"/>
      <c r="BQ5" s="99"/>
      <c r="BR5" s="99"/>
      <c r="BS5" s="99"/>
      <c r="BT5" s="99"/>
      <c r="BU5" s="99"/>
      <c r="BV5" s="99"/>
      <c r="BW5" s="99"/>
      <c r="BX5" s="8">
        <v>6.2413030303030317E-2</v>
      </c>
      <c r="BY5" s="22">
        <v>2596.030303030303</v>
      </c>
      <c r="BZ5" s="41">
        <f t="shared" ref="BZ5:BZ33" si="51">(BX5)/($CM$11*$CP$5)</f>
        <v>0.34789113012329881</v>
      </c>
      <c r="CA5" s="56">
        <f t="shared" ref="CA5:CA33" si="52">(BX5*$CP$6)/($CJ$11*$CP$5)</f>
        <v>2754.7891730760771</v>
      </c>
      <c r="CB5" s="51">
        <f t="shared" ref="CB5:CB33" si="53">(BY5*$CP$6)/(2*$CP$7*$CM$11*(BZ5^2))</f>
        <v>0.60839484099168306</v>
      </c>
      <c r="CC5" s="8"/>
      <c r="CD5" s="22"/>
      <c r="CE5" s="41">
        <f t="shared" ref="CE5:CE33" si="54">(CC5)/($CM$11*$CP$5)</f>
        <v>0</v>
      </c>
      <c r="CF5" s="56">
        <f t="shared" ref="CF5:CF33" si="55">(CC5*$CP$6)/($CJ$11*$CP$5)</f>
        <v>0</v>
      </c>
      <c r="CG5" s="51" t="e">
        <f t="shared" ref="CG5:CG33" si="56">(CD5*$CP$6)/(2*$CP$7*$CM$11*(CE5^2))</f>
        <v>#DIV/0!</v>
      </c>
      <c r="CH5" s="119"/>
      <c r="CJ5" s="34" t="s">
        <v>8</v>
      </c>
      <c r="CK5" s="2">
        <f t="shared" ref="CK5:CP5" si="57">(CK3/CK7)</f>
        <v>1.2350833333333333E-4</v>
      </c>
      <c r="CL5" s="2">
        <f t="shared" si="57"/>
        <v>1.5106666666666666E-4</v>
      </c>
      <c r="CM5" s="2">
        <f t="shared" si="57"/>
        <v>1.6266666666666667E-4</v>
      </c>
      <c r="CN5" s="2">
        <f t="shared" si="57"/>
        <v>1.6784166666666668E-4</v>
      </c>
      <c r="CO5" s="2">
        <f t="shared" si="57"/>
        <v>1.7835E-4</v>
      </c>
      <c r="CP5" s="3">
        <f t="shared" si="57"/>
        <v>1.80025E-4</v>
      </c>
      <c r="CS5" s="76" t="s">
        <v>33</v>
      </c>
      <c r="CT5" s="70">
        <v>1.9364E-5</v>
      </c>
      <c r="CU5" s="70">
        <v>2.3029000000000001E-2</v>
      </c>
      <c r="CV5" s="71">
        <v>1.6136666666666667E-4</v>
      </c>
      <c r="CW5" s="71">
        <v>3.36341135090538E-3</v>
      </c>
      <c r="CX5" s="201">
        <v>0.12</v>
      </c>
    </row>
    <row r="6" spans="1:102" ht="20.100000000000001" customHeight="1" x14ac:dyDescent="0.25">
      <c r="A6" s="105">
        <v>6.3030000000000003E-2</v>
      </c>
      <c r="B6" s="106">
        <v>9350.1560000000009</v>
      </c>
      <c r="C6" s="107">
        <f t="shared" si="0"/>
        <v>0.41867744690054481</v>
      </c>
      <c r="D6" s="108">
        <f t="shared" si="1"/>
        <v>1582.37926416291</v>
      </c>
      <c r="E6" s="109">
        <f t="shared" si="2"/>
        <v>0.72211805599738166</v>
      </c>
      <c r="F6" s="112">
        <v>3.0000000000000001E-3</v>
      </c>
      <c r="G6" s="112">
        <v>50.751215999999999</v>
      </c>
      <c r="H6" s="112">
        <f t="shared" si="33"/>
        <v>1.992753198003545E-2</v>
      </c>
      <c r="I6" s="108">
        <f t="shared" si="34"/>
        <v>75.315528993950977</v>
      </c>
      <c r="J6" s="112">
        <f t="shared" si="35"/>
        <v>1.7301665236285146</v>
      </c>
      <c r="K6" s="128"/>
      <c r="L6" s="112"/>
      <c r="M6" s="112"/>
      <c r="N6" s="112"/>
      <c r="O6" s="109"/>
      <c r="P6" s="5">
        <v>6.6358E-2</v>
      </c>
      <c r="Q6" s="16">
        <v>5653.9269999999997</v>
      </c>
      <c r="R6" s="38">
        <f t="shared" si="6"/>
        <v>0.40935078479771603</v>
      </c>
      <c r="S6" s="60">
        <f t="shared" si="7"/>
        <v>2022.3594141262017</v>
      </c>
      <c r="T6" s="45">
        <f t="shared" si="8"/>
        <v>0.59708907052851912</v>
      </c>
      <c r="U6" s="135">
        <v>3.0000000000000001E-3</v>
      </c>
      <c r="V6" s="38">
        <v>28.157995</v>
      </c>
      <c r="W6" s="38">
        <f t="shared" si="9"/>
        <v>1.8506470273262427E-2</v>
      </c>
      <c r="X6" s="38">
        <f t="shared" si="10"/>
        <v>91.429492184493284</v>
      </c>
      <c r="Y6" s="136">
        <f t="shared" si="11"/>
        <v>1.4549052769990209</v>
      </c>
      <c r="Z6" s="139">
        <v>3.0000000000000001E-3</v>
      </c>
      <c r="AA6" s="38">
        <v>28.145869000000001</v>
      </c>
      <c r="AB6" s="38">
        <f t="shared" si="36"/>
        <v>1.8506470273262427E-2</v>
      </c>
      <c r="AC6" s="38">
        <f t="shared" si="37"/>
        <v>91.429492184493284</v>
      </c>
      <c r="AD6" s="136">
        <f t="shared" si="38"/>
        <v>1.4542787344703756</v>
      </c>
      <c r="AE6" s="135">
        <v>3.0000000000000001E-3</v>
      </c>
      <c r="AF6" s="38">
        <v>30.796748999999998</v>
      </c>
      <c r="AG6" s="38">
        <f t="shared" si="39"/>
        <v>1.8506470273262427E-2</v>
      </c>
      <c r="AH6" s="38">
        <f t="shared" si="40"/>
        <v>91.429492184493284</v>
      </c>
      <c r="AI6" s="136">
        <f t="shared" si="41"/>
        <v>1.5912479789315368</v>
      </c>
      <c r="AJ6" s="135">
        <v>3.0000000000000001E-3</v>
      </c>
      <c r="AK6" s="38">
        <v>30.541485000000002</v>
      </c>
      <c r="AL6" s="38">
        <f t="shared" si="42"/>
        <v>1.8506470273262427E-2</v>
      </c>
      <c r="AM6" s="38">
        <f t="shared" si="43"/>
        <v>91.429492184493284</v>
      </c>
      <c r="AN6" s="136">
        <f t="shared" si="44"/>
        <v>1.5780586541721613</v>
      </c>
      <c r="AO6" s="135">
        <v>3.0000000000000001E-3</v>
      </c>
      <c r="AP6" s="38">
        <v>28.138327</v>
      </c>
      <c r="AQ6" s="38">
        <f t="shared" si="45"/>
        <v>1.8506470273262427E-2</v>
      </c>
      <c r="AR6" s="38">
        <f t="shared" si="46"/>
        <v>91.429492184493284</v>
      </c>
      <c r="AS6" s="136">
        <f t="shared" si="47"/>
        <v>1.4538890442385559</v>
      </c>
      <c r="AT6" s="6">
        <v>6.8104999999999999E-2</v>
      </c>
      <c r="AU6" s="18">
        <v>4596.4290000000001</v>
      </c>
      <c r="AV6" s="39">
        <f t="shared" si="24"/>
        <v>0.40717407681494949</v>
      </c>
      <c r="AW6" s="53">
        <f t="shared" si="25"/>
        <v>2348.4025159413109</v>
      </c>
      <c r="AX6" s="47">
        <f t="shared" si="26"/>
        <v>0.5727567258155517</v>
      </c>
      <c r="AY6" s="114">
        <v>3.0000000000000001E-3</v>
      </c>
      <c r="AZ6" s="114">
        <v>19.495747999999999</v>
      </c>
      <c r="BA6" s="114">
        <f t="shared" si="48"/>
        <v>1.7935867123483572E-2</v>
      </c>
      <c r="BB6" s="114">
        <f t="shared" si="49"/>
        <v>103.44626015452512</v>
      </c>
      <c r="BC6" s="114">
        <f t="shared" si="50"/>
        <v>1.2520020194155175</v>
      </c>
      <c r="BD6" s="114"/>
      <c r="BE6" s="114"/>
      <c r="BF6" s="114"/>
      <c r="BG6" s="114"/>
      <c r="BH6" s="114"/>
      <c r="BI6" s="7">
        <v>6.8945999999999993E-2</v>
      </c>
      <c r="BJ6" s="20">
        <v>3064.0239999999999</v>
      </c>
      <c r="BK6" s="40">
        <f t="shared" si="30"/>
        <v>0.3879152630823608</v>
      </c>
      <c r="BL6" s="58">
        <f t="shared" si="31"/>
        <v>2655.218769022295</v>
      </c>
      <c r="BM6" s="49">
        <f t="shared" si="32"/>
        <v>0.49922845843944258</v>
      </c>
      <c r="BN6" s="99">
        <v>3.0000000000000001E-3</v>
      </c>
      <c r="BO6" s="99">
        <v>13.389817000000001</v>
      </c>
      <c r="BP6" s="99"/>
      <c r="BQ6" s="99"/>
      <c r="BR6" s="99"/>
      <c r="BS6" s="99"/>
      <c r="BT6" s="99"/>
      <c r="BU6" s="99"/>
      <c r="BV6" s="99"/>
      <c r="BW6" s="99"/>
      <c r="BX6" s="8">
        <v>7.9886666666666661E-2</v>
      </c>
      <c r="BY6" s="22">
        <v>3925.6363636363631</v>
      </c>
      <c r="BZ6" s="41">
        <f t="shared" si="51"/>
        <v>0.44528943096519641</v>
      </c>
      <c r="CA6" s="56">
        <f t="shared" si="52"/>
        <v>3526.0413304397084</v>
      </c>
      <c r="CB6" s="51">
        <f t="shared" si="53"/>
        <v>0.56154914555513069</v>
      </c>
      <c r="CC6" s="8"/>
      <c r="CD6" s="22"/>
      <c r="CE6" s="41">
        <f t="shared" si="54"/>
        <v>0</v>
      </c>
      <c r="CF6" s="56">
        <f t="shared" si="55"/>
        <v>0</v>
      </c>
      <c r="CG6" s="51" t="e">
        <f t="shared" si="56"/>
        <v>#DIV/0!</v>
      </c>
      <c r="CH6" s="119"/>
      <c r="CJ6" s="34" t="s">
        <v>9</v>
      </c>
      <c r="CK6" s="2">
        <f t="shared" ref="CK6:CP6" si="58">(4*CK3)/CK4</f>
        <v>2.0548334546462857E-3</v>
      </c>
      <c r="CL6" s="2">
        <f t="shared" si="58"/>
        <v>3.2378655949988834E-3</v>
      </c>
      <c r="CM6" s="2">
        <f t="shared" si="58"/>
        <v>4.2324371205550741E-3</v>
      </c>
      <c r="CN6" s="2">
        <f t="shared" si="58"/>
        <v>4.941061024225697E-3</v>
      </c>
      <c r="CO6" s="2">
        <f t="shared" si="58"/>
        <v>5.8639632851565171E-3</v>
      </c>
      <c r="CP6" s="3">
        <f t="shared" si="58"/>
        <v>6.7837965143664625E-3</v>
      </c>
      <c r="CS6" s="76" t="s">
        <v>34</v>
      </c>
      <c r="CT6" s="71">
        <v>1.8128E-5</v>
      </c>
      <c r="CU6" s="71">
        <v>2.2395000000000002E-2</v>
      </c>
      <c r="CV6" s="71">
        <v>1.5106666666666666E-4</v>
      </c>
      <c r="CW6" s="71">
        <v>3.2378655949988834E-3</v>
      </c>
      <c r="CX6" s="201"/>
    </row>
    <row r="7" spans="1:102" ht="20.100000000000001" customHeight="1" thickBot="1" x14ac:dyDescent="0.3">
      <c r="A7" s="105">
        <v>7.2281999999999999E-2</v>
      </c>
      <c r="B7" s="106">
        <v>12179.93</v>
      </c>
      <c r="C7" s="107">
        <f t="shared" si="0"/>
        <v>0.48013395552697413</v>
      </c>
      <c r="D7" s="108">
        <f t="shared" si="1"/>
        <v>1814.6523555802548</v>
      </c>
      <c r="E7" s="109">
        <f t="shared" si="2"/>
        <v>0.71526740193488314</v>
      </c>
      <c r="F7" s="112">
        <v>4.0000000000000001E-3</v>
      </c>
      <c r="G7" s="112">
        <v>79.056381000000002</v>
      </c>
      <c r="H7" s="112">
        <f t="shared" si="33"/>
        <v>2.6570042640047267E-2</v>
      </c>
      <c r="I7" s="108">
        <f t="shared" si="34"/>
        <v>100.42070532526796</v>
      </c>
      <c r="J7" s="112">
        <f t="shared" si="35"/>
        <v>1.5160059600453615</v>
      </c>
      <c r="K7" s="128"/>
      <c r="L7" s="112"/>
      <c r="M7" s="112"/>
      <c r="N7" s="112"/>
      <c r="O7" s="109"/>
      <c r="P7" s="5">
        <v>7.6317999999999997E-2</v>
      </c>
      <c r="Q7" s="16">
        <v>7272.3410000000003</v>
      </c>
      <c r="R7" s="38">
        <f t="shared" si="6"/>
        <v>0.47079226610494729</v>
      </c>
      <c r="S7" s="60">
        <f t="shared" si="7"/>
        <v>2325.9053281787192</v>
      </c>
      <c r="T7" s="45">
        <f t="shared" si="8"/>
        <v>0.58062505766767603</v>
      </c>
      <c r="U7" s="135">
        <v>4.0000000000000001E-3</v>
      </c>
      <c r="V7" s="38">
        <v>44.799312999999998</v>
      </c>
      <c r="W7" s="38">
        <f t="shared" si="9"/>
        <v>2.4675293697683235E-2</v>
      </c>
      <c r="X7" s="38">
        <f t="shared" si="10"/>
        <v>121.9059895793244</v>
      </c>
      <c r="Y7" s="136">
        <f t="shared" si="11"/>
        <v>1.3020476333779216</v>
      </c>
      <c r="Z7" s="139">
        <v>4.0000000000000001E-3</v>
      </c>
      <c r="AA7" s="38">
        <v>44.774661999999999</v>
      </c>
      <c r="AB7" s="38">
        <f t="shared" si="36"/>
        <v>2.4675293697683235E-2</v>
      </c>
      <c r="AC7" s="38">
        <f t="shared" si="37"/>
        <v>121.9059895793244</v>
      </c>
      <c r="AD7" s="136">
        <f t="shared" si="38"/>
        <v>1.3013311764936297</v>
      </c>
      <c r="AE7" s="135">
        <v>4.0000000000000001E-3</v>
      </c>
      <c r="AF7" s="38">
        <v>48.420834999999997</v>
      </c>
      <c r="AG7" s="38">
        <f t="shared" si="39"/>
        <v>2.4675293697683235E-2</v>
      </c>
      <c r="AH7" s="38">
        <f t="shared" si="40"/>
        <v>121.9059895793244</v>
      </c>
      <c r="AI7" s="136">
        <f t="shared" si="41"/>
        <v>1.4073035811493992</v>
      </c>
      <c r="AJ7" s="135">
        <v>4.0000000000000001E-3</v>
      </c>
      <c r="AK7" s="38">
        <v>48.27722</v>
      </c>
      <c r="AL7" s="38">
        <f t="shared" si="42"/>
        <v>2.4675293697683235E-2</v>
      </c>
      <c r="AM7" s="38">
        <f t="shared" si="43"/>
        <v>121.9059895793244</v>
      </c>
      <c r="AN7" s="136">
        <f t="shared" si="44"/>
        <v>1.4031295535059938</v>
      </c>
      <c r="AO7" s="135">
        <v>4.0000000000000001E-3</v>
      </c>
      <c r="AP7" s="38">
        <v>44.785584999999998</v>
      </c>
      <c r="AQ7" s="38">
        <f t="shared" si="45"/>
        <v>2.4675293697683235E-2</v>
      </c>
      <c r="AR7" s="38">
        <f t="shared" si="46"/>
        <v>121.9059895793244</v>
      </c>
      <c r="AS7" s="136">
        <f t="shared" si="47"/>
        <v>1.3016486426632423</v>
      </c>
      <c r="AT7" s="6">
        <v>7.8049999999999994E-2</v>
      </c>
      <c r="AU7" s="18">
        <v>5850.19</v>
      </c>
      <c r="AV7" s="39">
        <f t="shared" si="24"/>
        <v>0.46663147632929752</v>
      </c>
      <c r="AW7" s="53">
        <f t="shared" si="25"/>
        <v>2691.3268683535616</v>
      </c>
      <c r="AX7" s="47">
        <f t="shared" si="26"/>
        <v>0.55504959818005939</v>
      </c>
      <c r="AY7" s="114">
        <v>4.0000000000000001E-3</v>
      </c>
      <c r="AZ7" s="114">
        <v>30.558305000000001</v>
      </c>
      <c r="BA7" s="114">
        <f t="shared" si="48"/>
        <v>2.3914489497978093E-2</v>
      </c>
      <c r="BB7" s="114">
        <f t="shared" si="49"/>
        <v>137.92834687270016</v>
      </c>
      <c r="BC7" s="114">
        <f t="shared" si="50"/>
        <v>1.1038674180686661</v>
      </c>
      <c r="BD7" s="114"/>
      <c r="BE7" s="114"/>
      <c r="BF7" s="114"/>
      <c r="BG7" s="114"/>
      <c r="BH7" s="114"/>
      <c r="BI7" s="7">
        <v>7.9419000000000003E-2</v>
      </c>
      <c r="BJ7" s="20">
        <v>3877.8330000000001</v>
      </c>
      <c r="BK7" s="40">
        <f t="shared" si="30"/>
        <v>0.4468401688094743</v>
      </c>
      <c r="BL7" s="58">
        <f t="shared" si="31"/>
        <v>3058.5504513239589</v>
      </c>
      <c r="BM7" s="49">
        <f t="shared" si="32"/>
        <v>0.47617390853349806</v>
      </c>
      <c r="BN7" s="99">
        <v>4.0000000000000001E-3</v>
      </c>
      <c r="BO7" s="99">
        <v>20.939304</v>
      </c>
      <c r="BP7" s="99"/>
      <c r="BQ7" s="99"/>
      <c r="BR7" s="99"/>
      <c r="BS7" s="99"/>
      <c r="BT7" s="99"/>
      <c r="BU7" s="99"/>
      <c r="BV7" s="99"/>
      <c r="BW7" s="99"/>
      <c r="BX7" s="8">
        <v>9.7554242424242432E-2</v>
      </c>
      <c r="BY7" s="22">
        <v>5510.5757575757589</v>
      </c>
      <c r="BZ7" s="41">
        <f t="shared" si="51"/>
        <v>0.54376875278308945</v>
      </c>
      <c r="CA7" s="56">
        <f t="shared" si="52"/>
        <v>4305.8535936027747</v>
      </c>
      <c r="CB7" s="51">
        <f t="shared" si="53"/>
        <v>0.52860462582876655</v>
      </c>
      <c r="CC7" s="8"/>
      <c r="CD7" s="22"/>
      <c r="CE7" s="41">
        <f t="shared" si="54"/>
        <v>0</v>
      </c>
      <c r="CF7" s="56">
        <f t="shared" si="55"/>
        <v>0</v>
      </c>
      <c r="CG7" s="51" t="e">
        <f t="shared" si="56"/>
        <v>#DIV/0!</v>
      </c>
      <c r="CH7" s="119"/>
      <c r="CJ7" s="35" t="s">
        <v>11</v>
      </c>
      <c r="CK7" s="36">
        <f t="shared" ref="CK7:CP7" si="59">120/1000</f>
        <v>0.12</v>
      </c>
      <c r="CL7" s="36">
        <f t="shared" si="59"/>
        <v>0.12</v>
      </c>
      <c r="CM7" s="36">
        <f t="shared" si="59"/>
        <v>0.12</v>
      </c>
      <c r="CN7" s="36">
        <f t="shared" si="59"/>
        <v>0.12</v>
      </c>
      <c r="CO7" s="36">
        <f t="shared" si="59"/>
        <v>0.12</v>
      </c>
      <c r="CP7" s="37">
        <f t="shared" si="59"/>
        <v>0.12</v>
      </c>
      <c r="CS7" s="76" t="s">
        <v>26</v>
      </c>
      <c r="CT7" s="71">
        <v>1.6888000000000002E-5</v>
      </c>
      <c r="CU7" s="71">
        <v>2.1849E-2</v>
      </c>
      <c r="CV7" s="71">
        <v>1.4073333333333336E-4</v>
      </c>
      <c r="CW7" s="71">
        <v>3.0917662135566846E-3</v>
      </c>
      <c r="CX7" s="201"/>
    </row>
    <row r="8" spans="1:102" ht="20.100000000000001" customHeight="1" thickBot="1" x14ac:dyDescent="0.3">
      <c r="A8" s="105">
        <v>8.1611000000000003E-2</v>
      </c>
      <c r="B8" s="106">
        <v>15152.36</v>
      </c>
      <c r="C8" s="107">
        <f t="shared" si="0"/>
        <v>0.54210193747422442</v>
      </c>
      <c r="D8" s="108">
        <f t="shared" si="1"/>
        <v>2048.8585455751113</v>
      </c>
      <c r="E8" s="109">
        <f t="shared" si="2"/>
        <v>0.69801835513588473</v>
      </c>
      <c r="F8" s="112">
        <v>5.0000000000000001E-3</v>
      </c>
      <c r="G8" s="112">
        <v>112.41076</v>
      </c>
      <c r="H8" s="112">
        <f t="shared" si="33"/>
        <v>3.3212553300059081E-2</v>
      </c>
      <c r="I8" s="108">
        <f t="shared" si="34"/>
        <v>125.52588165658494</v>
      </c>
      <c r="J8" s="112">
        <f t="shared" si="35"/>
        <v>1.3795957161923007</v>
      </c>
      <c r="K8" s="128"/>
      <c r="L8" s="112"/>
      <c r="M8" s="112"/>
      <c r="N8" s="112"/>
      <c r="O8" s="109"/>
      <c r="P8" s="5">
        <v>8.5999999999999993E-2</v>
      </c>
      <c r="Q8" s="16">
        <v>9018.8359999999993</v>
      </c>
      <c r="R8" s="38">
        <f t="shared" si="6"/>
        <v>0.53051881450018956</v>
      </c>
      <c r="S8" s="60">
        <f t="shared" si="7"/>
        <v>2620.9787759554742</v>
      </c>
      <c r="T8" s="45">
        <f t="shared" si="8"/>
        <v>0.56706009756667597</v>
      </c>
      <c r="U8" s="135">
        <v>5.0000000000000001E-3</v>
      </c>
      <c r="V8" s="38">
        <v>64.740789000000007</v>
      </c>
      <c r="W8" s="38">
        <f t="shared" si="9"/>
        <v>3.0844117122104046E-2</v>
      </c>
      <c r="X8" s="38">
        <f t="shared" si="10"/>
        <v>152.38248697415548</v>
      </c>
      <c r="Y8" s="136">
        <f t="shared" si="11"/>
        <v>1.2042411968304156</v>
      </c>
      <c r="Z8" s="139">
        <v>5.0000000000000001E-3</v>
      </c>
      <c r="AA8" s="38">
        <v>64.754914999999997</v>
      </c>
      <c r="AB8" s="38">
        <f t="shared" si="36"/>
        <v>3.0844117122104046E-2</v>
      </c>
      <c r="AC8" s="38">
        <f t="shared" si="37"/>
        <v>152.38248697415548</v>
      </c>
      <c r="AD8" s="136">
        <f t="shared" si="38"/>
        <v>1.2045039540721667</v>
      </c>
      <c r="AE8" s="135">
        <v>5.0000000000000001E-3</v>
      </c>
      <c r="AF8" s="38">
        <v>69.134467000000001</v>
      </c>
      <c r="AG8" s="38">
        <f t="shared" si="39"/>
        <v>3.0844117122104046E-2</v>
      </c>
      <c r="AH8" s="38">
        <f t="shared" si="40"/>
        <v>152.38248697415548</v>
      </c>
      <c r="AI8" s="136">
        <f t="shared" si="41"/>
        <v>1.2859678506901249</v>
      </c>
      <c r="AJ8" s="135">
        <v>5.0000000000000001E-3</v>
      </c>
      <c r="AK8" s="38">
        <v>69.325237000000001</v>
      </c>
      <c r="AL8" s="38">
        <f t="shared" si="42"/>
        <v>3.0844117122104046E-2</v>
      </c>
      <c r="AM8" s="38">
        <f t="shared" si="43"/>
        <v>152.38248697415548</v>
      </c>
      <c r="AN8" s="136">
        <f t="shared" si="44"/>
        <v>1.2895163569203987</v>
      </c>
      <c r="AO8" s="135">
        <v>5.0000000000000001E-3</v>
      </c>
      <c r="AP8" s="38">
        <v>64.757851000000002</v>
      </c>
      <c r="AQ8" s="38">
        <f t="shared" si="45"/>
        <v>3.0844117122104046E-2</v>
      </c>
      <c r="AR8" s="38">
        <f t="shared" si="46"/>
        <v>152.38248697415548</v>
      </c>
      <c r="AS8" s="136">
        <f t="shared" si="47"/>
        <v>1.2045585665075185</v>
      </c>
      <c r="AT8" s="6">
        <v>8.8096999999999995E-2</v>
      </c>
      <c r="AU8" s="18">
        <v>7219.2619999999997</v>
      </c>
      <c r="AV8" s="39">
        <f t="shared" si="24"/>
        <v>0.52669869532584401</v>
      </c>
      <c r="AW8" s="53">
        <f t="shared" si="25"/>
        <v>3037.7683936110661</v>
      </c>
      <c r="AX8" s="47">
        <f t="shared" si="26"/>
        <v>0.53762344660459704</v>
      </c>
      <c r="AY8" s="114">
        <v>5.0000000000000001E-3</v>
      </c>
      <c r="AZ8" s="114">
        <v>43.198756000000003</v>
      </c>
      <c r="BA8" s="114">
        <f t="shared" si="48"/>
        <v>2.9893111872472618E-2</v>
      </c>
      <c r="BB8" s="114">
        <f t="shared" si="49"/>
        <v>172.41043359087519</v>
      </c>
      <c r="BC8" s="114">
        <f t="shared" si="50"/>
        <v>0.99870878046668199</v>
      </c>
      <c r="BD8" s="114"/>
      <c r="BE8" s="114"/>
      <c r="BF8" s="114"/>
      <c r="BG8" s="114"/>
      <c r="BH8" s="114"/>
      <c r="BI8" s="7">
        <v>8.9438000000000004E-2</v>
      </c>
      <c r="BJ8" s="20">
        <v>4760</v>
      </c>
      <c r="BK8" s="40">
        <f t="shared" si="30"/>
        <v>0.50321070547327174</v>
      </c>
      <c r="BL8" s="58">
        <f t="shared" si="31"/>
        <v>3444.397880425493</v>
      </c>
      <c r="BM8" s="49">
        <f t="shared" si="32"/>
        <v>0.46088026961866518</v>
      </c>
      <c r="BN8" s="99">
        <v>5.0000000000000001E-3</v>
      </c>
      <c r="BO8" s="99">
        <v>29.942796000000001</v>
      </c>
      <c r="BP8" s="99"/>
      <c r="BQ8" s="99"/>
      <c r="BR8" s="99"/>
      <c r="BS8" s="99"/>
      <c r="BT8" s="99"/>
      <c r="BU8" s="99"/>
      <c r="BV8" s="99"/>
      <c r="BW8" s="99"/>
      <c r="BX8" s="8">
        <v>0.11458181818181817</v>
      </c>
      <c r="BY8" s="22">
        <v>7255.6363636363612</v>
      </c>
      <c r="BZ8" s="41">
        <f t="shared" si="51"/>
        <v>0.63868070538019794</v>
      </c>
      <c r="CA8" s="56">
        <f t="shared" si="52"/>
        <v>5057.4175076277097</v>
      </c>
      <c r="CB8" s="51">
        <f t="shared" si="53"/>
        <v>0.50451071386289259</v>
      </c>
      <c r="CC8" s="8"/>
      <c r="CD8" s="22"/>
      <c r="CE8" s="41">
        <f t="shared" si="54"/>
        <v>0</v>
      </c>
      <c r="CF8" s="56">
        <f t="shared" si="55"/>
        <v>0</v>
      </c>
      <c r="CG8" s="51" t="e">
        <f t="shared" si="56"/>
        <v>#DIV/0!</v>
      </c>
      <c r="CH8" s="119"/>
      <c r="CS8" s="77" t="s">
        <v>32</v>
      </c>
      <c r="CT8" s="72">
        <v>2.0429E-5</v>
      </c>
      <c r="CU8" s="72">
        <v>1.8759999999999999E-2</v>
      </c>
      <c r="CV8" s="72">
        <v>1.7024166666666668E-4</v>
      </c>
      <c r="CW8" s="72">
        <v>4.3558635394456294E-3</v>
      </c>
      <c r="CX8" s="201"/>
    </row>
    <row r="9" spans="1:102" ht="20.100000000000001" customHeight="1" x14ac:dyDescent="0.3">
      <c r="A9" s="105">
        <v>9.0736999999999998E-2</v>
      </c>
      <c r="B9" s="106">
        <v>18425.259999999998</v>
      </c>
      <c r="C9" s="107">
        <f t="shared" si="0"/>
        <v>0.60272148975749218</v>
      </c>
      <c r="D9" s="108">
        <f t="shared" si="1"/>
        <v>2277.9683847747096</v>
      </c>
      <c r="E9" s="109">
        <f t="shared" si="2"/>
        <v>0.68663945399951865</v>
      </c>
      <c r="F9" s="112">
        <v>6.0000000000000001E-3</v>
      </c>
      <c r="G9" s="112">
        <v>150.70535000000001</v>
      </c>
      <c r="H9" s="112">
        <f t="shared" si="33"/>
        <v>3.9855063960070901E-2</v>
      </c>
      <c r="I9" s="108">
        <f t="shared" si="34"/>
        <v>150.63105798790195</v>
      </c>
      <c r="J9" s="112">
        <f t="shared" si="35"/>
        <v>1.2844290839342576</v>
      </c>
      <c r="K9" s="128"/>
      <c r="L9" s="112"/>
      <c r="M9" s="112"/>
      <c r="N9" s="112"/>
      <c r="O9" s="109"/>
      <c r="P9" s="5">
        <v>9.5722000000000002E-2</v>
      </c>
      <c r="Q9" s="16">
        <v>10996.2</v>
      </c>
      <c r="R9" s="38">
        <f t="shared" si="6"/>
        <v>0.59049211583240868</v>
      </c>
      <c r="S9" s="60">
        <f t="shared" si="7"/>
        <v>2917.271283628022</v>
      </c>
      <c r="T9" s="45">
        <f t="shared" si="8"/>
        <v>0.55807761516765542</v>
      </c>
      <c r="U9" s="135">
        <v>6.0000000000000001E-3</v>
      </c>
      <c r="V9" s="38">
        <v>88.415420999999995</v>
      </c>
      <c r="W9" s="38">
        <f t="shared" si="9"/>
        <v>3.7012940546524854E-2</v>
      </c>
      <c r="X9" s="38">
        <f t="shared" si="10"/>
        <v>182.85898436898657</v>
      </c>
      <c r="Y9" s="136">
        <f t="shared" si="11"/>
        <v>1.142091816027651</v>
      </c>
      <c r="Z9" s="139">
        <v>6.0000000000000001E-3</v>
      </c>
      <c r="AA9" s="38">
        <v>88.484067999999994</v>
      </c>
      <c r="AB9" s="38">
        <f t="shared" si="36"/>
        <v>3.7012940546524854E-2</v>
      </c>
      <c r="AC9" s="38">
        <f t="shared" si="37"/>
        <v>182.85898436898657</v>
      </c>
      <c r="AD9" s="136">
        <f t="shared" si="38"/>
        <v>1.1429785524816327</v>
      </c>
      <c r="AE9" s="135">
        <v>6.0000000000000001E-3</v>
      </c>
      <c r="AF9" s="38">
        <v>92.907283000000007</v>
      </c>
      <c r="AG9" s="38">
        <f t="shared" si="39"/>
        <v>3.7012940546524854E-2</v>
      </c>
      <c r="AH9" s="38">
        <f t="shared" si="40"/>
        <v>182.85898436898657</v>
      </c>
      <c r="AI9" s="136">
        <f t="shared" si="41"/>
        <v>1.2001147126095222</v>
      </c>
      <c r="AJ9" s="135">
        <v>6.0000000000000001E-3</v>
      </c>
      <c r="AK9" s="38">
        <v>93.686419000000001</v>
      </c>
      <c r="AL9" s="38">
        <f t="shared" si="42"/>
        <v>3.7012940546524854E-2</v>
      </c>
      <c r="AM9" s="38">
        <f t="shared" si="43"/>
        <v>182.85898436898657</v>
      </c>
      <c r="AN9" s="136">
        <f t="shared" si="44"/>
        <v>1.210179075128053</v>
      </c>
      <c r="AO9" s="135">
        <v>6.0000000000000001E-3</v>
      </c>
      <c r="AP9" s="38">
        <v>88.474378000000002</v>
      </c>
      <c r="AQ9" s="38">
        <f t="shared" si="45"/>
        <v>3.7012940546524854E-2</v>
      </c>
      <c r="AR9" s="38">
        <f t="shared" si="46"/>
        <v>182.85898436898657</v>
      </c>
      <c r="AS9" s="136">
        <f t="shared" si="47"/>
        <v>1.1428533834831465</v>
      </c>
      <c r="AT9" s="6">
        <v>9.9092E-2</v>
      </c>
      <c r="AU9" s="18">
        <v>8964.5709999999999</v>
      </c>
      <c r="AV9" s="39">
        <f t="shared" si="24"/>
        <v>0.59243364833341128</v>
      </c>
      <c r="AW9" s="53">
        <f t="shared" si="25"/>
        <v>3416.8989370774011</v>
      </c>
      <c r="AX9" s="47">
        <f t="shared" si="26"/>
        <v>0.52766703037644758</v>
      </c>
      <c r="AY9" s="114">
        <v>6.0000000000000001E-3</v>
      </c>
      <c r="AZ9" s="114">
        <v>60.016209000000003</v>
      </c>
      <c r="BA9" s="114">
        <f t="shared" si="48"/>
        <v>3.5871734246967144E-2</v>
      </c>
      <c r="BB9" s="114">
        <f t="shared" si="49"/>
        <v>206.89252030905024</v>
      </c>
      <c r="BC9" s="114">
        <f t="shared" si="50"/>
        <v>0.96354875516527694</v>
      </c>
      <c r="BD9" s="114"/>
      <c r="BE9" s="114"/>
      <c r="BF9" s="114"/>
      <c r="BG9" s="114"/>
      <c r="BH9" s="114"/>
      <c r="BI9" s="7">
        <v>9.9530999999999994E-2</v>
      </c>
      <c r="BJ9" s="20">
        <v>5747.643</v>
      </c>
      <c r="BK9" s="40">
        <f t="shared" si="30"/>
        <v>0.55999759304166241</v>
      </c>
      <c r="BL9" s="58">
        <f t="shared" si="31"/>
        <v>3833.0951657755058</v>
      </c>
      <c r="BM9" s="49">
        <f t="shared" si="32"/>
        <v>0.44936409837458158</v>
      </c>
      <c r="BN9" s="99">
        <v>6.0000000000000001E-3</v>
      </c>
      <c r="BO9" s="99">
        <v>40.927132</v>
      </c>
      <c r="BP9" s="99"/>
      <c r="BQ9" s="99"/>
      <c r="BR9" s="99"/>
      <c r="BS9" s="99"/>
      <c r="BT9" s="99"/>
      <c r="BU9" s="99"/>
      <c r="BV9" s="99"/>
      <c r="BW9" s="99"/>
      <c r="BX9" s="8">
        <v>0.13219333333333336</v>
      </c>
      <c r="BY9" s="22">
        <v>9288.6363636363658</v>
      </c>
      <c r="BZ9" s="41">
        <f t="shared" si="51"/>
        <v>0.73684754457221746</v>
      </c>
      <c r="CA9" s="56">
        <f t="shared" si="52"/>
        <v>5834.7553652081278</v>
      </c>
      <c r="CB9" s="51">
        <f t="shared" si="53"/>
        <v>0.48524286379124681</v>
      </c>
      <c r="CC9" s="8"/>
      <c r="CD9" s="22"/>
      <c r="CE9" s="41">
        <f t="shared" si="54"/>
        <v>0</v>
      </c>
      <c r="CF9" s="56">
        <f t="shared" si="55"/>
        <v>0</v>
      </c>
      <c r="CG9" s="51" t="e">
        <f t="shared" si="56"/>
        <v>#DIV/0!</v>
      </c>
      <c r="CH9" s="119"/>
      <c r="CJ9" s="195" t="s">
        <v>25</v>
      </c>
      <c r="CK9" s="196"/>
      <c r="CL9" s="196"/>
      <c r="CM9" s="196"/>
      <c r="CN9" s="196"/>
      <c r="CO9" s="197"/>
      <c r="CS9" s="77" t="s">
        <v>35</v>
      </c>
      <c r="CT9" s="72">
        <v>1.9519999999999999E-5</v>
      </c>
      <c r="CU9" s="72">
        <v>1.8447999999999999E-2</v>
      </c>
      <c r="CV9" s="72">
        <v>1.6266666666666667E-4</v>
      </c>
      <c r="CW9" s="72">
        <v>4.2324371205550741E-3</v>
      </c>
      <c r="CX9" s="201"/>
    </row>
    <row r="10" spans="1:102" ht="20.100000000000001" customHeight="1" x14ac:dyDescent="0.25">
      <c r="A10" s="105">
        <v>0.10044</v>
      </c>
      <c r="B10" s="106">
        <v>22100.95</v>
      </c>
      <c r="C10" s="107">
        <f t="shared" si="0"/>
        <v>0.6671737706915869</v>
      </c>
      <c r="D10" s="108">
        <f t="shared" si="1"/>
        <v>2521.5639107174788</v>
      </c>
      <c r="E10" s="109">
        <f t="shared" si="2"/>
        <v>0.6721736687880524</v>
      </c>
      <c r="F10" s="112">
        <v>7.0000000000000001E-3</v>
      </c>
      <c r="G10" s="112">
        <v>194.05213000000001</v>
      </c>
      <c r="H10" s="112">
        <f t="shared" si="33"/>
        <v>4.6497574620082714E-2</v>
      </c>
      <c r="I10" s="108">
        <f t="shared" si="34"/>
        <v>175.73623431921894</v>
      </c>
      <c r="J10" s="112">
        <f t="shared" si="35"/>
        <v>1.2150839822737618</v>
      </c>
      <c r="K10" s="128"/>
      <c r="L10" s="112"/>
      <c r="M10" s="112"/>
      <c r="N10" s="112"/>
      <c r="O10" s="109"/>
      <c r="P10" s="5">
        <v>0.107122</v>
      </c>
      <c r="Q10" s="16">
        <v>13372.73</v>
      </c>
      <c r="R10" s="38">
        <f t="shared" si="6"/>
        <v>0.66081670287080585</v>
      </c>
      <c r="S10" s="60">
        <f t="shared" si="7"/>
        <v>3264.7033539290965</v>
      </c>
      <c r="T10" s="45">
        <f t="shared" si="8"/>
        <v>0.54192380948374996</v>
      </c>
      <c r="U10" s="135">
        <v>7.0000000000000001E-3</v>
      </c>
      <c r="V10" s="38">
        <v>114.92686999999999</v>
      </c>
      <c r="W10" s="38">
        <f t="shared" si="9"/>
        <v>4.3181763970945662E-2</v>
      </c>
      <c r="X10" s="38">
        <f t="shared" si="10"/>
        <v>213.33548176381768</v>
      </c>
      <c r="Y10" s="136">
        <f t="shared" si="11"/>
        <v>1.0906891679072397</v>
      </c>
      <c r="Z10" s="139">
        <v>7.0000000000000001E-3</v>
      </c>
      <c r="AA10" s="38">
        <v>115.57080000000001</v>
      </c>
      <c r="AB10" s="38">
        <f t="shared" si="36"/>
        <v>4.3181763970945662E-2</v>
      </c>
      <c r="AC10" s="38">
        <f t="shared" si="37"/>
        <v>213.33548176381768</v>
      </c>
      <c r="AD10" s="136">
        <f t="shared" si="38"/>
        <v>1.096800249466239</v>
      </c>
      <c r="AE10" s="135">
        <v>7.0000000000000001E-3</v>
      </c>
      <c r="AF10" s="38">
        <v>119.81815</v>
      </c>
      <c r="AG10" s="38">
        <f t="shared" si="39"/>
        <v>4.3181763970945662E-2</v>
      </c>
      <c r="AH10" s="38">
        <f t="shared" si="40"/>
        <v>213.33548176381768</v>
      </c>
      <c r="AI10" s="136">
        <f t="shared" si="41"/>
        <v>1.1371088268886538</v>
      </c>
      <c r="AJ10" s="135">
        <v>7.0000000000000001E-3</v>
      </c>
      <c r="AK10" s="38">
        <v>121.03297999999999</v>
      </c>
      <c r="AL10" s="38">
        <f t="shared" si="42"/>
        <v>4.3181763970945662E-2</v>
      </c>
      <c r="AM10" s="38">
        <f t="shared" si="43"/>
        <v>213.33548176381768</v>
      </c>
      <c r="AN10" s="136">
        <f t="shared" si="44"/>
        <v>1.1486379142278353</v>
      </c>
      <c r="AO10" s="135">
        <v>7.0000000000000001E-3</v>
      </c>
      <c r="AP10" s="38">
        <v>115.16921000000001</v>
      </c>
      <c r="AQ10" s="38">
        <f t="shared" si="45"/>
        <v>4.3181763970945662E-2</v>
      </c>
      <c r="AR10" s="38">
        <f t="shared" si="46"/>
        <v>213.33548176381768</v>
      </c>
      <c r="AS10" s="136">
        <f t="shared" si="47"/>
        <v>1.0929890444543922</v>
      </c>
      <c r="AT10" s="6">
        <v>0.108944</v>
      </c>
      <c r="AU10" s="18">
        <v>10634.79</v>
      </c>
      <c r="AV10" s="39">
        <f t="shared" si="24"/>
        <v>0.65133503596693132</v>
      </c>
      <c r="AW10" s="53">
        <f t="shared" si="25"/>
        <v>3756.6164554248617</v>
      </c>
      <c r="AX10" s="47">
        <f t="shared" si="26"/>
        <v>0.51788093222733422</v>
      </c>
      <c r="AY10" s="114">
        <v>7.0000000000000001E-3</v>
      </c>
      <c r="AZ10" s="114">
        <v>78.265320000000003</v>
      </c>
      <c r="BA10" s="114">
        <f t="shared" si="48"/>
        <v>4.1850356621461665E-2</v>
      </c>
      <c r="BB10" s="114">
        <f t="shared" si="49"/>
        <v>241.37460702722527</v>
      </c>
      <c r="BC10" s="114">
        <f t="shared" si="50"/>
        <v>0.92316838147332136</v>
      </c>
      <c r="BD10" s="114"/>
      <c r="BE10" s="114"/>
      <c r="BF10" s="114"/>
      <c r="BG10" s="114"/>
      <c r="BH10" s="114"/>
      <c r="BI10" s="7">
        <v>0.111744</v>
      </c>
      <c r="BJ10" s="20">
        <v>7032.1670000000004</v>
      </c>
      <c r="BK10" s="40">
        <f t="shared" si="30"/>
        <v>0.62871237139029568</v>
      </c>
      <c r="BL10" s="58">
        <f t="shared" si="31"/>
        <v>4303.4369814873571</v>
      </c>
      <c r="BM10" s="49">
        <f t="shared" si="32"/>
        <v>0.43618032395928563</v>
      </c>
      <c r="BN10" s="99">
        <v>7.0000000000000001E-3</v>
      </c>
      <c r="BO10" s="99">
        <v>53.630094</v>
      </c>
      <c r="BP10" s="99"/>
      <c r="BQ10" s="99"/>
      <c r="BR10" s="99"/>
      <c r="BS10" s="99"/>
      <c r="BT10" s="99"/>
      <c r="BU10" s="99"/>
      <c r="BV10" s="99"/>
      <c r="BW10" s="99"/>
      <c r="BX10" s="8">
        <v>0.14972727272727276</v>
      </c>
      <c r="BY10" s="22">
        <v>11521.515151515152</v>
      </c>
      <c r="BZ10" s="41">
        <f t="shared" si="51"/>
        <v>0.83458197537383871</v>
      </c>
      <c r="CA10" s="56">
        <f t="shared" si="52"/>
        <v>6608.6691804687716</v>
      </c>
      <c r="CB10" s="51">
        <f t="shared" si="53"/>
        <v>0.4691741443637984</v>
      </c>
      <c r="CC10" s="8"/>
      <c r="CD10" s="22"/>
      <c r="CE10" s="41">
        <f t="shared" si="54"/>
        <v>0</v>
      </c>
      <c r="CF10" s="56">
        <f t="shared" si="55"/>
        <v>0</v>
      </c>
      <c r="CG10" s="51" t="e">
        <f t="shared" si="56"/>
        <v>#DIV/0!</v>
      </c>
      <c r="CH10" s="119"/>
      <c r="CJ10" s="188" t="s">
        <v>23</v>
      </c>
      <c r="CK10" s="189"/>
      <c r="CL10" s="189"/>
      <c r="CM10" s="190" t="s">
        <v>24</v>
      </c>
      <c r="CN10" s="190"/>
      <c r="CO10" s="191"/>
      <c r="CS10" s="77" t="s">
        <v>27</v>
      </c>
      <c r="CT10" s="72">
        <v>1.8604E-5</v>
      </c>
      <c r="CU10" s="72">
        <v>1.8178E-2</v>
      </c>
      <c r="CV10" s="72">
        <v>1.5503333333333335E-4</v>
      </c>
      <c r="CW10" s="72">
        <v>4.0937396853339206E-3</v>
      </c>
      <c r="CX10" s="201"/>
    </row>
    <row r="11" spans="1:102" ht="20.100000000000001" customHeight="1" thickBot="1" x14ac:dyDescent="0.3">
      <c r="A11" s="105">
        <v>0.111052</v>
      </c>
      <c r="B11" s="106">
        <v>26666.12</v>
      </c>
      <c r="C11" s="107">
        <f t="shared" si="0"/>
        <v>0.73766409381563225</v>
      </c>
      <c r="D11" s="108">
        <f t="shared" si="1"/>
        <v>2787.9800419454145</v>
      </c>
      <c r="E11" s="109">
        <f t="shared" si="2"/>
        <v>0.66342376109147894</v>
      </c>
      <c r="F11" s="112">
        <v>8.0000000000000002E-3</v>
      </c>
      <c r="G11" s="112">
        <v>242.85937000000001</v>
      </c>
      <c r="H11" s="112">
        <f t="shared" si="33"/>
        <v>5.3140085280094534E-2</v>
      </c>
      <c r="I11" s="108">
        <f t="shared" si="34"/>
        <v>200.84141065053592</v>
      </c>
      <c r="J11" s="112">
        <f t="shared" si="35"/>
        <v>1.1642837925153113</v>
      </c>
      <c r="K11" s="128"/>
      <c r="L11" s="112"/>
      <c r="M11" s="112"/>
      <c r="N11" s="112"/>
      <c r="O11" s="109"/>
      <c r="P11" s="5">
        <v>0.11733499999999999</v>
      </c>
      <c r="Q11" s="16">
        <v>15765.51</v>
      </c>
      <c r="R11" s="38">
        <f t="shared" si="6"/>
        <v>0.72381889650441555</v>
      </c>
      <c r="S11" s="60">
        <f t="shared" si="7"/>
        <v>3575.9598218225065</v>
      </c>
      <c r="T11" s="45">
        <f t="shared" si="8"/>
        <v>0.53251073844936381</v>
      </c>
      <c r="U11" s="135">
        <v>8.0000000000000002E-3</v>
      </c>
      <c r="V11" s="38">
        <v>145.73310000000001</v>
      </c>
      <c r="W11" s="38">
        <f t="shared" si="9"/>
        <v>4.935058739536647E-2</v>
      </c>
      <c r="X11" s="38">
        <f t="shared" si="10"/>
        <v>243.8119791586488</v>
      </c>
      <c r="Y11" s="136">
        <f t="shared" si="11"/>
        <v>1.0588970301834095</v>
      </c>
      <c r="Z11" s="139">
        <v>8.0000000000000002E-3</v>
      </c>
      <c r="AA11" s="38">
        <v>145.79306</v>
      </c>
      <c r="AB11" s="38">
        <f t="shared" si="36"/>
        <v>4.935058739536647E-2</v>
      </c>
      <c r="AC11" s="38">
        <f t="shared" si="37"/>
        <v>243.8119791586488</v>
      </c>
      <c r="AD11" s="136">
        <f t="shared" si="38"/>
        <v>1.0593326996773662</v>
      </c>
      <c r="AE11" s="135">
        <v>8.0000000000000002E-3</v>
      </c>
      <c r="AF11" s="38">
        <v>149.43593000000001</v>
      </c>
      <c r="AG11" s="38">
        <f t="shared" si="39"/>
        <v>4.935058739536647E-2</v>
      </c>
      <c r="AH11" s="38">
        <f t="shared" si="40"/>
        <v>243.8119791586488</v>
      </c>
      <c r="AI11" s="136">
        <f t="shared" si="41"/>
        <v>1.0858018012359296</v>
      </c>
      <c r="AJ11" s="135">
        <v>8.0000000000000002E-3</v>
      </c>
      <c r="AK11" s="38">
        <v>151.0076</v>
      </c>
      <c r="AL11" s="38">
        <f t="shared" si="42"/>
        <v>4.935058739536647E-2</v>
      </c>
      <c r="AM11" s="38">
        <f t="shared" si="43"/>
        <v>243.8119791586488</v>
      </c>
      <c r="AN11" s="136">
        <f t="shared" si="44"/>
        <v>1.0972215589672092</v>
      </c>
      <c r="AO11" s="135">
        <v>8.0000000000000002E-3</v>
      </c>
      <c r="AP11" s="38">
        <v>145.45944</v>
      </c>
      <c r="AQ11" s="38">
        <f t="shared" si="45"/>
        <v>4.935058739536647E-2</v>
      </c>
      <c r="AR11" s="38">
        <f t="shared" si="46"/>
        <v>243.8119791586488</v>
      </c>
      <c r="AS11" s="136">
        <f t="shared" si="47"/>
        <v>1.0569086160120233</v>
      </c>
      <c r="AT11" s="6">
        <v>0.118922</v>
      </c>
      <c r="AU11" s="18">
        <v>12359.88</v>
      </c>
      <c r="AV11" s="39">
        <f t="shared" si="24"/>
        <v>0.71098973001963772</v>
      </c>
      <c r="AW11" s="53">
        <f t="shared" si="25"/>
        <v>4100.6787166988124</v>
      </c>
      <c r="AX11" s="47">
        <f t="shared" si="26"/>
        <v>0.50512339281042296</v>
      </c>
      <c r="AY11" s="114">
        <v>8.0000000000000002E-3</v>
      </c>
      <c r="AZ11" s="114">
        <v>100.14637999999999</v>
      </c>
      <c r="BA11" s="114">
        <f t="shared" si="48"/>
        <v>4.7828978995956187E-2</v>
      </c>
      <c r="BB11" s="114">
        <f t="shared" si="49"/>
        <v>275.85669374540032</v>
      </c>
      <c r="BC11" s="114">
        <f t="shared" si="50"/>
        <v>0.90440492297857722</v>
      </c>
      <c r="BD11" s="114"/>
      <c r="BE11" s="114"/>
      <c r="BF11" s="114"/>
      <c r="BG11" s="114"/>
      <c r="BH11" s="114"/>
      <c r="BI11" s="7">
        <v>0.122513</v>
      </c>
      <c r="BJ11" s="20">
        <v>8245.3330000000005</v>
      </c>
      <c r="BK11" s="40">
        <f t="shared" si="30"/>
        <v>0.68930268073578271</v>
      </c>
      <c r="BL11" s="58">
        <f t="shared" si="31"/>
        <v>4718.168088782938</v>
      </c>
      <c r="BM11" s="49">
        <f t="shared" si="32"/>
        <v>0.42547022432790133</v>
      </c>
      <c r="BN11" s="99">
        <v>8.0000000000000002E-3</v>
      </c>
      <c r="BO11" s="99">
        <v>67.724592000000001</v>
      </c>
      <c r="BP11" s="99"/>
      <c r="BQ11" s="99"/>
      <c r="BR11" s="99"/>
      <c r="BS11" s="99"/>
      <c r="BT11" s="99"/>
      <c r="BU11" s="99"/>
      <c r="BV11" s="99"/>
      <c r="BW11" s="99"/>
      <c r="BX11" s="8">
        <v>0.16738696969696965</v>
      </c>
      <c r="BY11" s="22">
        <v>14013.848484848482</v>
      </c>
      <c r="BZ11" s="41">
        <f t="shared" si="51"/>
        <v>0.9330173807145814</v>
      </c>
      <c r="CA11" s="56">
        <f t="shared" si="52"/>
        <v>7388.1336893337311</v>
      </c>
      <c r="CB11" s="51">
        <f t="shared" si="53"/>
        <v>0.45660475174041765</v>
      </c>
      <c r="CC11" s="8"/>
      <c r="CD11" s="22"/>
      <c r="CE11" s="41">
        <f t="shared" si="54"/>
        <v>0</v>
      </c>
      <c r="CF11" s="56">
        <f t="shared" si="55"/>
        <v>0</v>
      </c>
      <c r="CG11" s="51" t="e">
        <f t="shared" si="56"/>
        <v>#DIV/0!</v>
      </c>
      <c r="CH11" s="119"/>
      <c r="CJ11" s="192">
        <v>8.5374248628593903E-4</v>
      </c>
      <c r="CK11" s="193"/>
      <c r="CL11" s="193"/>
      <c r="CM11" s="193">
        <v>996.55</v>
      </c>
      <c r="CN11" s="193"/>
      <c r="CO11" s="194"/>
      <c r="CS11" s="78" t="s">
        <v>31</v>
      </c>
      <c r="CT11" s="73">
        <v>2.0871999999999999E-5</v>
      </c>
      <c r="CU11" s="73">
        <v>1.6518999999999999E-2</v>
      </c>
      <c r="CV11" s="73">
        <v>1.7393333333333332E-4</v>
      </c>
      <c r="CW11" s="73">
        <v>5.0540589624069251E-3</v>
      </c>
      <c r="CX11" s="201"/>
    </row>
    <row r="12" spans="1:102" ht="20.100000000000001" customHeight="1" thickBot="1" x14ac:dyDescent="0.3">
      <c r="A12" s="105">
        <v>0.12059</v>
      </c>
      <c r="B12" s="106">
        <v>30841.67</v>
      </c>
      <c r="C12" s="107">
        <f t="shared" si="0"/>
        <v>0.80102036049082503</v>
      </c>
      <c r="D12" s="108">
        <f t="shared" si="1"/>
        <v>3027.4332137935162</v>
      </c>
      <c r="E12" s="109">
        <f t="shared" si="2"/>
        <v>0.6507276451443984</v>
      </c>
      <c r="F12" s="112">
        <v>8.9999999999999993E-3</v>
      </c>
      <c r="G12" s="112">
        <v>297.69573000000003</v>
      </c>
      <c r="H12" s="112">
        <f t="shared" si="33"/>
        <v>5.9782595940106348E-2</v>
      </c>
      <c r="I12" s="108">
        <f t="shared" si="34"/>
        <v>225.9465869818529</v>
      </c>
      <c r="J12" s="112">
        <f t="shared" si="35"/>
        <v>1.1276427922286478</v>
      </c>
      <c r="K12" s="128"/>
      <c r="L12" s="112"/>
      <c r="M12" s="112"/>
      <c r="N12" s="112"/>
      <c r="O12" s="109"/>
      <c r="P12" s="5">
        <v>0.12661</v>
      </c>
      <c r="Q12" s="16">
        <v>18069.59</v>
      </c>
      <c r="R12" s="38">
        <f t="shared" si="6"/>
        <v>0.78103473376591859</v>
      </c>
      <c r="S12" s="60">
        <f t="shared" si="7"/>
        <v>3858.629335159565</v>
      </c>
      <c r="T12" s="45">
        <f t="shared" si="8"/>
        <v>0.52418885377470792</v>
      </c>
      <c r="U12" s="135">
        <v>8.9999999999999993E-3</v>
      </c>
      <c r="V12" s="38">
        <v>178.66944000000001</v>
      </c>
      <c r="W12" s="38">
        <f t="shared" si="9"/>
        <v>5.5519410819787278E-2</v>
      </c>
      <c r="X12" s="38">
        <f t="shared" si="10"/>
        <v>274.28847655347982</v>
      </c>
      <c r="Y12" s="136">
        <f t="shared" si="11"/>
        <v>1.0257481878176657</v>
      </c>
      <c r="Z12" s="139">
        <v>8.9999999999999993E-3</v>
      </c>
      <c r="AA12" s="38">
        <v>176.80177</v>
      </c>
      <c r="AB12" s="38">
        <f t="shared" si="36"/>
        <v>5.5519410819787278E-2</v>
      </c>
      <c r="AC12" s="38">
        <f t="shared" si="37"/>
        <v>274.28847655347982</v>
      </c>
      <c r="AD12" s="136">
        <f t="shared" si="38"/>
        <v>1.015025821877853</v>
      </c>
      <c r="AE12" s="135">
        <v>8.9999999999999993E-3</v>
      </c>
      <c r="AF12" s="38">
        <v>181.57817</v>
      </c>
      <c r="AG12" s="38">
        <f t="shared" si="39"/>
        <v>5.5519410819787278E-2</v>
      </c>
      <c r="AH12" s="38">
        <f t="shared" si="40"/>
        <v>274.28847655347982</v>
      </c>
      <c r="AI12" s="136">
        <f t="shared" si="41"/>
        <v>1.0424473196129569</v>
      </c>
      <c r="AJ12" s="135">
        <v>8.9999999999999993E-3</v>
      </c>
      <c r="AK12" s="38">
        <v>183.50209000000001</v>
      </c>
      <c r="AL12" s="38">
        <f t="shared" si="42"/>
        <v>5.5519410819787278E-2</v>
      </c>
      <c r="AM12" s="38">
        <f t="shared" si="43"/>
        <v>274.28847655347982</v>
      </c>
      <c r="AN12" s="136">
        <f t="shared" si="44"/>
        <v>1.0534926189853968</v>
      </c>
      <c r="AO12" s="135">
        <v>8.9999999999999993E-3</v>
      </c>
      <c r="AP12" s="38">
        <v>177.74529000000001</v>
      </c>
      <c r="AQ12" s="38">
        <f t="shared" si="45"/>
        <v>5.5519410819787278E-2</v>
      </c>
      <c r="AR12" s="38">
        <f t="shared" si="46"/>
        <v>274.28847655347982</v>
      </c>
      <c r="AS12" s="136">
        <f t="shared" si="47"/>
        <v>1.0204426068085592</v>
      </c>
      <c r="AT12" s="6">
        <v>0.12862699999999999</v>
      </c>
      <c r="AU12" s="18">
        <v>14148.55</v>
      </c>
      <c r="AV12" s="39">
        <f t="shared" si="24"/>
        <v>0.76901226016410706</v>
      </c>
      <c r="AW12" s="53">
        <f t="shared" si="25"/>
        <v>4435.3273682987001</v>
      </c>
      <c r="AX12" s="47">
        <f t="shared" si="26"/>
        <v>0.49425979983264912</v>
      </c>
      <c r="AY12" s="114">
        <v>8.9999999999999993E-3</v>
      </c>
      <c r="AZ12" s="114">
        <v>122.49321</v>
      </c>
      <c r="BA12" s="114">
        <f t="shared" si="48"/>
        <v>5.3807601370450708E-2</v>
      </c>
      <c r="BB12" s="114">
        <f t="shared" si="49"/>
        <v>310.33878046357529</v>
      </c>
      <c r="BC12" s="114">
        <f t="shared" si="50"/>
        <v>0.87404669118784895</v>
      </c>
      <c r="BD12" s="114"/>
      <c r="BE12" s="114"/>
      <c r="BF12" s="114"/>
      <c r="BG12" s="114"/>
      <c r="BH12" s="114"/>
      <c r="BI12" s="7">
        <v>0.132077</v>
      </c>
      <c r="BJ12" s="20">
        <v>9445.3330000000005</v>
      </c>
      <c r="BK12" s="40">
        <f t="shared" si="30"/>
        <v>0.74311322197268836</v>
      </c>
      <c r="BL12" s="58">
        <f t="shared" si="31"/>
        <v>5086.4927531134172</v>
      </c>
      <c r="BM12" s="49">
        <f t="shared" si="32"/>
        <v>0.41936115894321396</v>
      </c>
      <c r="BN12" s="99">
        <v>8.9999999999999993E-3</v>
      </c>
      <c r="BO12" s="99">
        <v>83.558577999999997</v>
      </c>
      <c r="BP12" s="99"/>
      <c r="BQ12" s="99"/>
      <c r="BR12" s="99"/>
      <c r="BS12" s="99"/>
      <c r="BT12" s="99"/>
      <c r="BU12" s="99"/>
      <c r="BV12" s="99"/>
      <c r="BW12" s="99"/>
      <c r="BX12" s="8">
        <v>0.1851527272727273</v>
      </c>
      <c r="BY12" s="22">
        <v>16747.939393939396</v>
      </c>
      <c r="BZ12" s="41">
        <f t="shared" si="51"/>
        <v>1.0320439694015724</v>
      </c>
      <c r="CA12" s="56">
        <f t="shared" si="52"/>
        <v>8172.2795060577637</v>
      </c>
      <c r="CB12" s="51">
        <f t="shared" si="53"/>
        <v>0.44599239880780833</v>
      </c>
      <c r="CC12" s="8"/>
      <c r="CD12" s="22"/>
      <c r="CE12" s="41">
        <f t="shared" si="54"/>
        <v>0</v>
      </c>
      <c r="CF12" s="56">
        <f t="shared" si="55"/>
        <v>0</v>
      </c>
      <c r="CG12" s="51" t="e">
        <f t="shared" si="56"/>
        <v>#DIV/0!</v>
      </c>
      <c r="CH12" s="119"/>
      <c r="CS12" s="78" t="s">
        <v>36</v>
      </c>
      <c r="CT12" s="73">
        <v>2.0140999999999999E-5</v>
      </c>
      <c r="CU12" s="73">
        <v>1.6305E-2</v>
      </c>
      <c r="CV12" s="73">
        <v>1.6784166666666668E-4</v>
      </c>
      <c r="CW12" s="73">
        <v>4.941061024225697E-3</v>
      </c>
      <c r="CX12" s="201"/>
    </row>
    <row r="13" spans="1:102" ht="20.100000000000001" customHeight="1" x14ac:dyDescent="0.3">
      <c r="A13" s="105">
        <v>0.129549</v>
      </c>
      <c r="B13" s="106">
        <v>35072.6</v>
      </c>
      <c r="C13" s="107">
        <f t="shared" si="0"/>
        <v>0.86053061349387083</v>
      </c>
      <c r="D13" s="108">
        <f t="shared" si="1"/>
        <v>3252.3504885457846</v>
      </c>
      <c r="E13" s="109">
        <f t="shared" si="2"/>
        <v>0.64118564984215032</v>
      </c>
      <c r="F13" s="112">
        <v>0.01</v>
      </c>
      <c r="G13" s="112">
        <v>357.64589000000001</v>
      </c>
      <c r="H13" s="112">
        <f t="shared" si="33"/>
        <v>6.6425106600118161E-2</v>
      </c>
      <c r="I13" s="108">
        <f t="shared" si="34"/>
        <v>251.05176331316989</v>
      </c>
      <c r="J13" s="112">
        <f t="shared" si="35"/>
        <v>1.0973298680610799</v>
      </c>
      <c r="K13" s="128"/>
      <c r="L13" s="112"/>
      <c r="M13" s="112"/>
      <c r="N13" s="112"/>
      <c r="O13" s="109"/>
      <c r="P13" s="5">
        <v>0.13594999999999999</v>
      </c>
      <c r="Q13" s="16">
        <v>20445.150000000001</v>
      </c>
      <c r="R13" s="38">
        <f t="shared" si="6"/>
        <v>0.8386515445500089</v>
      </c>
      <c r="S13" s="60">
        <f t="shared" si="7"/>
        <v>4143.279820827287</v>
      </c>
      <c r="T13" s="45">
        <f t="shared" si="8"/>
        <v>0.51440760241567141</v>
      </c>
      <c r="U13" s="135">
        <v>0.01</v>
      </c>
      <c r="V13" s="38">
        <v>213.26642000000001</v>
      </c>
      <c r="W13" s="38">
        <f t="shared" si="9"/>
        <v>6.1688234244208093E-2</v>
      </c>
      <c r="X13" s="38">
        <f t="shared" si="10"/>
        <v>304.76497394831097</v>
      </c>
      <c r="Y13" s="136">
        <f t="shared" si="11"/>
        <v>0.99174034187526694</v>
      </c>
      <c r="Z13" s="139">
        <v>0.01</v>
      </c>
      <c r="AA13" s="38">
        <v>214.11434</v>
      </c>
      <c r="AB13" s="38">
        <f t="shared" si="36"/>
        <v>6.1688234244208093E-2</v>
      </c>
      <c r="AC13" s="38">
        <f t="shared" si="37"/>
        <v>304.76497394831097</v>
      </c>
      <c r="AD13" s="136">
        <f t="shared" si="38"/>
        <v>0.99568337458844736</v>
      </c>
      <c r="AE13" s="135">
        <v>0.01</v>
      </c>
      <c r="AF13" s="38">
        <v>216.17213000000001</v>
      </c>
      <c r="AG13" s="38">
        <f t="shared" si="39"/>
        <v>6.1688234244208093E-2</v>
      </c>
      <c r="AH13" s="38">
        <f t="shared" si="40"/>
        <v>304.76497394831097</v>
      </c>
      <c r="AI13" s="136">
        <f t="shared" si="41"/>
        <v>1.0052525949003348</v>
      </c>
      <c r="AJ13" s="135">
        <v>0.01</v>
      </c>
      <c r="AK13" s="38">
        <v>218.48670000000001</v>
      </c>
      <c r="AL13" s="38">
        <f t="shared" si="42"/>
        <v>6.1688234244208093E-2</v>
      </c>
      <c r="AM13" s="38">
        <f t="shared" si="43"/>
        <v>304.76497394831097</v>
      </c>
      <c r="AN13" s="136">
        <f t="shared" si="44"/>
        <v>1.0160159042065737</v>
      </c>
      <c r="AO13" s="135">
        <v>0.01</v>
      </c>
      <c r="AP13" s="38">
        <v>213.35254</v>
      </c>
      <c r="AQ13" s="38">
        <f t="shared" si="45"/>
        <v>6.1688234244208093E-2</v>
      </c>
      <c r="AR13" s="38">
        <f t="shared" si="46"/>
        <v>304.76497394831097</v>
      </c>
      <c r="AS13" s="136">
        <f t="shared" si="47"/>
        <v>0.99214082066720388</v>
      </c>
      <c r="AT13" s="6">
        <v>0.13811300000000001</v>
      </c>
      <c r="AU13" s="18">
        <v>16026.02</v>
      </c>
      <c r="AV13" s="39">
        <f t="shared" si="24"/>
        <v>0.82572547200856217</v>
      </c>
      <c r="AW13" s="53">
        <f t="shared" si="25"/>
        <v>4762.4244429073087</v>
      </c>
      <c r="AX13" s="47">
        <f t="shared" si="26"/>
        <v>0.48558381068632106</v>
      </c>
      <c r="AY13" s="114">
        <v>0.01</v>
      </c>
      <c r="AZ13" s="114">
        <v>149.13704000000001</v>
      </c>
      <c r="BA13" s="114">
        <f t="shared" si="48"/>
        <v>5.9786223744945237E-2</v>
      </c>
      <c r="BB13" s="114">
        <f t="shared" si="49"/>
        <v>344.82086718175037</v>
      </c>
      <c r="BC13" s="114">
        <f t="shared" si="50"/>
        <v>0.86197199371210342</v>
      </c>
      <c r="BD13" s="114"/>
      <c r="BE13" s="114"/>
      <c r="BF13" s="114"/>
      <c r="BG13" s="114"/>
      <c r="BH13" s="114"/>
      <c r="BI13" s="7">
        <v>0.14183100000000001</v>
      </c>
      <c r="BJ13" s="20">
        <v>10700.45</v>
      </c>
      <c r="BK13" s="40">
        <f t="shared" si="30"/>
        <v>0.79799277228895549</v>
      </c>
      <c r="BL13" s="58">
        <f t="shared" si="31"/>
        <v>5462.1346159197219</v>
      </c>
      <c r="BM13" s="49">
        <f t="shared" si="32"/>
        <v>0.41198844320771821</v>
      </c>
      <c r="BN13" s="99">
        <v>0.01</v>
      </c>
      <c r="BO13" s="99">
        <v>103.42985</v>
      </c>
      <c r="BP13" s="99"/>
      <c r="BQ13" s="99"/>
      <c r="BR13" s="99"/>
      <c r="BS13" s="99"/>
      <c r="BT13" s="99"/>
      <c r="BU13" s="99"/>
      <c r="BV13" s="99"/>
      <c r="BW13" s="99"/>
      <c r="BX13" s="8">
        <v>0.19661090909090909</v>
      </c>
      <c r="BY13" s="22">
        <v>18766.121212121208</v>
      </c>
      <c r="BZ13" s="41">
        <f t="shared" si="51"/>
        <v>1.0959120399395919</v>
      </c>
      <c r="CA13" s="56">
        <f t="shared" si="52"/>
        <v>8678.0212568205334</v>
      </c>
      <c r="CB13" s="51">
        <f t="shared" si="53"/>
        <v>0.44318555622170491</v>
      </c>
      <c r="CC13" s="8"/>
      <c r="CD13" s="22"/>
      <c r="CE13" s="41">
        <f t="shared" si="54"/>
        <v>0</v>
      </c>
      <c r="CF13" s="56">
        <f t="shared" si="55"/>
        <v>0</v>
      </c>
      <c r="CG13" s="51" t="e">
        <f t="shared" si="56"/>
        <v>#DIV/0!</v>
      </c>
      <c r="CH13" s="119"/>
      <c r="CJ13" s="195" t="s">
        <v>45</v>
      </c>
      <c r="CK13" s="196"/>
      <c r="CL13" s="196"/>
      <c r="CM13" s="196"/>
      <c r="CN13" s="196"/>
      <c r="CO13" s="197"/>
      <c r="CS13" s="78" t="s">
        <v>28</v>
      </c>
      <c r="CT13" s="73">
        <v>1.9412E-5</v>
      </c>
      <c r="CU13" s="73">
        <v>1.6067000000000001E-2</v>
      </c>
      <c r="CV13" s="73">
        <v>1.6176666666666668E-4</v>
      </c>
      <c r="CW13" s="73">
        <v>4.8327628057509174E-3</v>
      </c>
      <c r="CX13" s="201"/>
    </row>
    <row r="14" spans="1:102" ht="20.100000000000001" customHeight="1" x14ac:dyDescent="0.3">
      <c r="A14" s="105">
        <v>0.138465</v>
      </c>
      <c r="B14" s="106">
        <v>39419.440000000002</v>
      </c>
      <c r="C14" s="107">
        <f t="shared" ref="C14:C17" si="60">(A14)/($CM$11*$CL$5)</f>
        <v>0.91975523853853625</v>
      </c>
      <c r="D14" s="108">
        <f t="shared" ref="D14:D17" si="61">(A14*$CL$6)/($CJ$11*$CL$5)</f>
        <v>3476.1882407158073</v>
      </c>
      <c r="E14" s="109">
        <f t="shared" ref="E14:E17" si="62">(B14*$CL$6)/(2*$CL$7*$CM$11*(C14^2))</f>
        <v>0.6308329826894109</v>
      </c>
      <c r="F14" s="112">
        <v>0.02</v>
      </c>
      <c r="G14" s="112">
        <v>1216.4213</v>
      </c>
      <c r="H14" s="112">
        <f t="shared" si="33"/>
        <v>0.13285021320023632</v>
      </c>
      <c r="I14" s="108">
        <f t="shared" si="34"/>
        <v>502.10352662633977</v>
      </c>
      <c r="J14" s="112">
        <f t="shared" si="35"/>
        <v>0.93305659449608602</v>
      </c>
      <c r="K14" s="128"/>
      <c r="L14" s="112"/>
      <c r="M14" s="112"/>
      <c r="N14" s="112"/>
      <c r="O14" s="109"/>
      <c r="P14" s="5">
        <v>0.145508</v>
      </c>
      <c r="Q14" s="16">
        <v>22955.95</v>
      </c>
      <c r="R14" s="38">
        <f t="shared" ref="R14:R17" si="63">(P14)/($CM$11*$CM$5)</f>
        <v>0.89761315884062309</v>
      </c>
      <c r="S14" s="60">
        <f t="shared" ref="S14:S17" si="64">(P14*$CM$6)/($CJ$11*$CM$5)</f>
        <v>4434.5741829270828</v>
      </c>
      <c r="T14" s="45">
        <f t="shared" ref="T14:T17" si="65">(Q14*$CM$6)/(2*$CM$7*$CM$11*(R14^2))</f>
        <v>0.5041932514235844</v>
      </c>
      <c r="U14" s="135">
        <v>0.02</v>
      </c>
      <c r="V14" s="38">
        <v>718.88823000000002</v>
      </c>
      <c r="W14" s="38">
        <f t="shared" ref="W14:W32" si="66">(U14)/($CM$11*$CM$5)</f>
        <v>0.12337646848841619</v>
      </c>
      <c r="X14" s="38">
        <f t="shared" ref="X14:X32" si="67">(U14*$CM$6)/($CJ$11*$CM$5)</f>
        <v>609.52994789662193</v>
      </c>
      <c r="Y14" s="136">
        <f t="shared" ref="Y14:Y32" si="68">(V14*$CM$6)/(2*$CM$7*$CM$11*(W14^2))</f>
        <v>0.83575095764057172</v>
      </c>
      <c r="Z14" s="139">
        <v>0.02</v>
      </c>
      <c r="AA14" s="38">
        <v>713.91364999999996</v>
      </c>
      <c r="AB14" s="38">
        <f t="shared" si="36"/>
        <v>0.12337646848841619</v>
      </c>
      <c r="AC14" s="38">
        <f t="shared" si="37"/>
        <v>609.52994789662193</v>
      </c>
      <c r="AD14" s="136">
        <f t="shared" si="38"/>
        <v>0.82996770813757226</v>
      </c>
      <c r="AE14" s="135">
        <v>0.02</v>
      </c>
      <c r="AF14" s="38">
        <v>691.34551999999996</v>
      </c>
      <c r="AG14" s="38">
        <f t="shared" si="39"/>
        <v>0.12337646848841619</v>
      </c>
      <c r="AH14" s="38">
        <f t="shared" si="40"/>
        <v>609.52994789662193</v>
      </c>
      <c r="AI14" s="136">
        <f t="shared" si="41"/>
        <v>0.80373089485763183</v>
      </c>
      <c r="AJ14" s="135">
        <v>0.02</v>
      </c>
      <c r="AK14" s="38">
        <v>695.86755000000005</v>
      </c>
      <c r="AL14" s="38">
        <f t="shared" si="42"/>
        <v>0.12337646848841619</v>
      </c>
      <c r="AM14" s="38">
        <f t="shared" si="43"/>
        <v>609.52994789662193</v>
      </c>
      <c r="AN14" s="136">
        <f t="shared" si="44"/>
        <v>0.80898802767086408</v>
      </c>
      <c r="AO14" s="135">
        <v>0.02</v>
      </c>
      <c r="AP14" s="38">
        <v>717.59706000000006</v>
      </c>
      <c r="AQ14" s="38">
        <f t="shared" si="45"/>
        <v>0.12337646848841619</v>
      </c>
      <c r="AR14" s="38">
        <f t="shared" si="46"/>
        <v>609.52994789662193</v>
      </c>
      <c r="AS14" s="136">
        <f t="shared" si="47"/>
        <v>0.83424989458383381</v>
      </c>
      <c r="AT14" s="6">
        <v>0.14790900000000001</v>
      </c>
      <c r="AU14" s="18">
        <v>17992.12</v>
      </c>
      <c r="AV14" s="39">
        <f t="shared" ref="AV14:AV17" si="69">(AT14)/($CM$11*$CN$5)</f>
        <v>0.88429205678911049</v>
      </c>
      <c r="AW14" s="53">
        <f t="shared" ref="AW14:AW17" si="70">(AT14*$CN$6)/($CJ$11*$CN$5)</f>
        <v>5100.2109643985523</v>
      </c>
      <c r="AX14" s="47">
        <f t="shared" ref="AX14:AX17" si="71">(AU14*$CN$6)/(2*$CN$7*$CM$11*(AV14^2))</f>
        <v>0.47533607258869409</v>
      </c>
      <c r="AY14" s="114">
        <v>0.02</v>
      </c>
      <c r="AZ14" s="114">
        <v>538.22425999999996</v>
      </c>
      <c r="BA14" s="114">
        <f t="shared" si="48"/>
        <v>0.11957244748989047</v>
      </c>
      <c r="BB14" s="114">
        <f t="shared" si="49"/>
        <v>689.64173436350075</v>
      </c>
      <c r="BC14" s="114">
        <f t="shared" si="50"/>
        <v>0.77769787850225114</v>
      </c>
      <c r="BD14" s="114"/>
      <c r="BE14" s="114"/>
      <c r="BF14" s="114"/>
      <c r="BG14" s="114"/>
      <c r="BH14" s="114"/>
      <c r="BI14" s="7">
        <v>0.15171799999999999</v>
      </c>
      <c r="BJ14" s="20">
        <v>12062.43</v>
      </c>
      <c r="BK14" s="40">
        <f t="shared" ref="BK14:BK17" si="72">(BI14)/($CM$11*$CO$5)</f>
        <v>0.8536206289607754</v>
      </c>
      <c r="BL14" s="58">
        <f t="shared" ref="BL14:BL17" si="73">(BI14*$CO$6)/($CJ$11*$CO$5)</f>
        <v>5842.8985176591032</v>
      </c>
      <c r="BM14" s="49">
        <f t="shared" ref="BM14:BM17" si="74">(BJ14*$CO$6)/(2*$CO$7*$CM$11*(BK14^2))</f>
        <v>0.40586902628951477</v>
      </c>
      <c r="BN14" s="99">
        <v>0.02</v>
      </c>
      <c r="BO14" s="99">
        <v>356.02294999999998</v>
      </c>
      <c r="BP14" s="99"/>
      <c r="BQ14" s="99"/>
      <c r="BR14" s="99"/>
      <c r="BS14" s="99"/>
      <c r="BT14" s="99"/>
      <c r="BU14" s="99"/>
      <c r="BV14" s="99"/>
      <c r="BW14" s="99"/>
      <c r="BX14" s="8"/>
      <c r="BY14" s="22"/>
      <c r="BZ14" s="41"/>
      <c r="CA14" s="56"/>
      <c r="CB14" s="51"/>
      <c r="CC14" s="8"/>
      <c r="CD14" s="22"/>
      <c r="CE14" s="41"/>
      <c r="CF14" s="56"/>
      <c r="CG14" s="51"/>
      <c r="CH14" s="119"/>
      <c r="CJ14" s="120"/>
      <c r="CK14" s="121"/>
      <c r="CL14" s="121"/>
      <c r="CM14" s="121"/>
      <c r="CN14" s="121"/>
      <c r="CO14" s="122"/>
      <c r="CS14" s="78"/>
      <c r="CT14" s="73"/>
      <c r="CU14" s="73"/>
      <c r="CV14" s="73"/>
      <c r="CW14" s="73"/>
      <c r="CX14" s="201"/>
    </row>
    <row r="15" spans="1:102" ht="20.100000000000001" customHeight="1" x14ac:dyDescent="0.3">
      <c r="A15" s="105">
        <v>0.148008</v>
      </c>
      <c r="B15" s="106">
        <v>44170.61</v>
      </c>
      <c r="C15" s="107">
        <f t="shared" si="60"/>
        <v>0.98314471776702894</v>
      </c>
      <c r="D15" s="108">
        <f t="shared" si="61"/>
        <v>3715.7669384455653</v>
      </c>
      <c r="E15" s="109">
        <f t="shared" si="62"/>
        <v>0.61865279370688864</v>
      </c>
      <c r="F15" s="112">
        <v>0.03</v>
      </c>
      <c r="G15" s="112">
        <v>2515.0484000000001</v>
      </c>
      <c r="H15" s="112">
        <f t="shared" si="33"/>
        <v>0.19927531980035448</v>
      </c>
      <c r="I15" s="108">
        <f t="shared" si="34"/>
        <v>753.15528993950966</v>
      </c>
      <c r="J15" s="112">
        <f t="shared" si="35"/>
        <v>0.85740852928242328</v>
      </c>
      <c r="K15" s="128"/>
      <c r="L15" s="112"/>
      <c r="M15" s="112"/>
      <c r="N15" s="112"/>
      <c r="O15" s="109"/>
      <c r="P15" s="5">
        <v>0.15529899999999999</v>
      </c>
      <c r="Q15" s="16">
        <v>25546.12</v>
      </c>
      <c r="R15" s="38">
        <f t="shared" si="63"/>
        <v>0.95801210898912714</v>
      </c>
      <c r="S15" s="60">
        <f t="shared" si="64"/>
        <v>4732.9695689198743</v>
      </c>
      <c r="T15" s="45">
        <f t="shared" si="65"/>
        <v>0.4925645252002438</v>
      </c>
      <c r="U15" s="135">
        <v>0.03</v>
      </c>
      <c r="V15" s="38">
        <v>1463.0621000000001</v>
      </c>
      <c r="W15" s="38">
        <f t="shared" si="66"/>
        <v>0.18506470273262426</v>
      </c>
      <c r="X15" s="38">
        <f t="shared" si="67"/>
        <v>914.2949218449329</v>
      </c>
      <c r="Y15" s="136">
        <f t="shared" si="68"/>
        <v>0.75595466575914583</v>
      </c>
      <c r="Z15" s="139">
        <v>0.03</v>
      </c>
      <c r="AA15" s="38">
        <v>1495.2443000000001</v>
      </c>
      <c r="AB15" s="38">
        <f t="shared" si="36"/>
        <v>0.18506470273262426</v>
      </c>
      <c r="AC15" s="38">
        <f t="shared" si="37"/>
        <v>914.2949218449329</v>
      </c>
      <c r="AD15" s="136">
        <f t="shared" si="38"/>
        <v>0.77258299906392769</v>
      </c>
      <c r="AE15" s="135">
        <v>0.03</v>
      </c>
      <c r="AF15" s="38">
        <v>1370.5921000000001</v>
      </c>
      <c r="AG15" s="38">
        <f t="shared" si="39"/>
        <v>0.18506470273262426</v>
      </c>
      <c r="AH15" s="38">
        <f t="shared" si="40"/>
        <v>914.2949218449329</v>
      </c>
      <c r="AI15" s="136">
        <f t="shared" si="41"/>
        <v>0.70817601853511603</v>
      </c>
      <c r="AJ15" s="135">
        <v>0.03</v>
      </c>
      <c r="AK15" s="38">
        <v>1390.6565000000001</v>
      </c>
      <c r="AL15" s="38">
        <f t="shared" si="42"/>
        <v>0.18506470273262426</v>
      </c>
      <c r="AM15" s="38">
        <f t="shared" si="43"/>
        <v>914.2949218449329</v>
      </c>
      <c r="AN15" s="136">
        <f t="shared" si="44"/>
        <v>0.71854316344007785</v>
      </c>
      <c r="AO15" s="135">
        <v>0.03</v>
      </c>
      <c r="AP15" s="38">
        <v>1497.0468000000001</v>
      </c>
      <c r="AQ15" s="38">
        <f t="shared" si="45"/>
        <v>0.18506470273262426</v>
      </c>
      <c r="AR15" s="38">
        <f t="shared" si="46"/>
        <v>914.2949218449329</v>
      </c>
      <c r="AS15" s="136">
        <f t="shared" si="47"/>
        <v>0.77351433908362388</v>
      </c>
      <c r="AT15" s="6">
        <v>0.15796099999999999</v>
      </c>
      <c r="AU15" s="18">
        <v>20091.830000000002</v>
      </c>
      <c r="AV15" s="39">
        <f t="shared" si="69"/>
        <v>0.94438916889752933</v>
      </c>
      <c r="AW15" s="53">
        <f t="shared" si="70"/>
        <v>5446.8249000896467</v>
      </c>
      <c r="AX15" s="47">
        <f t="shared" si="71"/>
        <v>0.46540107511827272</v>
      </c>
      <c r="AY15" s="114">
        <v>0.03</v>
      </c>
      <c r="AZ15" s="114">
        <v>1102.5408</v>
      </c>
      <c r="BA15" s="114">
        <f t="shared" si="48"/>
        <v>0.1793586712348357</v>
      </c>
      <c r="BB15" s="114">
        <f t="shared" si="49"/>
        <v>1034.4626015452511</v>
      </c>
      <c r="BC15" s="114">
        <f t="shared" si="50"/>
        <v>0.70804326568439446</v>
      </c>
      <c r="BD15" s="114"/>
      <c r="BE15" s="114"/>
      <c r="BF15" s="114"/>
      <c r="BG15" s="114"/>
      <c r="BH15" s="114"/>
      <c r="BI15" s="7">
        <v>0.161691</v>
      </c>
      <c r="BJ15" s="20">
        <v>13569.24</v>
      </c>
      <c r="BK15" s="40">
        <f t="shared" si="72"/>
        <v>0.9097323529000958</v>
      </c>
      <c r="BL15" s="58">
        <f t="shared" si="73"/>
        <v>6226.9744144980696</v>
      </c>
      <c r="BM15" s="49">
        <f t="shared" si="74"/>
        <v>0.40198435556327783</v>
      </c>
      <c r="BN15" s="99">
        <v>0.03</v>
      </c>
      <c r="BO15" s="99">
        <v>754.94809999999995</v>
      </c>
      <c r="BP15" s="99"/>
      <c r="BQ15" s="99"/>
      <c r="BR15" s="99"/>
      <c r="BS15" s="99"/>
      <c r="BT15" s="99"/>
      <c r="BU15" s="99"/>
      <c r="BV15" s="99"/>
      <c r="BW15" s="99"/>
      <c r="BX15" s="8"/>
      <c r="BY15" s="22"/>
      <c r="BZ15" s="41"/>
      <c r="CA15" s="56"/>
      <c r="CB15" s="51"/>
      <c r="CC15" s="8"/>
      <c r="CD15" s="22"/>
      <c r="CE15" s="41"/>
      <c r="CF15" s="56"/>
      <c r="CG15" s="51"/>
      <c r="CH15" s="119"/>
      <c r="CJ15" s="120"/>
      <c r="CK15" s="121"/>
      <c r="CL15" s="121"/>
      <c r="CM15" s="121"/>
      <c r="CN15" s="121"/>
      <c r="CO15" s="122"/>
      <c r="CS15" s="78"/>
      <c r="CT15" s="73"/>
      <c r="CU15" s="73"/>
      <c r="CV15" s="73"/>
      <c r="CW15" s="73"/>
      <c r="CX15" s="201"/>
    </row>
    <row r="16" spans="1:102" ht="20.100000000000001" customHeight="1" x14ac:dyDescent="0.3">
      <c r="A16" s="105">
        <v>0.15705</v>
      </c>
      <c r="B16" s="106">
        <v>48794.49</v>
      </c>
      <c r="C16" s="107">
        <f t="shared" si="60"/>
        <v>1.0432062991548559</v>
      </c>
      <c r="D16" s="108">
        <f t="shared" si="61"/>
        <v>3942.7679428333336</v>
      </c>
      <c r="E16" s="109">
        <f t="shared" si="62"/>
        <v>0.60698626435480818</v>
      </c>
      <c r="F16" s="112">
        <v>0.04</v>
      </c>
      <c r="G16" s="112">
        <v>4219.9023999999999</v>
      </c>
      <c r="H16" s="112">
        <f t="shared" si="33"/>
        <v>0.26570042640047264</v>
      </c>
      <c r="I16" s="108">
        <f t="shared" si="34"/>
        <v>1004.2070532526795</v>
      </c>
      <c r="J16" s="112">
        <f t="shared" si="35"/>
        <v>0.80921958585603937</v>
      </c>
      <c r="K16" s="128"/>
      <c r="L16" s="112"/>
      <c r="M16" s="112"/>
      <c r="N16" s="112"/>
      <c r="O16" s="109"/>
      <c r="P16" s="5">
        <v>0.16484399999999999</v>
      </c>
      <c r="Q16" s="16">
        <v>28153.49</v>
      </c>
      <c r="R16" s="38">
        <f t="shared" si="63"/>
        <v>1.0168935285752239</v>
      </c>
      <c r="S16" s="60">
        <f t="shared" si="64"/>
        <v>5023.8677365535368</v>
      </c>
      <c r="T16" s="45">
        <f t="shared" si="65"/>
        <v>0.48179407137119268</v>
      </c>
      <c r="U16" s="135">
        <v>0.04</v>
      </c>
      <c r="V16" s="38">
        <v>2432.1702</v>
      </c>
      <c r="W16" s="38">
        <f t="shared" si="66"/>
        <v>0.24675293697683237</v>
      </c>
      <c r="X16" s="38">
        <f t="shared" si="67"/>
        <v>1219.0598957932439</v>
      </c>
      <c r="Y16" s="136">
        <f t="shared" si="68"/>
        <v>0.70688616427718565</v>
      </c>
      <c r="Z16" s="139">
        <v>0.04</v>
      </c>
      <c r="AA16" s="38">
        <v>2425.3843999999999</v>
      </c>
      <c r="AB16" s="38">
        <f t="shared" si="36"/>
        <v>0.24675293697683237</v>
      </c>
      <c r="AC16" s="38">
        <f t="shared" si="37"/>
        <v>1219.0598957932439</v>
      </c>
      <c r="AD16" s="136">
        <f t="shared" si="38"/>
        <v>0.70491393875877739</v>
      </c>
      <c r="AE16" s="135">
        <v>0.04</v>
      </c>
      <c r="AF16" s="38">
        <v>2264.1886</v>
      </c>
      <c r="AG16" s="38">
        <f t="shared" si="39"/>
        <v>0.24675293697683237</v>
      </c>
      <c r="AH16" s="38">
        <f t="shared" si="40"/>
        <v>1219.0598957932439</v>
      </c>
      <c r="AI16" s="136">
        <f t="shared" si="41"/>
        <v>0.65806397704162767</v>
      </c>
      <c r="AJ16" s="135">
        <v>0.04</v>
      </c>
      <c r="AK16" s="38">
        <v>2336.9378000000002</v>
      </c>
      <c r="AL16" s="38">
        <f t="shared" si="42"/>
        <v>0.24675293697683237</v>
      </c>
      <c r="AM16" s="38">
        <f t="shared" si="43"/>
        <v>1219.0598957932439</v>
      </c>
      <c r="AN16" s="136">
        <f t="shared" si="44"/>
        <v>0.67920781103080896</v>
      </c>
      <c r="AO16" s="135">
        <v>0.04</v>
      </c>
      <c r="AP16" s="38">
        <v>2444.3471</v>
      </c>
      <c r="AQ16" s="38">
        <f t="shared" si="45"/>
        <v>0.24675293697683237</v>
      </c>
      <c r="AR16" s="38">
        <f t="shared" si="46"/>
        <v>1219.0598957932439</v>
      </c>
      <c r="AS16" s="136">
        <f t="shared" si="47"/>
        <v>0.71042525958136571</v>
      </c>
      <c r="AT16" s="6">
        <v>0.16745599999999999</v>
      </c>
      <c r="AU16" s="18">
        <v>22214.31</v>
      </c>
      <c r="AV16" s="39">
        <f t="shared" si="69"/>
        <v>1.0011561883433548</v>
      </c>
      <c r="AW16" s="53">
        <f t="shared" si="70"/>
        <v>5774.2323134787193</v>
      </c>
      <c r="AX16" s="47">
        <f t="shared" si="71"/>
        <v>0.4578666780831116</v>
      </c>
      <c r="AY16" s="114">
        <v>0.04</v>
      </c>
      <c r="AZ16" s="114">
        <v>1949.2659000000001</v>
      </c>
      <c r="BA16" s="114">
        <f t="shared" si="48"/>
        <v>0.23914489497978095</v>
      </c>
      <c r="BB16" s="114">
        <f t="shared" si="49"/>
        <v>1379.2834687270015</v>
      </c>
      <c r="BC16" s="114">
        <f t="shared" si="50"/>
        <v>0.70413955098697212</v>
      </c>
      <c r="BD16" s="114"/>
      <c r="BE16" s="114"/>
      <c r="BF16" s="114"/>
      <c r="BG16" s="114"/>
      <c r="BH16" s="114"/>
      <c r="BI16" s="7">
        <v>0.17141200000000001</v>
      </c>
      <c r="BJ16" s="20">
        <v>15230.65</v>
      </c>
      <c r="BK16" s="40">
        <f t="shared" si="72"/>
        <v>0.96442623321836862</v>
      </c>
      <c r="BL16" s="58">
        <f t="shared" si="73"/>
        <v>6601.3453954638353</v>
      </c>
      <c r="BM16" s="49">
        <f t="shared" si="74"/>
        <v>0.40147759634409308</v>
      </c>
      <c r="BN16" s="99">
        <v>0.04</v>
      </c>
      <c r="BO16" s="99">
        <v>1377.7919999999999</v>
      </c>
      <c r="BP16" s="99"/>
      <c r="BQ16" s="99"/>
      <c r="BR16" s="99"/>
      <c r="BS16" s="99"/>
      <c r="BT16" s="99"/>
      <c r="BU16" s="99"/>
      <c r="BV16" s="99"/>
      <c r="BW16" s="99"/>
      <c r="BX16" s="8"/>
      <c r="BY16" s="22"/>
      <c r="BZ16" s="41"/>
      <c r="CA16" s="56"/>
      <c r="CB16" s="51"/>
      <c r="CC16" s="8"/>
      <c r="CD16" s="22"/>
      <c r="CE16" s="41"/>
      <c r="CF16" s="56"/>
      <c r="CG16" s="51"/>
      <c r="CH16" s="119"/>
      <c r="CJ16" s="120"/>
      <c r="CK16" s="121"/>
      <c r="CL16" s="121"/>
      <c r="CM16" s="121"/>
      <c r="CN16" s="121"/>
      <c r="CO16" s="122"/>
      <c r="CS16" s="78"/>
      <c r="CT16" s="73"/>
      <c r="CU16" s="73"/>
      <c r="CV16" s="73"/>
      <c r="CW16" s="73"/>
      <c r="CX16" s="201"/>
    </row>
    <row r="17" spans="1:102" ht="20.100000000000001" customHeight="1" x14ac:dyDescent="0.3">
      <c r="A17" s="105">
        <v>0.166128</v>
      </c>
      <c r="B17" s="106">
        <v>53711.02</v>
      </c>
      <c r="C17" s="107">
        <f t="shared" si="60"/>
        <v>1.1035070109264431</v>
      </c>
      <c r="D17" s="108">
        <f t="shared" si="61"/>
        <v>4170.6727335690293</v>
      </c>
      <c r="E17" s="109">
        <f t="shared" si="62"/>
        <v>0.59712009712597691</v>
      </c>
      <c r="F17" s="112">
        <v>0.05</v>
      </c>
      <c r="G17" s="112">
        <v>6251.9993999999997</v>
      </c>
      <c r="H17" s="112">
        <f t="shared" si="33"/>
        <v>0.33212553300059083</v>
      </c>
      <c r="I17" s="108">
        <f t="shared" si="34"/>
        <v>1255.2588165658497</v>
      </c>
      <c r="J17" s="112">
        <f t="shared" si="35"/>
        <v>0.7672959056478964</v>
      </c>
      <c r="K17" s="128"/>
      <c r="L17" s="112"/>
      <c r="M17" s="112"/>
      <c r="N17" s="112"/>
      <c r="O17" s="109"/>
      <c r="P17" s="5">
        <v>0.17427899999999999</v>
      </c>
      <c r="Q17" s="16">
        <v>30792.19</v>
      </c>
      <c r="R17" s="38">
        <f t="shared" si="63"/>
        <v>1.0750963775846341</v>
      </c>
      <c r="S17" s="60">
        <f t="shared" si="64"/>
        <v>5311.4134894737681</v>
      </c>
      <c r="T17" s="45">
        <f t="shared" si="65"/>
        <v>0.4714394921661077</v>
      </c>
      <c r="U17" s="135">
        <v>0.05</v>
      </c>
      <c r="V17" s="38">
        <v>3544.5752000000002</v>
      </c>
      <c r="W17" s="38">
        <f t="shared" si="66"/>
        <v>0.30844117122104048</v>
      </c>
      <c r="X17" s="38">
        <f t="shared" si="67"/>
        <v>1523.8248697415549</v>
      </c>
      <c r="Y17" s="136">
        <f t="shared" si="68"/>
        <v>0.65932521784734666</v>
      </c>
      <c r="Z17" s="139">
        <v>0.05</v>
      </c>
      <c r="AA17" s="38">
        <v>3577.9371000000001</v>
      </c>
      <c r="AB17" s="38">
        <f t="shared" si="36"/>
        <v>0.30844117122104048</v>
      </c>
      <c r="AC17" s="38">
        <f t="shared" si="37"/>
        <v>1523.8248697415549</v>
      </c>
      <c r="AD17" s="136">
        <f t="shared" si="38"/>
        <v>0.66553085342965879</v>
      </c>
      <c r="AE17" s="135">
        <v>0.05</v>
      </c>
      <c r="AF17" s="38">
        <v>3326.6034</v>
      </c>
      <c r="AG17" s="38">
        <f t="shared" si="39"/>
        <v>0.30844117122104048</v>
      </c>
      <c r="AH17" s="38">
        <f t="shared" si="40"/>
        <v>1523.8248697415549</v>
      </c>
      <c r="AI17" s="136">
        <f t="shared" si="41"/>
        <v>0.61878035805157239</v>
      </c>
      <c r="AJ17" s="135">
        <v>0.05</v>
      </c>
      <c r="AK17" s="38">
        <v>3365.1833999999999</v>
      </c>
      <c r="AL17" s="38">
        <f t="shared" si="42"/>
        <v>0.30844117122104048</v>
      </c>
      <c r="AM17" s="38">
        <f t="shared" si="43"/>
        <v>1523.8248697415549</v>
      </c>
      <c r="AN17" s="136">
        <f t="shared" si="44"/>
        <v>0.6259566106260841</v>
      </c>
      <c r="AO17" s="135">
        <v>0.05</v>
      </c>
      <c r="AP17" s="38">
        <v>3633.4823999999999</v>
      </c>
      <c r="AQ17" s="38">
        <f t="shared" si="45"/>
        <v>0.30844117122104048</v>
      </c>
      <c r="AR17" s="38">
        <f t="shared" si="46"/>
        <v>1523.8248697415549</v>
      </c>
      <c r="AS17" s="136">
        <f t="shared" si="47"/>
        <v>0.67586281564134942</v>
      </c>
      <c r="AT17" s="6">
        <v>0.176927</v>
      </c>
      <c r="AU17" s="18">
        <v>24338.62</v>
      </c>
      <c r="AV17" s="39">
        <f t="shared" si="69"/>
        <v>1.0577797208521926</v>
      </c>
      <c r="AW17" s="53">
        <f t="shared" si="70"/>
        <v>6100.8121567865546</v>
      </c>
      <c r="AX17" s="47">
        <f t="shared" si="71"/>
        <v>0.44938167544928515</v>
      </c>
      <c r="AY17" s="114">
        <v>0.05</v>
      </c>
      <c r="AZ17" s="114">
        <v>2994.0488</v>
      </c>
      <c r="BA17" s="114">
        <f t="shared" si="48"/>
        <v>0.29893111872472616</v>
      </c>
      <c r="BB17" s="114">
        <f t="shared" si="49"/>
        <v>1724.1043359087519</v>
      </c>
      <c r="BC17" s="114">
        <f t="shared" si="50"/>
        <v>0.69219188295740108</v>
      </c>
      <c r="BD17" s="114"/>
      <c r="BE17" s="114"/>
      <c r="BF17" s="114"/>
      <c r="BG17" s="114"/>
      <c r="BH17" s="114"/>
      <c r="BI17" s="7">
        <v>0.18096400000000001</v>
      </c>
      <c r="BJ17" s="20">
        <v>16762.25</v>
      </c>
      <c r="BK17" s="40">
        <f t="shared" si="72"/>
        <v>1.0181692580923671</v>
      </c>
      <c r="BL17" s="58">
        <f t="shared" si="73"/>
        <v>6969.2079209432113</v>
      </c>
      <c r="BM17" s="49">
        <f t="shared" si="74"/>
        <v>0.39643615993681353</v>
      </c>
      <c r="BN17" s="99">
        <v>0.05</v>
      </c>
      <c r="BO17" s="99">
        <v>1923.6285</v>
      </c>
      <c r="BP17" s="99"/>
      <c r="BQ17" s="99"/>
      <c r="BR17" s="99"/>
      <c r="BS17" s="99"/>
      <c r="BT17" s="99"/>
      <c r="BU17" s="99"/>
      <c r="BV17" s="99"/>
      <c r="BW17" s="99"/>
      <c r="BX17" s="8"/>
      <c r="BY17" s="22"/>
      <c r="BZ17" s="41"/>
      <c r="CA17" s="56"/>
      <c r="CB17" s="51"/>
      <c r="CC17" s="8"/>
      <c r="CD17" s="22"/>
      <c r="CE17" s="41"/>
      <c r="CF17" s="56"/>
      <c r="CG17" s="51"/>
      <c r="CH17" s="119"/>
      <c r="CJ17" s="120"/>
      <c r="CK17" s="121"/>
      <c r="CL17" s="121"/>
      <c r="CM17" s="121"/>
      <c r="CN17" s="121"/>
      <c r="CO17" s="122"/>
      <c r="CS17" s="78"/>
      <c r="CT17" s="73"/>
      <c r="CU17" s="73"/>
      <c r="CV17" s="73"/>
      <c r="CW17" s="73"/>
      <c r="CX17" s="201"/>
    </row>
    <row r="18" spans="1:102" ht="20.100000000000001" customHeight="1" x14ac:dyDescent="0.3">
      <c r="A18" s="105"/>
      <c r="B18" s="106"/>
      <c r="C18" s="107"/>
      <c r="D18" s="108"/>
      <c r="E18" s="109"/>
      <c r="F18" s="112">
        <v>0.06</v>
      </c>
      <c r="G18" s="112">
        <v>8786.4305000000004</v>
      </c>
      <c r="H18" s="112">
        <f t="shared" si="33"/>
        <v>0.39855063960070897</v>
      </c>
      <c r="I18" s="108">
        <f t="shared" si="34"/>
        <v>1506.3105798790193</v>
      </c>
      <c r="J18" s="112">
        <f t="shared" si="35"/>
        <v>0.74884845681769252</v>
      </c>
      <c r="K18" s="128"/>
      <c r="L18" s="112"/>
      <c r="M18" s="112"/>
      <c r="N18" s="112"/>
      <c r="O18" s="109"/>
      <c r="P18" s="5"/>
      <c r="Q18" s="16"/>
      <c r="R18" s="38">
        <f t="shared" ref="R18" si="75">(P18)/($CM$11*$CM$5)</f>
        <v>0</v>
      </c>
      <c r="S18" s="60">
        <f t="shared" ref="S18:S20" si="76">(P18*$CM$6)/($CJ$11*$CM$5)</f>
        <v>0</v>
      </c>
      <c r="T18" s="45" t="e">
        <f t="shared" ref="T18:T20" si="77">(Q18*$CM$6)/(2*$CM$7*$CM$11*(R18^2))</f>
        <v>#DIV/0!</v>
      </c>
      <c r="U18" s="135">
        <v>0.06</v>
      </c>
      <c r="V18" s="38">
        <v>4845.17</v>
      </c>
      <c r="W18" s="38">
        <f t="shared" si="66"/>
        <v>0.37012940546524853</v>
      </c>
      <c r="X18" s="38">
        <f t="shared" si="67"/>
        <v>1828.5898436898658</v>
      </c>
      <c r="Y18" s="136">
        <f t="shared" si="68"/>
        <v>0.62586695190454322</v>
      </c>
      <c r="Z18" s="139">
        <v>0.06</v>
      </c>
      <c r="AA18" s="38">
        <v>4887.5787</v>
      </c>
      <c r="AB18" s="38">
        <f t="shared" si="36"/>
        <v>0.37012940546524853</v>
      </c>
      <c r="AC18" s="38">
        <f t="shared" si="37"/>
        <v>1828.5898436898658</v>
      </c>
      <c r="AD18" s="136">
        <f t="shared" si="38"/>
        <v>0.63134502673024273</v>
      </c>
      <c r="AE18" s="135">
        <v>0.06</v>
      </c>
      <c r="AF18" s="38">
        <v>4548.8347999999996</v>
      </c>
      <c r="AG18" s="38">
        <f t="shared" si="39"/>
        <v>0.37012940546524853</v>
      </c>
      <c r="AH18" s="38">
        <f t="shared" si="40"/>
        <v>1828.5898436898658</v>
      </c>
      <c r="AI18" s="136">
        <f t="shared" si="41"/>
        <v>0.58758833456685988</v>
      </c>
      <c r="AJ18" s="135">
        <v>0.06</v>
      </c>
      <c r="AK18" s="38">
        <v>4662.2896000000001</v>
      </c>
      <c r="AL18" s="38">
        <f t="shared" si="42"/>
        <v>0.37012940546524853</v>
      </c>
      <c r="AM18" s="38">
        <f t="shared" si="43"/>
        <v>1828.5898436898658</v>
      </c>
      <c r="AN18" s="136">
        <f t="shared" si="44"/>
        <v>0.60224367377166377</v>
      </c>
      <c r="AO18" s="135">
        <v>0.06</v>
      </c>
      <c r="AP18" s="38">
        <v>4900.4692999999997</v>
      </c>
      <c r="AQ18" s="38">
        <f t="shared" si="45"/>
        <v>0.37012940546524853</v>
      </c>
      <c r="AR18" s="38">
        <f t="shared" si="46"/>
        <v>1828.5898436898658</v>
      </c>
      <c r="AS18" s="136">
        <f t="shared" si="47"/>
        <v>0.63301014901289132</v>
      </c>
      <c r="AT18" s="6"/>
      <c r="AU18" s="18"/>
      <c r="AV18" s="39"/>
      <c r="AW18" s="53"/>
      <c r="AX18" s="47"/>
      <c r="AY18" s="114">
        <v>0.06</v>
      </c>
      <c r="AZ18" s="114">
        <v>4260.3788000000004</v>
      </c>
      <c r="BA18" s="114">
        <f t="shared" si="48"/>
        <v>0.35871734246967141</v>
      </c>
      <c r="BB18" s="114">
        <f t="shared" si="49"/>
        <v>2068.9252030905022</v>
      </c>
      <c r="BC18" s="114">
        <f t="shared" si="50"/>
        <v>0.68399566678270829</v>
      </c>
      <c r="BD18" s="114"/>
      <c r="BE18" s="114"/>
      <c r="BF18" s="114"/>
      <c r="BG18" s="114"/>
      <c r="BH18" s="114"/>
      <c r="BI18" s="7"/>
      <c r="BJ18" s="20"/>
      <c r="BK18" s="40"/>
      <c r="BL18" s="58"/>
      <c r="BM18" s="49"/>
      <c r="BN18" s="99">
        <v>0.06</v>
      </c>
      <c r="BO18" s="99">
        <v>2853.4288999999999</v>
      </c>
      <c r="BP18" s="99"/>
      <c r="BQ18" s="99"/>
      <c r="BR18" s="99"/>
      <c r="BS18" s="99"/>
      <c r="BT18" s="99"/>
      <c r="BU18" s="99"/>
      <c r="BV18" s="99"/>
      <c r="BW18" s="99"/>
      <c r="BX18" s="8"/>
      <c r="BY18" s="22"/>
      <c r="BZ18" s="41"/>
      <c r="CA18" s="56"/>
      <c r="CB18" s="51"/>
      <c r="CC18" s="8"/>
      <c r="CD18" s="22"/>
      <c r="CE18" s="41"/>
      <c r="CF18" s="56"/>
      <c r="CG18" s="51"/>
      <c r="CH18" s="119"/>
      <c r="CJ18" s="120"/>
      <c r="CK18" s="121"/>
      <c r="CL18" s="121"/>
      <c r="CM18" s="121"/>
      <c r="CN18" s="121"/>
      <c r="CO18" s="122"/>
      <c r="CS18" s="78"/>
      <c r="CT18" s="73"/>
      <c r="CU18" s="73"/>
      <c r="CV18" s="73"/>
      <c r="CW18" s="73"/>
      <c r="CX18" s="201"/>
    </row>
    <row r="19" spans="1:102" ht="20.100000000000001" customHeight="1" x14ac:dyDescent="0.3">
      <c r="A19" s="105"/>
      <c r="B19" s="106"/>
      <c r="C19" s="107"/>
      <c r="D19" s="108"/>
      <c r="E19" s="109"/>
      <c r="F19" s="112">
        <v>7.0000000000000007E-2</v>
      </c>
      <c r="G19" s="112">
        <v>11684.112999999999</v>
      </c>
      <c r="H19" s="112">
        <f t="shared" si="33"/>
        <v>0.46497574620082721</v>
      </c>
      <c r="I19" s="108">
        <f t="shared" si="34"/>
        <v>1757.3623431921894</v>
      </c>
      <c r="J19" s="112">
        <f t="shared" si="35"/>
        <v>0.73161673378058911</v>
      </c>
      <c r="K19" s="128"/>
      <c r="L19" s="112"/>
      <c r="M19" s="112"/>
      <c r="N19" s="112"/>
      <c r="O19" s="109"/>
      <c r="P19" s="5"/>
      <c r="Q19" s="16"/>
      <c r="R19" s="38">
        <f>(P19)/($CM$11*$CM$5)</f>
        <v>0</v>
      </c>
      <c r="S19" s="38">
        <f t="shared" si="76"/>
        <v>0</v>
      </c>
      <c r="T19" s="136" t="e">
        <f t="shared" si="77"/>
        <v>#DIV/0!</v>
      </c>
      <c r="U19" s="135">
        <v>7.0000000000000007E-2</v>
      </c>
      <c r="V19" s="38">
        <v>6382.7713000000003</v>
      </c>
      <c r="W19" s="38">
        <f t="shared" si="66"/>
        <v>0.43181763970945669</v>
      </c>
      <c r="X19" s="38">
        <f t="shared" si="67"/>
        <v>2133.3548176381769</v>
      </c>
      <c r="Y19" s="136">
        <f t="shared" si="68"/>
        <v>0.60574341910983986</v>
      </c>
      <c r="Z19" s="139">
        <v>7.0000000000000007E-2</v>
      </c>
      <c r="AA19" s="38">
        <v>6360.8864000000003</v>
      </c>
      <c r="AB19" s="38">
        <f t="shared" si="36"/>
        <v>0.43181763970945669</v>
      </c>
      <c r="AC19" s="38">
        <f t="shared" si="37"/>
        <v>2133.3548176381769</v>
      </c>
      <c r="AD19" s="136">
        <f t="shared" si="38"/>
        <v>0.60366647893294889</v>
      </c>
      <c r="AE19" s="135">
        <v>7.0000000000000007E-2</v>
      </c>
      <c r="AF19" s="38">
        <v>6020.1418999999996</v>
      </c>
      <c r="AG19" s="38">
        <f t="shared" si="39"/>
        <v>0.43181763970945669</v>
      </c>
      <c r="AH19" s="38">
        <f t="shared" si="40"/>
        <v>2133.3548176381769</v>
      </c>
      <c r="AI19" s="136">
        <f t="shared" si="41"/>
        <v>0.57132884238424886</v>
      </c>
      <c r="AJ19" s="135">
        <v>7.0000000000000007E-2</v>
      </c>
      <c r="AK19" s="38">
        <v>6081.1619000000001</v>
      </c>
      <c r="AL19" s="38">
        <f t="shared" si="42"/>
        <v>0.43181763970945669</v>
      </c>
      <c r="AM19" s="38">
        <f t="shared" si="43"/>
        <v>2133.3548176381769</v>
      </c>
      <c r="AN19" s="136">
        <f t="shared" si="44"/>
        <v>0.57711981650768052</v>
      </c>
      <c r="AO19" s="135">
        <v>7.0000000000000007E-2</v>
      </c>
      <c r="AP19" s="38">
        <v>6319.7497999999996</v>
      </c>
      <c r="AQ19" s="38">
        <f t="shared" si="45"/>
        <v>0.43181763970945669</v>
      </c>
      <c r="AR19" s="38">
        <f t="shared" si="46"/>
        <v>2133.3548176381769</v>
      </c>
      <c r="AS19" s="136">
        <f t="shared" si="47"/>
        <v>0.5997624968594325</v>
      </c>
      <c r="AT19" s="6"/>
      <c r="AU19" s="18"/>
      <c r="AV19" s="39"/>
      <c r="AW19" s="53"/>
      <c r="AX19" s="47"/>
      <c r="AY19" s="114">
        <v>7.0000000000000007E-2</v>
      </c>
      <c r="AZ19" s="114">
        <v>5545.2565000000004</v>
      </c>
      <c r="BA19" s="114">
        <f t="shared" si="48"/>
        <v>0.41850356621461671</v>
      </c>
      <c r="BB19" s="114">
        <f t="shared" si="49"/>
        <v>2413.7460702722528</v>
      </c>
      <c r="BC19" s="114">
        <f t="shared" si="50"/>
        <v>0.65408350313515784</v>
      </c>
      <c r="BD19" s="114"/>
      <c r="BE19" s="114"/>
      <c r="BF19" s="114"/>
      <c r="BG19" s="114"/>
      <c r="BH19" s="114"/>
      <c r="BI19" s="7"/>
      <c r="BJ19" s="20"/>
      <c r="BK19" s="40"/>
      <c r="BL19" s="58"/>
      <c r="BM19" s="49"/>
      <c r="BN19" s="99">
        <v>7.0000000000000007E-2</v>
      </c>
      <c r="BO19" s="99">
        <v>3880.1055000000001</v>
      </c>
      <c r="BP19" s="99"/>
      <c r="BQ19" s="99"/>
      <c r="BR19" s="99"/>
      <c r="BS19" s="99"/>
      <c r="BT19" s="99"/>
      <c r="BU19" s="99"/>
      <c r="BV19" s="99"/>
      <c r="BW19" s="99"/>
      <c r="BX19" s="8"/>
      <c r="BY19" s="22"/>
      <c r="BZ19" s="41"/>
      <c r="CA19" s="56"/>
      <c r="CB19" s="51"/>
      <c r="CC19" s="8"/>
      <c r="CD19" s="22"/>
      <c r="CE19" s="41"/>
      <c r="CF19" s="56"/>
      <c r="CG19" s="51"/>
      <c r="CH19" s="119"/>
      <c r="CJ19" s="120"/>
      <c r="CK19" s="121"/>
      <c r="CL19" s="121"/>
      <c r="CM19" s="121"/>
      <c r="CN19" s="121"/>
      <c r="CO19" s="122"/>
      <c r="CS19" s="78"/>
      <c r="CT19" s="73"/>
      <c r="CU19" s="73"/>
      <c r="CV19" s="73"/>
      <c r="CW19" s="73"/>
      <c r="CX19" s="201"/>
    </row>
    <row r="20" spans="1:102" ht="20.100000000000001" customHeight="1" x14ac:dyDescent="0.3">
      <c r="A20" s="105"/>
      <c r="B20" s="106"/>
      <c r="C20" s="107"/>
      <c r="D20" s="108"/>
      <c r="E20" s="109"/>
      <c r="F20" s="112">
        <v>0.08</v>
      </c>
      <c r="G20" s="112">
        <v>14877.423000000001</v>
      </c>
      <c r="H20" s="112">
        <f t="shared" si="33"/>
        <v>0.53140085280094529</v>
      </c>
      <c r="I20" s="108">
        <f t="shared" si="34"/>
        <v>2008.4141065053591</v>
      </c>
      <c r="J20" s="112">
        <f t="shared" si="35"/>
        <v>0.71323344342425521</v>
      </c>
      <c r="K20" s="128"/>
      <c r="L20" s="112"/>
      <c r="M20" s="112"/>
      <c r="N20" s="112"/>
      <c r="O20" s="109"/>
      <c r="P20" s="5"/>
      <c r="Q20" s="16"/>
      <c r="R20" s="38">
        <f>(P20)/($CM$11*$CM$5)</f>
        <v>0</v>
      </c>
      <c r="S20" s="60">
        <f t="shared" si="76"/>
        <v>0</v>
      </c>
      <c r="T20" s="45" t="e">
        <f t="shared" si="77"/>
        <v>#DIV/0!</v>
      </c>
      <c r="U20" s="135">
        <v>0.08</v>
      </c>
      <c r="V20" s="38">
        <v>7921.5661</v>
      </c>
      <c r="W20" s="38">
        <f t="shared" si="66"/>
        <v>0.49350587395366474</v>
      </c>
      <c r="X20" s="38">
        <f t="shared" si="67"/>
        <v>2438.1197915864877</v>
      </c>
      <c r="Y20" s="136">
        <f t="shared" si="68"/>
        <v>0.57558116980230101</v>
      </c>
      <c r="Z20" s="139">
        <v>0.08</v>
      </c>
      <c r="AA20" s="38">
        <v>8003.6729999999998</v>
      </c>
      <c r="AB20" s="38">
        <f t="shared" si="36"/>
        <v>0.49350587395366474</v>
      </c>
      <c r="AC20" s="38">
        <f t="shared" si="37"/>
        <v>2438.1197915864877</v>
      </c>
      <c r="AD20" s="136">
        <f t="shared" si="38"/>
        <v>0.5815470589906574</v>
      </c>
      <c r="AE20" s="135">
        <v>0.08</v>
      </c>
      <c r="AF20" s="38">
        <v>7330.6875</v>
      </c>
      <c r="AG20" s="38">
        <f t="shared" si="39"/>
        <v>0.49350587395366474</v>
      </c>
      <c r="AH20" s="38">
        <f t="shared" si="40"/>
        <v>2438.1197915864877</v>
      </c>
      <c r="AI20" s="136">
        <f t="shared" si="41"/>
        <v>0.53264791752543794</v>
      </c>
      <c r="AJ20" s="135">
        <v>0.08</v>
      </c>
      <c r="AK20" s="38">
        <v>7465.1455999999998</v>
      </c>
      <c r="AL20" s="38">
        <f t="shared" si="42"/>
        <v>0.49350587395366474</v>
      </c>
      <c r="AM20" s="38">
        <f t="shared" si="43"/>
        <v>2438.1197915864877</v>
      </c>
      <c r="AN20" s="136">
        <f t="shared" si="44"/>
        <v>0.54241764607537646</v>
      </c>
      <c r="AO20" s="135">
        <v>0.08</v>
      </c>
      <c r="AP20" s="38">
        <v>8006.4866000000002</v>
      </c>
      <c r="AQ20" s="38">
        <f t="shared" si="45"/>
        <v>0.49350587395366474</v>
      </c>
      <c r="AR20" s="38">
        <f t="shared" si="46"/>
        <v>2438.1197915864877</v>
      </c>
      <c r="AS20" s="136">
        <f t="shared" si="47"/>
        <v>0.58175149522951619</v>
      </c>
      <c r="AT20" s="6"/>
      <c r="AU20" s="18"/>
      <c r="AV20" s="39"/>
      <c r="AW20" s="53"/>
      <c r="AX20" s="47"/>
      <c r="AY20" s="114">
        <v>0.08</v>
      </c>
      <c r="AZ20" s="114">
        <v>6945.8042999999998</v>
      </c>
      <c r="BA20" s="114">
        <f t="shared" si="48"/>
        <v>0.4782897899595619</v>
      </c>
      <c r="BB20" s="114">
        <f t="shared" si="49"/>
        <v>2758.566937454003</v>
      </c>
      <c r="BC20" s="114">
        <f t="shared" si="50"/>
        <v>0.62726377158772695</v>
      </c>
      <c r="BD20" s="114"/>
      <c r="BE20" s="114"/>
      <c r="BF20" s="114"/>
      <c r="BG20" s="114"/>
      <c r="BH20" s="114"/>
      <c r="BI20" s="7"/>
      <c r="BJ20" s="20"/>
      <c r="BK20" s="40"/>
      <c r="BL20" s="58"/>
      <c r="BM20" s="49"/>
      <c r="BN20" s="99">
        <v>0.08</v>
      </c>
      <c r="BO20" s="99">
        <v>5127.3957</v>
      </c>
      <c r="BP20" s="99"/>
      <c r="BQ20" s="99"/>
      <c r="BR20" s="99"/>
      <c r="BS20" s="99"/>
      <c r="BT20" s="99"/>
      <c r="BU20" s="99"/>
      <c r="BV20" s="99"/>
      <c r="BW20" s="99"/>
      <c r="BX20" s="8"/>
      <c r="BY20" s="22"/>
      <c r="BZ20" s="41"/>
      <c r="CA20" s="56"/>
      <c r="CB20" s="51"/>
      <c r="CC20" s="8"/>
      <c r="CD20" s="22"/>
      <c r="CE20" s="41"/>
      <c r="CF20" s="56"/>
      <c r="CG20" s="51"/>
      <c r="CH20" s="119"/>
      <c r="CJ20" s="120"/>
      <c r="CK20" s="121"/>
      <c r="CL20" s="121"/>
      <c r="CM20" s="121"/>
      <c r="CN20" s="121"/>
      <c r="CO20" s="122"/>
      <c r="CS20" s="78"/>
      <c r="CT20" s="73"/>
      <c r="CU20" s="73"/>
      <c r="CV20" s="73"/>
      <c r="CW20" s="73"/>
      <c r="CX20" s="201"/>
    </row>
    <row r="21" spans="1:102" ht="20.100000000000001" customHeight="1" x14ac:dyDescent="0.3">
      <c r="A21" s="105"/>
      <c r="B21" s="106"/>
      <c r="C21" s="107"/>
      <c r="D21" s="108"/>
      <c r="E21" s="109"/>
      <c r="F21" s="112">
        <v>0.09</v>
      </c>
      <c r="G21" s="112">
        <v>18638.074000000001</v>
      </c>
      <c r="H21" s="112">
        <f t="shared" si="33"/>
        <v>0.59782595940106342</v>
      </c>
      <c r="I21" s="108">
        <f t="shared" si="34"/>
        <v>2259.465869818529</v>
      </c>
      <c r="J21" s="112">
        <f t="shared" si="35"/>
        <v>0.70599231662221562</v>
      </c>
      <c r="K21" s="128"/>
      <c r="L21" s="112"/>
      <c r="M21" s="112"/>
      <c r="N21" s="112"/>
      <c r="O21" s="109"/>
      <c r="P21" s="5"/>
      <c r="Q21" s="16"/>
      <c r="R21" s="38">
        <f t="shared" ref="R21:R23" si="78">(P21)/($CM$11*$CM$5)</f>
        <v>0</v>
      </c>
      <c r="S21" s="60">
        <f t="shared" ref="S21:S23" si="79">(P21*$CM$6)/($CJ$11*$CM$5)</f>
        <v>0</v>
      </c>
      <c r="T21" s="45" t="e">
        <f t="shared" ref="T21:T23" si="80">(Q21*$CM$6)/(2*$CM$7*$CM$11*(R21^2))</f>
        <v>#DIV/0!</v>
      </c>
      <c r="U21" s="135">
        <v>0.09</v>
      </c>
      <c r="V21" s="38">
        <v>9337.0537999999997</v>
      </c>
      <c r="W21" s="38">
        <f t="shared" si="66"/>
        <v>0.55519410819787285</v>
      </c>
      <c r="X21" s="38">
        <f t="shared" si="67"/>
        <v>2742.8847655347986</v>
      </c>
      <c r="Y21" s="136">
        <f t="shared" si="68"/>
        <v>0.53604388164568306</v>
      </c>
      <c r="Z21" s="139">
        <v>0.09</v>
      </c>
      <c r="AA21" s="38">
        <v>9501.7317999999996</v>
      </c>
      <c r="AB21" s="38">
        <f t="shared" si="36"/>
        <v>0.55519410819787285</v>
      </c>
      <c r="AC21" s="38">
        <f t="shared" si="37"/>
        <v>2742.8847655347986</v>
      </c>
      <c r="AD21" s="136">
        <f t="shared" si="38"/>
        <v>0.54549810952446509</v>
      </c>
      <c r="AE21" s="135">
        <v>0.09</v>
      </c>
      <c r="AF21" s="38">
        <v>9141.2484999999997</v>
      </c>
      <c r="AG21" s="38">
        <f t="shared" si="39"/>
        <v>0.55519410819787285</v>
      </c>
      <c r="AH21" s="38">
        <f t="shared" si="40"/>
        <v>2742.8847655347986</v>
      </c>
      <c r="AI21" s="136">
        <f t="shared" si="41"/>
        <v>0.52480262339580586</v>
      </c>
      <c r="AJ21" s="135">
        <v>0.09</v>
      </c>
      <c r="AK21" s="38">
        <v>9255.2684000000008</v>
      </c>
      <c r="AL21" s="38">
        <f t="shared" si="42"/>
        <v>0.55519410819787285</v>
      </c>
      <c r="AM21" s="38">
        <f t="shared" si="43"/>
        <v>2742.8847655347986</v>
      </c>
      <c r="AN21" s="136">
        <f t="shared" si="44"/>
        <v>0.53134855009710136</v>
      </c>
      <c r="AO21" s="135">
        <v>0.09</v>
      </c>
      <c r="AP21" s="38">
        <v>9671.4979999999996</v>
      </c>
      <c r="AQ21" s="38">
        <f t="shared" si="45"/>
        <v>0.55519410819787285</v>
      </c>
      <c r="AR21" s="38">
        <f t="shared" si="46"/>
        <v>2742.8847655347986</v>
      </c>
      <c r="AS21" s="136">
        <f t="shared" si="47"/>
        <v>0.55524445293958358</v>
      </c>
      <c r="AT21" s="6"/>
      <c r="AU21" s="18"/>
      <c r="AV21" s="39"/>
      <c r="AW21" s="53"/>
      <c r="AX21" s="47"/>
      <c r="AY21" s="114">
        <v>0.09</v>
      </c>
      <c r="AZ21" s="114">
        <v>8981.3819000000003</v>
      </c>
      <c r="BA21" s="114">
        <f t="shared" si="48"/>
        <v>0.53807601370450708</v>
      </c>
      <c r="BB21" s="114">
        <f t="shared" si="49"/>
        <v>3103.3878046357531</v>
      </c>
      <c r="BC21" s="114">
        <f t="shared" si="50"/>
        <v>0.6408638594734708</v>
      </c>
      <c r="BD21" s="114"/>
      <c r="BE21" s="114"/>
      <c r="BF21" s="114"/>
      <c r="BG21" s="114"/>
      <c r="BH21" s="114"/>
      <c r="BI21" s="7"/>
      <c r="BJ21" s="20"/>
      <c r="BK21" s="40"/>
      <c r="BL21" s="58"/>
      <c r="BM21" s="49"/>
      <c r="BN21" s="99">
        <v>0.09</v>
      </c>
      <c r="BO21" s="99">
        <v>6561.4432999999999</v>
      </c>
      <c r="BP21" s="99"/>
      <c r="BQ21" s="99"/>
      <c r="BR21" s="99"/>
      <c r="BS21" s="99"/>
      <c r="BT21" s="99"/>
      <c r="BU21" s="99"/>
      <c r="BV21" s="99"/>
      <c r="BW21" s="99"/>
      <c r="BX21" s="8"/>
      <c r="BY21" s="22"/>
      <c r="BZ21" s="41"/>
      <c r="CA21" s="56"/>
      <c r="CB21" s="51"/>
      <c r="CC21" s="8"/>
      <c r="CD21" s="22"/>
      <c r="CE21" s="41"/>
      <c r="CF21" s="56"/>
      <c r="CG21" s="51"/>
      <c r="CH21" s="119"/>
      <c r="CJ21" s="120"/>
      <c r="CK21" s="121"/>
      <c r="CL21" s="121"/>
      <c r="CM21" s="121"/>
      <c r="CN21" s="121"/>
      <c r="CO21" s="122"/>
      <c r="CS21" s="78"/>
      <c r="CT21" s="73"/>
      <c r="CU21" s="73"/>
      <c r="CV21" s="73"/>
      <c r="CW21" s="73"/>
      <c r="CX21" s="201"/>
    </row>
    <row r="22" spans="1:102" ht="20.100000000000001" customHeight="1" x14ac:dyDescent="0.3">
      <c r="A22" s="105"/>
      <c r="B22" s="106"/>
      <c r="C22" s="107"/>
      <c r="D22" s="108"/>
      <c r="E22" s="109"/>
      <c r="F22" s="112">
        <v>0.1</v>
      </c>
      <c r="G22" s="112">
        <v>22335.263999999999</v>
      </c>
      <c r="H22" s="112">
        <f t="shared" si="33"/>
        <v>0.66425106600118167</v>
      </c>
      <c r="I22" s="108">
        <f t="shared" si="34"/>
        <v>2510.5176331316993</v>
      </c>
      <c r="J22" s="112">
        <f t="shared" si="35"/>
        <v>0.68529103740656383</v>
      </c>
      <c r="K22" s="128"/>
      <c r="L22" s="112"/>
      <c r="M22" s="112"/>
      <c r="N22" s="112"/>
      <c r="O22" s="109"/>
      <c r="P22" s="5"/>
      <c r="Q22" s="16"/>
      <c r="R22" s="38">
        <f t="shared" si="78"/>
        <v>0</v>
      </c>
      <c r="S22" s="60">
        <f t="shared" si="79"/>
        <v>0</v>
      </c>
      <c r="T22" s="45" t="e">
        <f t="shared" si="80"/>
        <v>#DIV/0!</v>
      </c>
      <c r="U22" s="135">
        <v>0.1</v>
      </c>
      <c r="V22" s="38">
        <v>11210.087</v>
      </c>
      <c r="W22" s="38">
        <f t="shared" si="66"/>
        <v>0.61688234244208096</v>
      </c>
      <c r="X22" s="38">
        <f t="shared" si="67"/>
        <v>3047.6497394831099</v>
      </c>
      <c r="Y22" s="136">
        <f t="shared" si="68"/>
        <v>0.52129610999385112</v>
      </c>
      <c r="Z22" s="139">
        <v>0.1</v>
      </c>
      <c r="AA22" s="38">
        <v>11571.65</v>
      </c>
      <c r="AB22" s="38">
        <f t="shared" si="36"/>
        <v>0.61688234244208096</v>
      </c>
      <c r="AC22" s="38">
        <f t="shared" si="37"/>
        <v>3047.6497394831099</v>
      </c>
      <c r="AD22" s="136">
        <f t="shared" si="38"/>
        <v>0.53810966241478297</v>
      </c>
      <c r="AE22" s="135">
        <v>0.1</v>
      </c>
      <c r="AF22" s="38">
        <v>11133.701999999999</v>
      </c>
      <c r="AG22" s="38">
        <f t="shared" si="39"/>
        <v>0.61688234244208096</v>
      </c>
      <c r="AH22" s="38">
        <f t="shared" si="40"/>
        <v>3047.6497394831099</v>
      </c>
      <c r="AI22" s="136">
        <f t="shared" si="41"/>
        <v>0.51774402307767642</v>
      </c>
      <c r="AJ22" s="135">
        <v>0.1</v>
      </c>
      <c r="AK22" s="38">
        <v>11197.766</v>
      </c>
      <c r="AL22" s="38">
        <f t="shared" si="42"/>
        <v>0.61688234244208096</v>
      </c>
      <c r="AM22" s="38">
        <f t="shared" si="43"/>
        <v>3047.6497394831099</v>
      </c>
      <c r="AN22" s="136">
        <f t="shared" si="44"/>
        <v>0.52072315374728195</v>
      </c>
      <c r="AO22" s="135">
        <v>0.1</v>
      </c>
      <c r="AP22" s="38">
        <v>11683.843000000001</v>
      </c>
      <c r="AQ22" s="38">
        <f t="shared" si="45"/>
        <v>0.61688234244208096</v>
      </c>
      <c r="AR22" s="38">
        <f t="shared" si="46"/>
        <v>3047.6497394831099</v>
      </c>
      <c r="AS22" s="136">
        <f t="shared" si="47"/>
        <v>0.54332690778215087</v>
      </c>
      <c r="AT22" s="6"/>
      <c r="AU22" s="18"/>
      <c r="AV22" s="39"/>
      <c r="AW22" s="53"/>
      <c r="AX22" s="47"/>
      <c r="AY22" s="114">
        <v>0.1</v>
      </c>
      <c r="AZ22" s="114">
        <v>10933.877</v>
      </c>
      <c r="BA22" s="114">
        <f t="shared" si="48"/>
        <v>0.59786223744945233</v>
      </c>
      <c r="BB22" s="114">
        <f t="shared" si="49"/>
        <v>3448.2086718175037</v>
      </c>
      <c r="BC22" s="114">
        <f t="shared" si="50"/>
        <v>0.63194869340929083</v>
      </c>
      <c r="BD22" s="114"/>
      <c r="BE22" s="114"/>
      <c r="BF22" s="114"/>
      <c r="BG22" s="114"/>
      <c r="BH22" s="114"/>
      <c r="BI22" s="7"/>
      <c r="BJ22" s="20"/>
      <c r="BK22" s="40"/>
      <c r="BL22" s="58"/>
      <c r="BM22" s="49"/>
      <c r="BN22" s="99">
        <v>0.1</v>
      </c>
      <c r="BO22" s="99">
        <v>8149.5194000000001</v>
      </c>
      <c r="BP22" s="99"/>
      <c r="BQ22" s="99"/>
      <c r="BR22" s="99"/>
      <c r="BS22" s="99"/>
      <c r="BT22" s="99"/>
      <c r="BU22" s="99"/>
      <c r="BV22" s="99"/>
      <c r="BW22" s="99"/>
      <c r="BX22" s="8"/>
      <c r="BY22" s="22"/>
      <c r="BZ22" s="41"/>
      <c r="CA22" s="56"/>
      <c r="CB22" s="51"/>
      <c r="CC22" s="8"/>
      <c r="CD22" s="22"/>
      <c r="CE22" s="41"/>
      <c r="CF22" s="56"/>
      <c r="CG22" s="51"/>
      <c r="CH22" s="119"/>
      <c r="CJ22" s="120"/>
      <c r="CK22" s="121"/>
      <c r="CL22" s="121"/>
      <c r="CM22" s="121"/>
      <c r="CN22" s="121"/>
      <c r="CO22" s="122"/>
      <c r="CS22" s="78"/>
      <c r="CT22" s="73"/>
      <c r="CU22" s="73"/>
      <c r="CV22" s="73"/>
      <c r="CW22" s="73"/>
      <c r="CX22" s="201"/>
    </row>
    <row r="23" spans="1:102" ht="20.100000000000001" customHeight="1" x14ac:dyDescent="0.3">
      <c r="A23" s="105"/>
      <c r="B23" s="106"/>
      <c r="C23" s="107"/>
      <c r="D23" s="108"/>
      <c r="E23" s="109"/>
      <c r="F23" s="112">
        <v>0.11</v>
      </c>
      <c r="G23" s="112">
        <v>26557.95</v>
      </c>
      <c r="H23" s="112">
        <f t="shared" si="33"/>
        <v>0.7306761726012998</v>
      </c>
      <c r="I23" s="108">
        <f t="shared" si="34"/>
        <v>2761.5693964448687</v>
      </c>
      <c r="J23" s="112">
        <f t="shared" si="35"/>
        <v>0.67343105588179841</v>
      </c>
      <c r="K23" s="128"/>
      <c r="L23" s="112"/>
      <c r="M23" s="112"/>
      <c r="N23" s="112"/>
      <c r="O23" s="109"/>
      <c r="P23" s="5"/>
      <c r="Q23" s="16"/>
      <c r="R23" s="38">
        <f t="shared" si="78"/>
        <v>0</v>
      </c>
      <c r="S23" s="60">
        <f t="shared" si="79"/>
        <v>0</v>
      </c>
      <c r="T23" s="45" t="e">
        <f t="shared" si="80"/>
        <v>#DIV/0!</v>
      </c>
      <c r="U23" s="135">
        <v>0.11</v>
      </c>
      <c r="V23" s="38">
        <v>13035.989</v>
      </c>
      <c r="W23" s="38">
        <f t="shared" si="66"/>
        <v>0.67857057668628895</v>
      </c>
      <c r="X23" s="38">
        <f t="shared" si="67"/>
        <v>3352.4147134314208</v>
      </c>
      <c r="Y23" s="136">
        <f t="shared" si="68"/>
        <v>0.50099583575696172</v>
      </c>
      <c r="Z23" s="139">
        <v>0.11</v>
      </c>
      <c r="AA23" s="38">
        <v>13360.300999999999</v>
      </c>
      <c r="AB23" s="38">
        <f t="shared" si="36"/>
        <v>0.67857057668628895</v>
      </c>
      <c r="AC23" s="38">
        <f t="shared" si="37"/>
        <v>3352.4147134314208</v>
      </c>
      <c r="AD23" s="136">
        <f t="shared" si="38"/>
        <v>0.51345971260481815</v>
      </c>
      <c r="AE23" s="135">
        <v>0.11</v>
      </c>
      <c r="AF23" s="38">
        <v>13059.373</v>
      </c>
      <c r="AG23" s="38">
        <f t="shared" si="39"/>
        <v>0.67857057668628895</v>
      </c>
      <c r="AH23" s="38">
        <f t="shared" si="40"/>
        <v>3352.4147134314208</v>
      </c>
      <c r="AI23" s="136">
        <f t="shared" si="41"/>
        <v>0.50189452373708665</v>
      </c>
      <c r="AJ23" s="135">
        <v>0.11</v>
      </c>
      <c r="AK23" s="38">
        <v>13097.154</v>
      </c>
      <c r="AL23" s="38">
        <f t="shared" si="42"/>
        <v>0.67857057668628895</v>
      </c>
      <c r="AM23" s="38">
        <f t="shared" si="43"/>
        <v>3352.4147134314208</v>
      </c>
      <c r="AN23" s="136">
        <f t="shared" si="44"/>
        <v>0.50334651358386651</v>
      </c>
      <c r="AO23" s="135">
        <v>0.11</v>
      </c>
      <c r="AP23" s="38">
        <v>13716.749</v>
      </c>
      <c r="AQ23" s="38">
        <f t="shared" si="45"/>
        <v>0.67857057668628895</v>
      </c>
      <c r="AR23" s="38">
        <f t="shared" si="46"/>
        <v>3352.4147134314208</v>
      </c>
      <c r="AS23" s="136">
        <f t="shared" si="47"/>
        <v>0.52715863208564151</v>
      </c>
      <c r="AT23" s="6"/>
      <c r="AU23" s="18"/>
      <c r="AV23" s="39"/>
      <c r="AW23" s="53"/>
      <c r="AX23" s="47"/>
      <c r="AY23" s="114">
        <v>0.11</v>
      </c>
      <c r="AZ23" s="114">
        <v>12757.145</v>
      </c>
      <c r="BA23" s="114">
        <f t="shared" si="48"/>
        <v>0.65764846119439757</v>
      </c>
      <c r="BB23" s="114">
        <f t="shared" si="49"/>
        <v>3793.0295389992539</v>
      </c>
      <c r="BC23" s="114">
        <f t="shared" si="50"/>
        <v>0.60936254686728319</v>
      </c>
      <c r="BD23" s="114"/>
      <c r="BE23" s="114"/>
      <c r="BF23" s="114"/>
      <c r="BG23" s="114"/>
      <c r="BH23" s="114"/>
      <c r="BI23" s="7"/>
      <c r="BJ23" s="20"/>
      <c r="BK23" s="40"/>
      <c r="BL23" s="58"/>
      <c r="BM23" s="49"/>
      <c r="BN23" s="99">
        <v>0.11</v>
      </c>
      <c r="BO23" s="99">
        <v>9370.7862000000005</v>
      </c>
      <c r="BP23" s="99"/>
      <c r="BQ23" s="99"/>
      <c r="BR23" s="99"/>
      <c r="BS23" s="99"/>
      <c r="BT23" s="99"/>
      <c r="BU23" s="99"/>
      <c r="BV23" s="99"/>
      <c r="BW23" s="99"/>
      <c r="BX23" s="8"/>
      <c r="BY23" s="22"/>
      <c r="BZ23" s="41"/>
      <c r="CA23" s="56"/>
      <c r="CB23" s="51"/>
      <c r="CC23" s="8"/>
      <c r="CD23" s="22"/>
      <c r="CE23" s="41"/>
      <c r="CF23" s="56"/>
      <c r="CG23" s="51"/>
      <c r="CH23" s="119"/>
      <c r="CJ23" s="120"/>
      <c r="CK23" s="121"/>
      <c r="CL23" s="121"/>
      <c r="CM23" s="121"/>
      <c r="CN23" s="121"/>
      <c r="CO23" s="122"/>
      <c r="CS23" s="78"/>
      <c r="CT23" s="73"/>
      <c r="CU23" s="73"/>
      <c r="CV23" s="73"/>
      <c r="CW23" s="73"/>
      <c r="CX23" s="201"/>
    </row>
    <row r="24" spans="1:102" ht="20.100000000000001" customHeight="1" x14ac:dyDescent="0.25">
      <c r="A24" s="105"/>
      <c r="B24" s="106"/>
      <c r="C24" s="107">
        <f t="shared" ref="C24:C33" si="81">(A24)/($CM$11*$CL$5)</f>
        <v>0</v>
      </c>
      <c r="D24" s="108">
        <f t="shared" ref="D24:D33" si="82">(A24*$CL$6)/($CJ$11*$CL$5)</f>
        <v>0</v>
      </c>
      <c r="E24" s="109" t="e">
        <f t="shared" ref="E24:E33" si="83">(B24*$CL$6)/(2*$CL$7*$CM$11*(C24^2))</f>
        <v>#DIV/0!</v>
      </c>
      <c r="F24" s="112">
        <v>0.12</v>
      </c>
      <c r="G24" s="112">
        <v>31036.456999999999</v>
      </c>
      <c r="H24" s="112">
        <f t="shared" si="33"/>
        <v>0.79710127920141793</v>
      </c>
      <c r="I24" s="108">
        <f t="shared" si="34"/>
        <v>3012.6211597580386</v>
      </c>
      <c r="J24" s="112">
        <f t="shared" si="35"/>
        <v>0.66129251604330874</v>
      </c>
      <c r="K24" s="128"/>
      <c r="L24" s="112"/>
      <c r="M24" s="112"/>
      <c r="N24" s="112"/>
      <c r="O24" s="109"/>
      <c r="P24" s="5"/>
      <c r="Q24" s="16"/>
      <c r="R24" s="38">
        <f t="shared" ref="R24:R33" si="84">(P24)/($CM$11*$CM$5)</f>
        <v>0</v>
      </c>
      <c r="S24" s="60">
        <f t="shared" ref="S24:S33" si="85">(P24*$CM$6)/($CJ$11*$CM$5)</f>
        <v>0</v>
      </c>
      <c r="T24" s="45" t="e">
        <f t="shared" ref="T24:T33" si="86">(Q24*$CM$6)/(2*$CM$7*$CM$11*(R24^2))</f>
        <v>#DIV/0!</v>
      </c>
      <c r="U24" s="135">
        <v>0.12</v>
      </c>
      <c r="V24" s="38">
        <v>15270.699000000001</v>
      </c>
      <c r="W24" s="38">
        <f t="shared" si="66"/>
        <v>0.74025881093049706</v>
      </c>
      <c r="X24" s="38">
        <f t="shared" si="67"/>
        <v>3657.1796873797316</v>
      </c>
      <c r="Y24" s="136">
        <f t="shared" si="68"/>
        <v>0.49314192466836859</v>
      </c>
      <c r="Z24" s="139">
        <v>0.12</v>
      </c>
      <c r="AA24" s="38">
        <v>15117.093000000001</v>
      </c>
      <c r="AB24" s="38">
        <f t="shared" si="36"/>
        <v>0.74025881093049706</v>
      </c>
      <c r="AC24" s="38">
        <f t="shared" si="37"/>
        <v>3657.1796873797316</v>
      </c>
      <c r="AD24" s="136">
        <f t="shared" si="38"/>
        <v>0.48818147338315832</v>
      </c>
      <c r="AE24" s="135">
        <v>0.12</v>
      </c>
      <c r="AF24" s="38">
        <v>15585.125</v>
      </c>
      <c r="AG24" s="38">
        <f t="shared" si="39"/>
        <v>0.74025881093049706</v>
      </c>
      <c r="AH24" s="38">
        <f t="shared" si="40"/>
        <v>3657.1796873797316</v>
      </c>
      <c r="AI24" s="136">
        <f t="shared" si="41"/>
        <v>0.50329579141708625</v>
      </c>
      <c r="AJ24" s="135">
        <v>0.12</v>
      </c>
      <c r="AK24" s="38">
        <v>15755.51</v>
      </c>
      <c r="AL24" s="38">
        <f t="shared" si="42"/>
        <v>0.74025881093049706</v>
      </c>
      <c r="AM24" s="38">
        <f t="shared" si="43"/>
        <v>3657.1796873797316</v>
      </c>
      <c r="AN24" s="136">
        <f t="shared" si="44"/>
        <v>0.50879809270890142</v>
      </c>
      <c r="AO24" s="135">
        <v>0.12</v>
      </c>
      <c r="AP24" s="38">
        <v>15531.147000000001</v>
      </c>
      <c r="AQ24" s="38">
        <f t="shared" si="45"/>
        <v>0.74025881093049706</v>
      </c>
      <c r="AR24" s="38">
        <f t="shared" si="46"/>
        <v>3657.1796873797316</v>
      </c>
      <c r="AS24" s="136">
        <f t="shared" si="47"/>
        <v>0.5015526613344522</v>
      </c>
      <c r="AT24" s="6"/>
      <c r="AU24" s="18"/>
      <c r="AV24" s="39">
        <f t="shared" ref="AV24:AV33" si="87">(AT24)/($CM$11*$CN$5)</f>
        <v>0</v>
      </c>
      <c r="AW24" s="53">
        <f t="shared" ref="AW24:AW33" si="88">(AT24*$CN$6)/($CJ$11*$CN$5)</f>
        <v>0</v>
      </c>
      <c r="AX24" s="47" t="e">
        <f t="shared" ref="AX24:AX33" si="89">(AU24*$CN$6)/(2*$CN$7*$CM$11*(AV24^2))</f>
        <v>#DIV/0!</v>
      </c>
      <c r="AY24" s="114">
        <v>0.12</v>
      </c>
      <c r="AZ24" s="114">
        <v>14978.583000000001</v>
      </c>
      <c r="BA24" s="114">
        <f t="shared" si="48"/>
        <v>0.71743468493934281</v>
      </c>
      <c r="BB24" s="114">
        <f t="shared" si="49"/>
        <v>4137.8504061810045</v>
      </c>
      <c r="BC24" s="114">
        <f t="shared" si="50"/>
        <v>0.60119571213627399</v>
      </c>
      <c r="BD24" s="114"/>
      <c r="BE24" s="114"/>
      <c r="BF24" s="114"/>
      <c r="BG24" s="114"/>
      <c r="BH24" s="114"/>
      <c r="BI24" s="7"/>
      <c r="BJ24" s="20"/>
      <c r="BK24" s="40">
        <f t="shared" ref="BK24:BK33" si="90">(BI24)/($CM$11*$CO$5)</f>
        <v>0</v>
      </c>
      <c r="BL24" s="58">
        <f t="shared" ref="BL24:BL33" si="91">(BI24*$CO$6)/($CJ$11*$CO$5)</f>
        <v>0</v>
      </c>
      <c r="BM24" s="49" t="e">
        <f t="shared" ref="BM24:BM33" si="92">(BJ24*$CO$6)/(2*$CO$7*$CM$11*(BK24^2))</f>
        <v>#DIV/0!</v>
      </c>
      <c r="BN24" s="99">
        <v>0.12</v>
      </c>
      <c r="BO24" s="99">
        <v>11640.69</v>
      </c>
      <c r="BP24" s="99"/>
      <c r="BQ24" s="99"/>
      <c r="BR24" s="99"/>
      <c r="BS24" s="99"/>
      <c r="BT24" s="99"/>
      <c r="BU24" s="99"/>
      <c r="BV24" s="99"/>
      <c r="BW24" s="99"/>
      <c r="BX24" s="8"/>
      <c r="BY24" s="22"/>
      <c r="BZ24" s="41">
        <f t="shared" si="51"/>
        <v>0</v>
      </c>
      <c r="CA24" s="56">
        <f t="shared" si="52"/>
        <v>0</v>
      </c>
      <c r="CB24" s="51" t="e">
        <f t="shared" si="53"/>
        <v>#DIV/0!</v>
      </c>
      <c r="CC24" s="8"/>
      <c r="CD24" s="22"/>
      <c r="CE24" s="41">
        <f t="shared" si="54"/>
        <v>0</v>
      </c>
      <c r="CF24" s="56">
        <f t="shared" si="55"/>
        <v>0</v>
      </c>
      <c r="CG24" s="51" t="e">
        <f t="shared" si="56"/>
        <v>#DIV/0!</v>
      </c>
      <c r="CH24" s="119"/>
      <c r="CJ24" s="188" t="s">
        <v>23</v>
      </c>
      <c r="CK24" s="189"/>
      <c r="CL24" s="189"/>
      <c r="CM24" s="190" t="s">
        <v>24</v>
      </c>
      <c r="CN24" s="190"/>
      <c r="CO24" s="191"/>
      <c r="CS24" s="79" t="s">
        <v>30</v>
      </c>
      <c r="CT24" s="74">
        <v>2.2013000000000001E-5</v>
      </c>
      <c r="CU24" s="74">
        <v>1.4741000000000001E-2</v>
      </c>
      <c r="CV24" s="74">
        <v>1.8344166666666668E-4</v>
      </c>
      <c r="CW24" s="74">
        <v>5.9732718268774168E-3</v>
      </c>
      <c r="CX24" s="201"/>
    </row>
    <row r="25" spans="1:102" ht="20.100000000000001" customHeight="1" thickBot="1" x14ac:dyDescent="0.3">
      <c r="A25" s="105"/>
      <c r="B25" s="106"/>
      <c r="C25" s="107">
        <f t="shared" si="81"/>
        <v>0</v>
      </c>
      <c r="D25" s="108">
        <f t="shared" si="82"/>
        <v>0</v>
      </c>
      <c r="E25" s="109" t="e">
        <f t="shared" si="83"/>
        <v>#DIV/0!</v>
      </c>
      <c r="F25" s="112">
        <v>0.13</v>
      </c>
      <c r="G25" s="112">
        <v>36292.474000000002</v>
      </c>
      <c r="H25" s="112">
        <f t="shared" si="33"/>
        <v>0.86352638580153618</v>
      </c>
      <c r="I25" s="108">
        <f t="shared" si="34"/>
        <v>3263.672923071209</v>
      </c>
      <c r="J25" s="112">
        <f t="shared" si="35"/>
        <v>0.65889138856621998</v>
      </c>
      <c r="K25" s="128"/>
      <c r="L25" s="112"/>
      <c r="M25" s="112"/>
      <c r="N25" s="112"/>
      <c r="O25" s="109"/>
      <c r="P25" s="5"/>
      <c r="Q25" s="16"/>
      <c r="R25" s="38">
        <f t="shared" si="84"/>
        <v>0</v>
      </c>
      <c r="S25" s="60">
        <f t="shared" si="85"/>
        <v>0</v>
      </c>
      <c r="T25" s="45" t="e">
        <f t="shared" si="86"/>
        <v>#DIV/0!</v>
      </c>
      <c r="U25" s="135">
        <v>0.13</v>
      </c>
      <c r="V25" s="38">
        <v>17499.405999999999</v>
      </c>
      <c r="W25" s="38">
        <f t="shared" si="66"/>
        <v>0.80194704517470516</v>
      </c>
      <c r="X25" s="38">
        <f t="shared" si="67"/>
        <v>3961.9446613280425</v>
      </c>
      <c r="Y25" s="136">
        <f t="shared" si="68"/>
        <v>0.48151753123428698</v>
      </c>
      <c r="Z25" s="139">
        <v>0.13</v>
      </c>
      <c r="AA25" s="38">
        <v>17181.87</v>
      </c>
      <c r="AB25" s="38">
        <f t="shared" si="36"/>
        <v>0.80194704517470516</v>
      </c>
      <c r="AC25" s="38">
        <f t="shared" si="37"/>
        <v>3961.9446613280425</v>
      </c>
      <c r="AD25" s="136">
        <f t="shared" si="38"/>
        <v>0.47278014033096083</v>
      </c>
      <c r="AE25" s="135">
        <v>0.13</v>
      </c>
      <c r="AF25" s="38">
        <v>17760.776000000002</v>
      </c>
      <c r="AG25" s="38">
        <f t="shared" si="39"/>
        <v>0.80194704517470516</v>
      </c>
      <c r="AH25" s="38">
        <f t="shared" si="40"/>
        <v>3961.9446613280425</v>
      </c>
      <c r="AI25" s="136">
        <f t="shared" si="41"/>
        <v>0.48870944604206423</v>
      </c>
      <c r="AJ25" s="135">
        <v>0.13</v>
      </c>
      <c r="AK25" s="38">
        <v>17407.932000000001</v>
      </c>
      <c r="AL25" s="38">
        <f t="shared" si="42"/>
        <v>0.80194704517470516</v>
      </c>
      <c r="AM25" s="38">
        <f t="shared" si="43"/>
        <v>3961.9446613280425</v>
      </c>
      <c r="AN25" s="136">
        <f t="shared" si="44"/>
        <v>0.47900051239078306</v>
      </c>
      <c r="AO25" s="135">
        <v>0.13</v>
      </c>
      <c r="AP25" s="38">
        <v>17730.317999999999</v>
      </c>
      <c r="AQ25" s="38">
        <f t="shared" si="45"/>
        <v>0.80194704517470516</v>
      </c>
      <c r="AR25" s="38">
        <f t="shared" si="46"/>
        <v>3961.9446613280425</v>
      </c>
      <c r="AS25" s="136">
        <f t="shared" si="47"/>
        <v>0.48787135696827882</v>
      </c>
      <c r="AT25" s="6"/>
      <c r="AU25" s="18"/>
      <c r="AV25" s="39">
        <f t="shared" si="87"/>
        <v>0</v>
      </c>
      <c r="AW25" s="53">
        <f t="shared" si="88"/>
        <v>0</v>
      </c>
      <c r="AX25" s="47" t="e">
        <f t="shared" si="89"/>
        <v>#DIV/0!</v>
      </c>
      <c r="AY25" s="114">
        <v>0.13</v>
      </c>
      <c r="AZ25" s="114">
        <v>18024.312000000002</v>
      </c>
      <c r="BA25" s="114">
        <f t="shared" si="48"/>
        <v>0.77722090868428806</v>
      </c>
      <c r="BB25" s="114">
        <f t="shared" si="49"/>
        <v>4482.6712733627555</v>
      </c>
      <c r="BC25" s="114">
        <f t="shared" si="50"/>
        <v>0.61642412593281348</v>
      </c>
      <c r="BD25" s="114"/>
      <c r="BE25" s="114"/>
      <c r="BF25" s="114"/>
      <c r="BG25" s="114"/>
      <c r="BH25" s="114"/>
      <c r="BI25" s="7"/>
      <c r="BJ25" s="20"/>
      <c r="BK25" s="40">
        <f t="shared" si="90"/>
        <v>0</v>
      </c>
      <c r="BL25" s="58">
        <f t="shared" si="91"/>
        <v>0</v>
      </c>
      <c r="BM25" s="49" t="e">
        <f t="shared" si="92"/>
        <v>#DIV/0!</v>
      </c>
      <c r="BN25" s="99">
        <v>0.13</v>
      </c>
      <c r="BO25" s="99">
        <v>12674.014999999999</v>
      </c>
      <c r="BP25" s="99"/>
      <c r="BQ25" s="99"/>
      <c r="BR25" s="99"/>
      <c r="BS25" s="99"/>
      <c r="BT25" s="99"/>
      <c r="BU25" s="99"/>
      <c r="BV25" s="99"/>
      <c r="BW25" s="99"/>
      <c r="BX25" s="8"/>
      <c r="BY25" s="22"/>
      <c r="BZ25" s="41">
        <f t="shared" si="51"/>
        <v>0</v>
      </c>
      <c r="CA25" s="56">
        <f t="shared" si="52"/>
        <v>0</v>
      </c>
      <c r="CB25" s="51" t="e">
        <f t="shared" si="53"/>
        <v>#DIV/0!</v>
      </c>
      <c r="CC25" s="8"/>
      <c r="CD25" s="22"/>
      <c r="CE25" s="41">
        <f t="shared" si="54"/>
        <v>0</v>
      </c>
      <c r="CF25" s="56">
        <f t="shared" si="55"/>
        <v>0</v>
      </c>
      <c r="CG25" s="51" t="e">
        <f t="shared" si="56"/>
        <v>#DIV/0!</v>
      </c>
      <c r="CH25" s="119"/>
      <c r="CJ25" s="192"/>
      <c r="CK25" s="193"/>
      <c r="CL25" s="193"/>
      <c r="CM25" s="193"/>
      <c r="CN25" s="193"/>
      <c r="CO25" s="194"/>
      <c r="CS25" s="79" t="s">
        <v>37</v>
      </c>
      <c r="CT25" s="74">
        <v>2.1401999999999999E-5</v>
      </c>
      <c r="CU25" s="74">
        <v>1.4599000000000001E-2</v>
      </c>
      <c r="CV25" s="74">
        <v>1.7835E-4</v>
      </c>
      <c r="CW25" s="74">
        <v>5.8639632851565171E-3</v>
      </c>
      <c r="CX25" s="201"/>
    </row>
    <row r="26" spans="1:102" ht="20.100000000000001" customHeight="1" thickBot="1" x14ac:dyDescent="0.3">
      <c r="A26" s="105"/>
      <c r="B26" s="106"/>
      <c r="C26" s="107">
        <f t="shared" si="81"/>
        <v>0</v>
      </c>
      <c r="D26" s="108">
        <f t="shared" si="82"/>
        <v>0</v>
      </c>
      <c r="E26" s="109" t="e">
        <f t="shared" si="83"/>
        <v>#DIV/0!</v>
      </c>
      <c r="F26" s="112">
        <v>0.14000000000000001</v>
      </c>
      <c r="G26" s="112">
        <v>42015.957000000002</v>
      </c>
      <c r="H26" s="112">
        <f t="shared" si="33"/>
        <v>0.92995149240165442</v>
      </c>
      <c r="I26" s="108">
        <f t="shared" si="34"/>
        <v>3514.7246863843789</v>
      </c>
      <c r="J26" s="112">
        <f t="shared" si="35"/>
        <v>0.65772166930869458</v>
      </c>
      <c r="K26" s="128"/>
      <c r="L26" s="112"/>
      <c r="M26" s="112"/>
      <c r="N26" s="112"/>
      <c r="O26" s="109"/>
      <c r="P26" s="5"/>
      <c r="Q26" s="16"/>
      <c r="R26" s="38">
        <f t="shared" si="84"/>
        <v>0</v>
      </c>
      <c r="S26" s="60">
        <f t="shared" si="85"/>
        <v>0</v>
      </c>
      <c r="T26" s="45" t="e">
        <f t="shared" si="86"/>
        <v>#DIV/0!</v>
      </c>
      <c r="U26" s="135">
        <v>0.14000000000000001</v>
      </c>
      <c r="V26" s="38">
        <v>19179.375</v>
      </c>
      <c r="W26" s="38">
        <f t="shared" si="66"/>
        <v>0.86363527941891338</v>
      </c>
      <c r="X26" s="38">
        <f t="shared" si="67"/>
        <v>4266.7096352763538</v>
      </c>
      <c r="Y26" s="136">
        <f t="shared" si="68"/>
        <v>0.45504451134297202</v>
      </c>
      <c r="Z26" s="139">
        <v>0.14000000000000001</v>
      </c>
      <c r="AA26" s="38">
        <v>19441.731</v>
      </c>
      <c r="AB26" s="38">
        <f t="shared" si="36"/>
        <v>0.86363527941891338</v>
      </c>
      <c r="AC26" s="38">
        <f t="shared" si="37"/>
        <v>4266.7096352763538</v>
      </c>
      <c r="AD26" s="136">
        <f t="shared" si="38"/>
        <v>0.46126909675401362</v>
      </c>
      <c r="AE26" s="135">
        <v>0.14000000000000001</v>
      </c>
      <c r="AF26" s="38">
        <v>20365.036</v>
      </c>
      <c r="AG26" s="38">
        <f t="shared" si="39"/>
        <v>0.86363527941891338</v>
      </c>
      <c r="AH26" s="38">
        <f t="shared" si="40"/>
        <v>4266.7096352763538</v>
      </c>
      <c r="AI26" s="136">
        <f t="shared" si="41"/>
        <v>0.48317517411813643</v>
      </c>
      <c r="AJ26" s="135">
        <v>0.14000000000000001</v>
      </c>
      <c r="AK26" s="38">
        <v>20272.95</v>
      </c>
      <c r="AL26" s="38">
        <f t="shared" si="42"/>
        <v>0.86363527941891338</v>
      </c>
      <c r="AM26" s="38">
        <f t="shared" si="43"/>
        <v>4266.7096352763538</v>
      </c>
      <c r="AN26" s="136">
        <f t="shared" si="44"/>
        <v>0.48099036732065065</v>
      </c>
      <c r="AO26" s="135">
        <v>0.14000000000000001</v>
      </c>
      <c r="AP26" s="38">
        <v>19664.112000000001</v>
      </c>
      <c r="AQ26" s="38">
        <f t="shared" si="45"/>
        <v>0.86363527941891338</v>
      </c>
      <c r="AR26" s="38">
        <f t="shared" si="46"/>
        <v>4266.7096352763538</v>
      </c>
      <c r="AS26" s="136">
        <f t="shared" si="47"/>
        <v>0.46654524644486445</v>
      </c>
      <c r="AT26" s="6"/>
      <c r="AU26" s="18"/>
      <c r="AV26" s="39">
        <f t="shared" si="87"/>
        <v>0</v>
      </c>
      <c r="AW26" s="53">
        <f t="shared" si="88"/>
        <v>0</v>
      </c>
      <c r="AX26" s="47" t="e">
        <f t="shared" si="89"/>
        <v>#DIV/0!</v>
      </c>
      <c r="AY26" s="114">
        <v>0.14000000000000001</v>
      </c>
      <c r="AZ26" s="114">
        <v>20326.076000000001</v>
      </c>
      <c r="BA26" s="114">
        <f t="shared" si="48"/>
        <v>0.83700713242923341</v>
      </c>
      <c r="BB26" s="114">
        <f t="shared" si="49"/>
        <v>4827.4921405445057</v>
      </c>
      <c r="BC26" s="114">
        <f t="shared" si="50"/>
        <v>0.59938395072759276</v>
      </c>
      <c r="BD26" s="114"/>
      <c r="BE26" s="114"/>
      <c r="BF26" s="114"/>
      <c r="BG26" s="114"/>
      <c r="BH26" s="114"/>
      <c r="BI26" s="7"/>
      <c r="BJ26" s="20"/>
      <c r="BK26" s="40">
        <f t="shared" si="90"/>
        <v>0</v>
      </c>
      <c r="BL26" s="58">
        <f t="shared" si="91"/>
        <v>0</v>
      </c>
      <c r="BM26" s="49" t="e">
        <f t="shared" si="92"/>
        <v>#DIV/0!</v>
      </c>
      <c r="BN26" s="99">
        <v>0.14000000000000001</v>
      </c>
      <c r="BO26" s="99">
        <v>14458.56</v>
      </c>
      <c r="BP26" s="99"/>
      <c r="BQ26" s="99"/>
      <c r="BR26" s="99"/>
      <c r="BS26" s="99"/>
      <c r="BT26" s="99"/>
      <c r="BU26" s="99"/>
      <c r="BV26" s="99"/>
      <c r="BW26" s="99"/>
      <c r="BX26" s="8"/>
      <c r="BY26" s="22"/>
      <c r="BZ26" s="41">
        <f t="shared" si="51"/>
        <v>0</v>
      </c>
      <c r="CA26" s="56">
        <f t="shared" si="52"/>
        <v>0</v>
      </c>
      <c r="CB26" s="51" t="e">
        <f t="shared" si="53"/>
        <v>#DIV/0!</v>
      </c>
      <c r="CC26" s="8"/>
      <c r="CD26" s="22"/>
      <c r="CE26" s="41">
        <f t="shared" si="54"/>
        <v>0</v>
      </c>
      <c r="CF26" s="56">
        <f t="shared" si="55"/>
        <v>0</v>
      </c>
      <c r="CG26" s="51" t="e">
        <f t="shared" si="56"/>
        <v>#DIV/0!</v>
      </c>
      <c r="CH26" s="119"/>
      <c r="CS26" s="80" t="s">
        <v>29</v>
      </c>
      <c r="CT26" s="75">
        <v>2.0788000000000002E-5</v>
      </c>
      <c r="CU26" s="75">
        <v>1.4444E-2</v>
      </c>
      <c r="CV26" s="75">
        <v>1.7323333333333336E-4</v>
      </c>
      <c r="CW26" s="75">
        <v>5.7568540570479094E-3</v>
      </c>
      <c r="CX26" s="202"/>
    </row>
    <row r="27" spans="1:102" ht="20.100000000000001" customHeight="1" x14ac:dyDescent="0.25">
      <c r="A27" s="105"/>
      <c r="B27" s="106"/>
      <c r="C27" s="107">
        <f t="shared" si="81"/>
        <v>0</v>
      </c>
      <c r="D27" s="108">
        <f t="shared" si="82"/>
        <v>0</v>
      </c>
      <c r="E27" s="109" t="e">
        <f t="shared" si="83"/>
        <v>#DIV/0!</v>
      </c>
      <c r="F27" s="112">
        <v>0.15</v>
      </c>
      <c r="G27" s="112">
        <v>47621.228000000003</v>
      </c>
      <c r="H27" s="112">
        <f t="shared" si="33"/>
        <v>0.99637659900177244</v>
      </c>
      <c r="I27" s="108">
        <f t="shared" si="34"/>
        <v>3765.7764496975483</v>
      </c>
      <c r="J27" s="112">
        <f t="shared" si="35"/>
        <v>0.64938467286916546</v>
      </c>
      <c r="K27" s="128"/>
      <c r="L27" s="112"/>
      <c r="M27" s="112"/>
      <c r="N27" s="112"/>
      <c r="O27" s="109"/>
      <c r="P27" s="5"/>
      <c r="Q27" s="16"/>
      <c r="R27" s="38">
        <f t="shared" si="84"/>
        <v>0</v>
      </c>
      <c r="S27" s="60">
        <f t="shared" si="85"/>
        <v>0</v>
      </c>
      <c r="T27" s="45" t="e">
        <f t="shared" si="86"/>
        <v>#DIV/0!</v>
      </c>
      <c r="U27" s="135">
        <v>0.15</v>
      </c>
      <c r="V27" s="38">
        <v>22140.58</v>
      </c>
      <c r="W27" s="38">
        <f t="shared" si="66"/>
        <v>0.92532351366312138</v>
      </c>
      <c r="X27" s="38">
        <f t="shared" si="67"/>
        <v>4571.4746092246642</v>
      </c>
      <c r="Y27" s="136">
        <f t="shared" si="68"/>
        <v>0.45759574398417202</v>
      </c>
      <c r="Z27" s="139">
        <v>0.15</v>
      </c>
      <c r="AA27" s="38">
        <v>21888.292000000001</v>
      </c>
      <c r="AB27" s="38">
        <f t="shared" si="36"/>
        <v>0.92532351366312138</v>
      </c>
      <c r="AC27" s="38">
        <f t="shared" si="37"/>
        <v>4571.4746092246642</v>
      </c>
      <c r="AD27" s="136">
        <f t="shared" si="38"/>
        <v>0.45238152127373354</v>
      </c>
      <c r="AE27" s="135">
        <v>0.15</v>
      </c>
      <c r="AF27" s="38">
        <v>23501.562999999998</v>
      </c>
      <c r="AG27" s="38">
        <f t="shared" si="39"/>
        <v>0.92532351366312138</v>
      </c>
      <c r="AH27" s="38">
        <f t="shared" si="40"/>
        <v>4571.4746092246642</v>
      </c>
      <c r="AI27" s="136">
        <f t="shared" si="41"/>
        <v>0.48572418634813935</v>
      </c>
      <c r="AJ27" s="135">
        <v>0.15</v>
      </c>
      <c r="AK27" s="38">
        <v>22694.477999999999</v>
      </c>
      <c r="AL27" s="38">
        <f t="shared" si="42"/>
        <v>0.92532351366312138</v>
      </c>
      <c r="AM27" s="38">
        <f t="shared" si="43"/>
        <v>4571.4746092246642</v>
      </c>
      <c r="AN27" s="136">
        <f t="shared" si="44"/>
        <v>0.46904356366194661</v>
      </c>
      <c r="AO27" s="135">
        <v>0.15</v>
      </c>
      <c r="AP27" s="38">
        <v>22361.753000000001</v>
      </c>
      <c r="AQ27" s="38">
        <f t="shared" si="45"/>
        <v>0.92532351366312138</v>
      </c>
      <c r="AR27" s="38">
        <f t="shared" si="46"/>
        <v>4571.4746092246642</v>
      </c>
      <c r="AS27" s="136">
        <f t="shared" si="47"/>
        <v>0.46216688997421429</v>
      </c>
      <c r="AT27" s="6"/>
      <c r="AU27" s="18"/>
      <c r="AV27" s="39">
        <f t="shared" si="87"/>
        <v>0</v>
      </c>
      <c r="AW27" s="53">
        <f t="shared" si="88"/>
        <v>0</v>
      </c>
      <c r="AX27" s="47" t="e">
        <f t="shared" si="89"/>
        <v>#DIV/0!</v>
      </c>
      <c r="AY27" s="114">
        <v>0.15</v>
      </c>
      <c r="AZ27" s="114">
        <v>22542.615000000002</v>
      </c>
      <c r="BA27" s="114">
        <f t="shared" si="48"/>
        <v>0.89679335617417844</v>
      </c>
      <c r="BB27" s="114">
        <f t="shared" si="49"/>
        <v>5172.3130077262558</v>
      </c>
      <c r="BC27" s="114">
        <f t="shared" si="50"/>
        <v>0.57906779473978731</v>
      </c>
      <c r="BD27" s="114"/>
      <c r="BE27" s="114"/>
      <c r="BF27" s="114"/>
      <c r="BG27" s="114"/>
      <c r="BH27" s="114"/>
      <c r="BI27" s="7"/>
      <c r="BJ27" s="20"/>
      <c r="BK27" s="40">
        <f t="shared" si="90"/>
        <v>0</v>
      </c>
      <c r="BL27" s="58">
        <f t="shared" si="91"/>
        <v>0</v>
      </c>
      <c r="BM27" s="49" t="e">
        <f t="shared" si="92"/>
        <v>#DIV/0!</v>
      </c>
      <c r="BN27" s="99">
        <v>0.15</v>
      </c>
      <c r="BO27" s="99">
        <v>16842.833999999999</v>
      </c>
      <c r="BP27" s="99"/>
      <c r="BQ27" s="99"/>
      <c r="BR27" s="99"/>
      <c r="BS27" s="99"/>
      <c r="BT27" s="99"/>
      <c r="BU27" s="99"/>
      <c r="BV27" s="99"/>
      <c r="BW27" s="99"/>
      <c r="BX27" s="8"/>
      <c r="BY27" s="22"/>
      <c r="BZ27" s="41">
        <f t="shared" si="51"/>
        <v>0</v>
      </c>
      <c r="CA27" s="56">
        <f t="shared" si="52"/>
        <v>0</v>
      </c>
      <c r="CB27" s="51" t="e">
        <f t="shared" si="53"/>
        <v>#DIV/0!</v>
      </c>
      <c r="CC27" s="8"/>
      <c r="CD27" s="22"/>
      <c r="CE27" s="41">
        <f t="shared" si="54"/>
        <v>0</v>
      </c>
      <c r="CF27" s="56">
        <f t="shared" si="55"/>
        <v>0</v>
      </c>
      <c r="CG27" s="51" t="e">
        <f t="shared" si="56"/>
        <v>#DIV/0!</v>
      </c>
      <c r="CH27" s="119"/>
    </row>
    <row r="28" spans="1:102" ht="20.100000000000001" customHeight="1" x14ac:dyDescent="0.25">
      <c r="A28" s="105"/>
      <c r="B28" s="106"/>
      <c r="C28" s="107">
        <f t="shared" si="81"/>
        <v>0</v>
      </c>
      <c r="D28" s="108">
        <f t="shared" si="82"/>
        <v>0</v>
      </c>
      <c r="E28" s="109" t="e">
        <f t="shared" si="83"/>
        <v>#DIV/0!</v>
      </c>
      <c r="F28" s="112">
        <v>0.16</v>
      </c>
      <c r="G28" s="112">
        <v>53359.17</v>
      </c>
      <c r="H28" s="112">
        <f t="shared" si="33"/>
        <v>1.0628017056018906</v>
      </c>
      <c r="I28" s="108">
        <f t="shared" si="34"/>
        <v>4016.8282130107182</v>
      </c>
      <c r="J28" s="112">
        <f t="shared" si="35"/>
        <v>0.63951842596261832</v>
      </c>
      <c r="K28" s="128"/>
      <c r="L28" s="112"/>
      <c r="M28" s="112"/>
      <c r="N28" s="112"/>
      <c r="O28" s="109"/>
      <c r="P28" s="5"/>
      <c r="Q28" s="16"/>
      <c r="R28" s="38">
        <f t="shared" si="84"/>
        <v>0</v>
      </c>
      <c r="S28" s="60">
        <f t="shared" si="85"/>
        <v>0</v>
      </c>
      <c r="T28" s="45" t="e">
        <f t="shared" si="86"/>
        <v>#DIV/0!</v>
      </c>
      <c r="U28" s="135">
        <v>0.16</v>
      </c>
      <c r="V28" s="38">
        <v>24402.488000000001</v>
      </c>
      <c r="W28" s="38">
        <f t="shared" si="66"/>
        <v>0.98701174790732948</v>
      </c>
      <c r="X28" s="38">
        <f t="shared" si="67"/>
        <v>4876.2395831729755</v>
      </c>
      <c r="Y28" s="136">
        <f t="shared" si="68"/>
        <v>0.44327133081445264</v>
      </c>
      <c r="Z28" s="139">
        <v>0.16</v>
      </c>
      <c r="AA28" s="38">
        <v>24662.831999999999</v>
      </c>
      <c r="AB28" s="38">
        <f t="shared" si="36"/>
        <v>0.98701174790732948</v>
      </c>
      <c r="AC28" s="38">
        <f t="shared" si="37"/>
        <v>4876.2395831729755</v>
      </c>
      <c r="AD28" s="136">
        <f t="shared" si="38"/>
        <v>0.44800048102854378</v>
      </c>
      <c r="AE28" s="135">
        <v>0.16</v>
      </c>
      <c r="AF28" s="38">
        <v>25623.495999999999</v>
      </c>
      <c r="AG28" s="38">
        <f t="shared" si="39"/>
        <v>0.98701174790732948</v>
      </c>
      <c r="AH28" s="38">
        <f t="shared" si="40"/>
        <v>4876.2395831729755</v>
      </c>
      <c r="AI28" s="136">
        <f t="shared" si="41"/>
        <v>0.46545094795411035</v>
      </c>
      <c r="AJ28" s="135">
        <v>0.16</v>
      </c>
      <c r="AK28" s="38">
        <v>25209.062999999998</v>
      </c>
      <c r="AL28" s="38">
        <f t="shared" si="42"/>
        <v>0.98701174790732948</v>
      </c>
      <c r="AM28" s="38">
        <f t="shared" si="43"/>
        <v>4876.2395831729755</v>
      </c>
      <c r="AN28" s="136">
        <f t="shared" si="44"/>
        <v>0.45792277019439065</v>
      </c>
      <c r="AO28" s="135">
        <v>0.16</v>
      </c>
      <c r="AP28" s="38">
        <v>25004.166000000001</v>
      </c>
      <c r="AQ28" s="38">
        <f t="shared" si="45"/>
        <v>0.98701174790732948</v>
      </c>
      <c r="AR28" s="38">
        <f t="shared" si="46"/>
        <v>4876.2395831729755</v>
      </c>
      <c r="AS28" s="136">
        <f t="shared" si="47"/>
        <v>0.45420081504498594</v>
      </c>
      <c r="AT28" s="6"/>
      <c r="AU28" s="18"/>
      <c r="AV28" s="39">
        <f t="shared" si="87"/>
        <v>0</v>
      </c>
      <c r="AW28" s="53">
        <f t="shared" si="88"/>
        <v>0</v>
      </c>
      <c r="AX28" s="47" t="e">
        <f t="shared" si="89"/>
        <v>#DIV/0!</v>
      </c>
      <c r="AY28" s="114">
        <v>0.16</v>
      </c>
      <c r="AZ28" s="114">
        <v>26750.562999999998</v>
      </c>
      <c r="BA28" s="114">
        <f t="shared" si="48"/>
        <v>0.95657957991912379</v>
      </c>
      <c r="BB28" s="114">
        <f t="shared" si="49"/>
        <v>5517.133874908006</v>
      </c>
      <c r="BC28" s="114">
        <f t="shared" si="50"/>
        <v>0.60394946052090404</v>
      </c>
      <c r="BD28" s="114"/>
      <c r="BE28" s="114"/>
      <c r="BF28" s="114"/>
      <c r="BG28" s="114"/>
      <c r="BH28" s="114"/>
      <c r="BI28" s="7"/>
      <c r="BJ28" s="20"/>
      <c r="BK28" s="40">
        <f t="shared" si="90"/>
        <v>0</v>
      </c>
      <c r="BL28" s="58">
        <f t="shared" si="91"/>
        <v>0</v>
      </c>
      <c r="BM28" s="49" t="e">
        <f t="shared" si="92"/>
        <v>#DIV/0!</v>
      </c>
      <c r="BN28" s="99">
        <v>0.16</v>
      </c>
      <c r="BO28" s="99">
        <v>19879.753000000001</v>
      </c>
      <c r="BP28" s="99"/>
      <c r="BQ28" s="99"/>
      <c r="BR28" s="99"/>
      <c r="BS28" s="99"/>
      <c r="BT28" s="99"/>
      <c r="BU28" s="99"/>
      <c r="BV28" s="99"/>
      <c r="BW28" s="99"/>
      <c r="BX28" s="8"/>
      <c r="BY28" s="22"/>
      <c r="BZ28" s="41">
        <f t="shared" si="51"/>
        <v>0</v>
      </c>
      <c r="CA28" s="56">
        <f t="shared" si="52"/>
        <v>0</v>
      </c>
      <c r="CB28" s="51" t="e">
        <f t="shared" si="53"/>
        <v>#DIV/0!</v>
      </c>
      <c r="CC28" s="8"/>
      <c r="CD28" s="22"/>
      <c r="CE28" s="41">
        <f t="shared" si="54"/>
        <v>0</v>
      </c>
      <c r="CF28" s="56">
        <f t="shared" si="55"/>
        <v>0</v>
      </c>
      <c r="CG28" s="51" t="e">
        <f t="shared" si="56"/>
        <v>#DIV/0!</v>
      </c>
      <c r="CH28" s="119"/>
    </row>
    <row r="29" spans="1:102" ht="20.100000000000001" customHeight="1" x14ac:dyDescent="0.25">
      <c r="A29" s="105"/>
      <c r="B29" s="106"/>
      <c r="C29" s="107">
        <f t="shared" si="81"/>
        <v>0</v>
      </c>
      <c r="D29" s="108">
        <f t="shared" si="82"/>
        <v>0</v>
      </c>
      <c r="E29" s="109" t="e">
        <f t="shared" si="83"/>
        <v>#DIV/0!</v>
      </c>
      <c r="F29" s="112">
        <v>0.17</v>
      </c>
      <c r="G29" s="112">
        <v>60586.277000000002</v>
      </c>
      <c r="H29" s="112">
        <f t="shared" si="33"/>
        <v>1.1292268122020088</v>
      </c>
      <c r="I29" s="108">
        <f t="shared" si="34"/>
        <v>4267.8799763238885</v>
      </c>
      <c r="J29" s="112">
        <f t="shared" si="35"/>
        <v>0.64322125213263137</v>
      </c>
      <c r="K29" s="128"/>
      <c r="L29" s="112"/>
      <c r="M29" s="112"/>
      <c r="N29" s="112"/>
      <c r="O29" s="109"/>
      <c r="P29" s="5"/>
      <c r="Q29" s="16"/>
      <c r="R29" s="38">
        <f t="shared" si="84"/>
        <v>0</v>
      </c>
      <c r="S29" s="60">
        <f t="shared" si="85"/>
        <v>0</v>
      </c>
      <c r="T29" s="45" t="e">
        <f t="shared" si="86"/>
        <v>#DIV/0!</v>
      </c>
      <c r="U29" s="135">
        <v>0.17</v>
      </c>
      <c r="V29" s="38">
        <v>27224.752</v>
      </c>
      <c r="W29" s="38">
        <f t="shared" si="66"/>
        <v>1.0486999821515377</v>
      </c>
      <c r="X29" s="38">
        <f t="shared" si="67"/>
        <v>5181.0045571212868</v>
      </c>
      <c r="Y29" s="136">
        <f t="shared" si="68"/>
        <v>0.43806806113222896</v>
      </c>
      <c r="Z29" s="139">
        <v>0.17</v>
      </c>
      <c r="AA29" s="38">
        <v>26761.819</v>
      </c>
      <c r="AB29" s="38">
        <f t="shared" si="36"/>
        <v>1.0486999821515377</v>
      </c>
      <c r="AC29" s="38">
        <f t="shared" si="37"/>
        <v>5181.0045571212868</v>
      </c>
      <c r="AD29" s="136">
        <f t="shared" si="38"/>
        <v>0.43061909844767898</v>
      </c>
      <c r="AE29" s="135">
        <v>0.17</v>
      </c>
      <c r="AF29" s="38">
        <v>28851.357</v>
      </c>
      <c r="AG29" s="38">
        <f t="shared" si="39"/>
        <v>1.0486999821515377</v>
      </c>
      <c r="AH29" s="38">
        <f t="shared" si="40"/>
        <v>5181.0045571212868</v>
      </c>
      <c r="AI29" s="136">
        <f t="shared" si="41"/>
        <v>0.46424143815979518</v>
      </c>
      <c r="AJ29" s="135">
        <v>0.17</v>
      </c>
      <c r="AK29" s="38">
        <v>28639.261999999999</v>
      </c>
      <c r="AL29" s="38">
        <f t="shared" si="42"/>
        <v>1.0486999821515377</v>
      </c>
      <c r="AM29" s="38">
        <f t="shared" si="43"/>
        <v>5181.0045571212868</v>
      </c>
      <c r="AN29" s="136">
        <f t="shared" si="44"/>
        <v>0.46082865976512549</v>
      </c>
      <c r="AO29" s="135">
        <v>0.17</v>
      </c>
      <c r="AP29" s="38">
        <v>27874.524000000001</v>
      </c>
      <c r="AQ29" s="38">
        <f t="shared" si="45"/>
        <v>1.0486999821515377</v>
      </c>
      <c r="AR29" s="38">
        <f t="shared" si="46"/>
        <v>5181.0045571212868</v>
      </c>
      <c r="AS29" s="136">
        <f t="shared" si="47"/>
        <v>0.44852341294656356</v>
      </c>
      <c r="AT29" s="6"/>
      <c r="AU29" s="18"/>
      <c r="AV29" s="39">
        <f t="shared" si="87"/>
        <v>0</v>
      </c>
      <c r="AW29" s="53">
        <f t="shared" si="88"/>
        <v>0</v>
      </c>
      <c r="AX29" s="47" t="e">
        <f t="shared" si="89"/>
        <v>#DIV/0!</v>
      </c>
      <c r="AY29" s="114">
        <v>0.17</v>
      </c>
      <c r="AZ29" s="114">
        <v>29797.725999999999</v>
      </c>
      <c r="BA29" s="114">
        <f t="shared" si="48"/>
        <v>1.016365803664069</v>
      </c>
      <c r="BB29" s="114">
        <f t="shared" si="49"/>
        <v>5861.954742089757</v>
      </c>
      <c r="BC29" s="114">
        <f t="shared" si="50"/>
        <v>0.59592679848727814</v>
      </c>
      <c r="BD29" s="114"/>
      <c r="BE29" s="114"/>
      <c r="BF29" s="114"/>
      <c r="BG29" s="114"/>
      <c r="BH29" s="114"/>
      <c r="BI29" s="7"/>
      <c r="BJ29" s="20"/>
      <c r="BK29" s="40">
        <f t="shared" si="90"/>
        <v>0</v>
      </c>
      <c r="BL29" s="58">
        <f t="shared" si="91"/>
        <v>0</v>
      </c>
      <c r="BM29" s="49" t="e">
        <f t="shared" si="92"/>
        <v>#DIV/0!</v>
      </c>
      <c r="BN29" s="99">
        <v>0.17</v>
      </c>
      <c r="BO29" s="99">
        <v>21359.571</v>
      </c>
      <c r="BP29" s="99"/>
      <c r="BQ29" s="99"/>
      <c r="BR29" s="99"/>
      <c r="BS29" s="99"/>
      <c r="BT29" s="99"/>
      <c r="BU29" s="99"/>
      <c r="BV29" s="99"/>
      <c r="BW29" s="99"/>
      <c r="BX29" s="8"/>
      <c r="BY29" s="22"/>
      <c r="BZ29" s="41">
        <f t="shared" si="51"/>
        <v>0</v>
      </c>
      <c r="CA29" s="56">
        <f t="shared" si="52"/>
        <v>0</v>
      </c>
      <c r="CB29" s="51" t="e">
        <f t="shared" si="53"/>
        <v>#DIV/0!</v>
      </c>
      <c r="CC29" s="8"/>
      <c r="CD29" s="22"/>
      <c r="CE29" s="41">
        <f t="shared" si="54"/>
        <v>0</v>
      </c>
      <c r="CF29" s="56">
        <f t="shared" si="55"/>
        <v>0</v>
      </c>
      <c r="CG29" s="51" t="e">
        <f t="shared" si="56"/>
        <v>#DIV/0!</v>
      </c>
      <c r="CH29" s="119"/>
    </row>
    <row r="30" spans="1:102" ht="20.100000000000001" customHeight="1" x14ac:dyDescent="0.25">
      <c r="A30" s="105"/>
      <c r="B30" s="106"/>
      <c r="C30" s="107">
        <f t="shared" si="81"/>
        <v>0</v>
      </c>
      <c r="D30" s="108">
        <f t="shared" si="82"/>
        <v>0</v>
      </c>
      <c r="E30" s="109" t="e">
        <f t="shared" si="83"/>
        <v>#DIV/0!</v>
      </c>
      <c r="F30" s="112">
        <v>0.18</v>
      </c>
      <c r="G30" s="112">
        <v>67333.955000000002</v>
      </c>
      <c r="H30" s="112">
        <f t="shared" si="33"/>
        <v>1.1956519188021268</v>
      </c>
      <c r="I30" s="108">
        <f t="shared" si="34"/>
        <v>4518.9317396370579</v>
      </c>
      <c r="J30" s="112">
        <f t="shared" si="35"/>
        <v>0.63763636304086502</v>
      </c>
      <c r="K30" s="128"/>
      <c r="L30" s="112"/>
      <c r="M30" s="112"/>
      <c r="N30" s="112"/>
      <c r="O30" s="109"/>
      <c r="P30" s="5"/>
      <c r="Q30" s="16"/>
      <c r="R30" s="38">
        <f t="shared" si="84"/>
        <v>0</v>
      </c>
      <c r="S30" s="60">
        <f t="shared" si="85"/>
        <v>0</v>
      </c>
      <c r="T30" s="45" t="e">
        <f t="shared" si="86"/>
        <v>#DIV/0!</v>
      </c>
      <c r="U30" s="135">
        <v>0.18</v>
      </c>
      <c r="V30" s="38">
        <v>30561.396000000001</v>
      </c>
      <c r="W30" s="38">
        <f t="shared" si="66"/>
        <v>1.1103882163957457</v>
      </c>
      <c r="X30" s="38">
        <f t="shared" si="67"/>
        <v>5485.7695310695972</v>
      </c>
      <c r="Y30" s="136">
        <f t="shared" si="68"/>
        <v>0.43863540071791307</v>
      </c>
      <c r="Z30" s="139">
        <v>0.18</v>
      </c>
      <c r="AA30" s="38">
        <v>28865</v>
      </c>
      <c r="AB30" s="38">
        <f t="shared" si="36"/>
        <v>1.1103882163957457</v>
      </c>
      <c r="AC30" s="38">
        <f t="shared" si="37"/>
        <v>5485.7695310695972</v>
      </c>
      <c r="AD30" s="136">
        <f t="shared" si="38"/>
        <v>0.4142877125679259</v>
      </c>
      <c r="AE30" s="135">
        <v>0.18</v>
      </c>
      <c r="AF30" s="38">
        <v>31268.612000000001</v>
      </c>
      <c r="AG30" s="38">
        <f t="shared" si="39"/>
        <v>1.1103882163957457</v>
      </c>
      <c r="AH30" s="38">
        <f t="shared" si="40"/>
        <v>5485.7695310695972</v>
      </c>
      <c r="AI30" s="136">
        <f t="shared" si="41"/>
        <v>0.44878578696185695</v>
      </c>
      <c r="AJ30" s="135">
        <v>0.18</v>
      </c>
      <c r="AK30" s="38">
        <v>31325.282999999999</v>
      </c>
      <c r="AL30" s="38">
        <f t="shared" si="42"/>
        <v>1.1103882163957457</v>
      </c>
      <c r="AM30" s="38">
        <f t="shared" si="43"/>
        <v>5485.7695310695972</v>
      </c>
      <c r="AN30" s="136">
        <f t="shared" si="44"/>
        <v>0.44959916298676378</v>
      </c>
      <c r="AO30" s="135">
        <v>0.18</v>
      </c>
      <c r="AP30" s="38">
        <v>30829.63</v>
      </c>
      <c r="AQ30" s="38">
        <f t="shared" si="45"/>
        <v>1.1103882163957457</v>
      </c>
      <c r="AR30" s="38">
        <f t="shared" si="46"/>
        <v>5485.7695310695972</v>
      </c>
      <c r="AS30" s="136">
        <f t="shared" si="47"/>
        <v>0.4424852552231251</v>
      </c>
      <c r="AT30" s="6"/>
      <c r="AU30" s="18"/>
      <c r="AV30" s="39">
        <f t="shared" si="87"/>
        <v>0</v>
      </c>
      <c r="AW30" s="53">
        <f t="shared" si="88"/>
        <v>0</v>
      </c>
      <c r="AX30" s="47" t="e">
        <f t="shared" si="89"/>
        <v>#DIV/0!</v>
      </c>
      <c r="AY30" s="114">
        <v>0.18</v>
      </c>
      <c r="AZ30" s="114">
        <v>32377.822</v>
      </c>
      <c r="BA30" s="114">
        <f t="shared" si="48"/>
        <v>1.0761520274090142</v>
      </c>
      <c r="BB30" s="114">
        <f t="shared" si="49"/>
        <v>6206.7756092715063</v>
      </c>
      <c r="BC30" s="114">
        <f t="shared" si="50"/>
        <v>0.57757748749847315</v>
      </c>
      <c r="BD30" s="114"/>
      <c r="BE30" s="114"/>
      <c r="BF30" s="114"/>
      <c r="BG30" s="114"/>
      <c r="BH30" s="114"/>
      <c r="BI30" s="7"/>
      <c r="BJ30" s="20"/>
      <c r="BK30" s="40">
        <f t="shared" si="90"/>
        <v>0</v>
      </c>
      <c r="BL30" s="58">
        <f t="shared" si="91"/>
        <v>0</v>
      </c>
      <c r="BM30" s="49" t="e">
        <f t="shared" si="92"/>
        <v>#DIV/0!</v>
      </c>
      <c r="BN30" s="99">
        <v>0.18</v>
      </c>
      <c r="BO30" s="99">
        <v>22778.692999999999</v>
      </c>
      <c r="BP30" s="99"/>
      <c r="BQ30" s="99"/>
      <c r="BR30" s="99"/>
      <c r="BS30" s="99"/>
      <c r="BT30" s="99"/>
      <c r="BU30" s="99"/>
      <c r="BV30" s="99"/>
      <c r="BW30" s="99"/>
      <c r="BX30" s="8"/>
      <c r="BY30" s="22"/>
      <c r="BZ30" s="41">
        <f t="shared" si="51"/>
        <v>0</v>
      </c>
      <c r="CA30" s="56">
        <f t="shared" si="52"/>
        <v>0</v>
      </c>
      <c r="CB30" s="51" t="e">
        <f t="shared" si="53"/>
        <v>#DIV/0!</v>
      </c>
      <c r="CC30" s="8"/>
      <c r="CD30" s="22"/>
      <c r="CE30" s="41">
        <f t="shared" si="54"/>
        <v>0</v>
      </c>
      <c r="CF30" s="56">
        <f t="shared" si="55"/>
        <v>0</v>
      </c>
      <c r="CG30" s="51" t="e">
        <f t="shared" si="56"/>
        <v>#DIV/0!</v>
      </c>
      <c r="CH30" s="119"/>
    </row>
    <row r="31" spans="1:102" ht="20.100000000000001" customHeight="1" x14ac:dyDescent="0.25">
      <c r="A31" s="105"/>
      <c r="B31" s="106"/>
      <c r="C31" s="107">
        <f t="shared" si="81"/>
        <v>0</v>
      </c>
      <c r="D31" s="108">
        <f t="shared" si="82"/>
        <v>0</v>
      </c>
      <c r="E31" s="109" t="e">
        <f t="shared" si="83"/>
        <v>#DIV/0!</v>
      </c>
      <c r="F31" s="112">
        <v>0.19</v>
      </c>
      <c r="G31" s="112">
        <v>74235.073999999993</v>
      </c>
      <c r="H31" s="112">
        <f t="shared" si="33"/>
        <v>1.2620770254022451</v>
      </c>
      <c r="I31" s="108">
        <f t="shared" si="34"/>
        <v>4769.9835029502283</v>
      </c>
      <c r="J31" s="112">
        <f t="shared" si="35"/>
        <v>0.63093686809257754</v>
      </c>
      <c r="K31" s="128"/>
      <c r="L31" s="112"/>
      <c r="M31" s="112"/>
      <c r="N31" s="112"/>
      <c r="O31" s="109"/>
      <c r="P31" s="5"/>
      <c r="Q31" s="16"/>
      <c r="R31" s="38">
        <f t="shared" si="84"/>
        <v>0</v>
      </c>
      <c r="S31" s="60">
        <f t="shared" si="85"/>
        <v>0</v>
      </c>
      <c r="T31" s="45" t="e">
        <f t="shared" si="86"/>
        <v>#DIV/0!</v>
      </c>
      <c r="U31" s="135">
        <v>0.19</v>
      </c>
      <c r="V31" s="38">
        <v>32291</v>
      </c>
      <c r="W31" s="38">
        <f t="shared" si="66"/>
        <v>1.1720764506399537</v>
      </c>
      <c r="X31" s="38">
        <f t="shared" si="67"/>
        <v>5790.5345050179085</v>
      </c>
      <c r="Y31" s="136">
        <f t="shared" si="68"/>
        <v>0.41595829919834193</v>
      </c>
      <c r="Z31" s="139">
        <v>0.19</v>
      </c>
      <c r="AA31" s="38">
        <v>32204.169000000002</v>
      </c>
      <c r="AB31" s="38">
        <f t="shared" si="36"/>
        <v>1.1720764506399537</v>
      </c>
      <c r="AC31" s="38">
        <f t="shared" si="37"/>
        <v>5790.5345050179085</v>
      </c>
      <c r="AD31" s="136">
        <f t="shared" si="38"/>
        <v>0.4148397808781385</v>
      </c>
      <c r="AE31" s="135">
        <v>0.19</v>
      </c>
      <c r="AF31" s="38">
        <v>34402.065000000002</v>
      </c>
      <c r="AG31" s="38">
        <f t="shared" si="39"/>
        <v>1.1720764506399537</v>
      </c>
      <c r="AH31" s="38">
        <f t="shared" si="40"/>
        <v>5790.5345050179085</v>
      </c>
      <c r="AI31" s="136">
        <f t="shared" si="41"/>
        <v>0.44315209954200269</v>
      </c>
      <c r="AJ31" s="135">
        <v>0.19</v>
      </c>
      <c r="AK31" s="38">
        <v>33800.012999999999</v>
      </c>
      <c r="AL31" s="38">
        <f t="shared" si="42"/>
        <v>1.1720764506399537</v>
      </c>
      <c r="AM31" s="38">
        <f t="shared" si="43"/>
        <v>5790.5345050179085</v>
      </c>
      <c r="AN31" s="136">
        <f t="shared" si="44"/>
        <v>0.43539673346634816</v>
      </c>
      <c r="AO31" s="135">
        <v>0.19</v>
      </c>
      <c r="AP31" s="38">
        <v>34041.995000000003</v>
      </c>
      <c r="AQ31" s="38">
        <f t="shared" si="45"/>
        <v>1.1720764506399537</v>
      </c>
      <c r="AR31" s="38">
        <f t="shared" si="46"/>
        <v>5790.5345050179085</v>
      </c>
      <c r="AS31" s="136">
        <f t="shared" si="47"/>
        <v>0.43851383795851673</v>
      </c>
      <c r="AT31" s="6"/>
      <c r="AU31" s="18"/>
      <c r="AV31" s="39">
        <f t="shared" si="87"/>
        <v>0</v>
      </c>
      <c r="AW31" s="53">
        <f t="shared" si="88"/>
        <v>0</v>
      </c>
      <c r="AX31" s="47" t="e">
        <f t="shared" si="89"/>
        <v>#DIV/0!</v>
      </c>
      <c r="AY31" s="114">
        <v>0.19</v>
      </c>
      <c r="AZ31" s="114">
        <v>36170.892999999996</v>
      </c>
      <c r="BA31" s="114">
        <f t="shared" si="48"/>
        <v>1.1359382511539595</v>
      </c>
      <c r="BB31" s="114">
        <f t="shared" si="49"/>
        <v>6551.5964764532573</v>
      </c>
      <c r="BC31" s="114">
        <f t="shared" si="50"/>
        <v>0.57910813438126019</v>
      </c>
      <c r="BD31" s="114"/>
      <c r="BE31" s="114"/>
      <c r="BF31" s="114"/>
      <c r="BG31" s="114"/>
      <c r="BH31" s="114"/>
      <c r="BI31" s="7"/>
      <c r="BJ31" s="20"/>
      <c r="BK31" s="40">
        <f t="shared" si="90"/>
        <v>0</v>
      </c>
      <c r="BL31" s="58">
        <f t="shared" si="91"/>
        <v>0</v>
      </c>
      <c r="BM31" s="49" t="e">
        <f t="shared" si="92"/>
        <v>#DIV/0!</v>
      </c>
      <c r="BN31" s="99">
        <v>0.19</v>
      </c>
      <c r="BO31" s="99">
        <v>26174.791000000001</v>
      </c>
      <c r="BP31" s="99"/>
      <c r="BQ31" s="99"/>
      <c r="BR31" s="99"/>
      <c r="BS31" s="99"/>
      <c r="BT31" s="99"/>
      <c r="BU31" s="99"/>
      <c r="BV31" s="99"/>
      <c r="BW31" s="99"/>
      <c r="BX31" s="8"/>
      <c r="BY31" s="22"/>
      <c r="BZ31" s="41">
        <f t="shared" si="51"/>
        <v>0</v>
      </c>
      <c r="CA31" s="56">
        <f t="shared" si="52"/>
        <v>0</v>
      </c>
      <c r="CB31" s="51" t="e">
        <f t="shared" si="53"/>
        <v>#DIV/0!</v>
      </c>
      <c r="CC31" s="8"/>
      <c r="CD31" s="22"/>
      <c r="CE31" s="41">
        <f t="shared" si="54"/>
        <v>0</v>
      </c>
      <c r="CF31" s="56">
        <f t="shared" si="55"/>
        <v>0</v>
      </c>
      <c r="CG31" s="51" t="e">
        <f t="shared" si="56"/>
        <v>#DIV/0!</v>
      </c>
      <c r="CH31" s="119"/>
    </row>
    <row r="32" spans="1:102" ht="20.100000000000001" customHeight="1" x14ac:dyDescent="0.25">
      <c r="A32" s="105"/>
      <c r="B32" s="106"/>
      <c r="C32" s="107">
        <f t="shared" si="81"/>
        <v>0</v>
      </c>
      <c r="D32" s="108">
        <f t="shared" si="82"/>
        <v>0</v>
      </c>
      <c r="E32" s="109" t="e">
        <f t="shared" si="83"/>
        <v>#DIV/0!</v>
      </c>
      <c r="F32" s="112">
        <v>0.2</v>
      </c>
      <c r="G32" s="112">
        <v>81715.963000000003</v>
      </c>
      <c r="H32" s="112">
        <f t="shared" si="33"/>
        <v>1.3285021320023633</v>
      </c>
      <c r="I32" s="108">
        <f t="shared" si="34"/>
        <v>5021.0352662633986</v>
      </c>
      <c r="J32" s="112">
        <f t="shared" si="35"/>
        <v>0.62680272166187934</v>
      </c>
      <c r="K32" s="128"/>
      <c r="L32" s="112"/>
      <c r="M32" s="112"/>
      <c r="N32" s="112"/>
      <c r="O32" s="109"/>
      <c r="P32" s="5"/>
      <c r="Q32" s="16"/>
      <c r="R32" s="38">
        <f t="shared" si="84"/>
        <v>0</v>
      </c>
      <c r="S32" s="60">
        <f t="shared" si="85"/>
        <v>0</v>
      </c>
      <c r="T32" s="45" t="e">
        <f t="shared" si="86"/>
        <v>#DIV/0!</v>
      </c>
      <c r="U32" s="135">
        <v>0.2</v>
      </c>
      <c r="V32" s="38">
        <v>35013.264000000003</v>
      </c>
      <c r="W32" s="38">
        <f t="shared" si="66"/>
        <v>1.2337646848841619</v>
      </c>
      <c r="X32" s="38">
        <f t="shared" si="67"/>
        <v>6095.2994789662198</v>
      </c>
      <c r="Y32" s="136">
        <f t="shared" si="68"/>
        <v>0.40705032711583217</v>
      </c>
      <c r="Z32" s="139">
        <v>0.2</v>
      </c>
      <c r="AA32" s="38">
        <v>35428.088000000003</v>
      </c>
      <c r="AB32" s="38">
        <f t="shared" si="36"/>
        <v>1.2337646848841619</v>
      </c>
      <c r="AC32" s="38">
        <f t="shared" si="37"/>
        <v>6095.2994789662198</v>
      </c>
      <c r="AD32" s="136">
        <f t="shared" si="38"/>
        <v>0.41187290649305042</v>
      </c>
      <c r="AE32" s="135">
        <v>0.2</v>
      </c>
      <c r="AF32" s="38">
        <v>37264.762000000002</v>
      </c>
      <c r="AG32" s="38">
        <f t="shared" si="39"/>
        <v>1.2337646848841619</v>
      </c>
      <c r="AH32" s="38">
        <f t="shared" si="40"/>
        <v>6095.2994789662198</v>
      </c>
      <c r="AI32" s="136">
        <f t="shared" si="41"/>
        <v>0.43322535031277382</v>
      </c>
      <c r="AJ32" s="135">
        <v>0.2</v>
      </c>
      <c r="AK32" s="38">
        <v>36874.521000000001</v>
      </c>
      <c r="AL32" s="38">
        <f t="shared" si="42"/>
        <v>1.2337646848841619</v>
      </c>
      <c r="AM32" s="38">
        <f t="shared" si="43"/>
        <v>6095.2994789662198</v>
      </c>
      <c r="AN32" s="136">
        <f t="shared" si="44"/>
        <v>0.42868856314822923</v>
      </c>
      <c r="AO32" s="135">
        <v>0.2</v>
      </c>
      <c r="AP32" s="38">
        <v>36943.148999999998</v>
      </c>
      <c r="AQ32" s="38">
        <f t="shared" si="45"/>
        <v>1.2337646848841619</v>
      </c>
      <c r="AR32" s="38">
        <f t="shared" si="46"/>
        <v>6095.2994789662198</v>
      </c>
      <c r="AS32" s="136">
        <f t="shared" si="47"/>
        <v>0.42948640507034491</v>
      </c>
      <c r="AT32" s="6"/>
      <c r="AU32" s="18"/>
      <c r="AV32" s="39">
        <f t="shared" si="87"/>
        <v>0</v>
      </c>
      <c r="AW32" s="53">
        <f t="shared" si="88"/>
        <v>0</v>
      </c>
      <c r="AX32" s="47" t="e">
        <f t="shared" si="89"/>
        <v>#DIV/0!</v>
      </c>
      <c r="AY32" s="114">
        <v>0.2</v>
      </c>
      <c r="AZ32" s="114">
        <v>39270.877999999997</v>
      </c>
      <c r="BA32" s="114">
        <f t="shared" si="48"/>
        <v>1.1957244748989047</v>
      </c>
      <c r="BB32" s="114">
        <f t="shared" si="49"/>
        <v>6896.4173436350075</v>
      </c>
      <c r="BC32" s="114">
        <f t="shared" si="50"/>
        <v>0.56743779084801438</v>
      </c>
      <c r="BD32" s="114"/>
      <c r="BE32" s="114"/>
      <c r="BF32" s="114"/>
      <c r="BG32" s="114"/>
      <c r="BH32" s="114"/>
      <c r="BI32" s="7"/>
      <c r="BJ32" s="20"/>
      <c r="BK32" s="40">
        <f t="shared" si="90"/>
        <v>0</v>
      </c>
      <c r="BL32" s="58">
        <f t="shared" si="91"/>
        <v>0</v>
      </c>
      <c r="BM32" s="49" t="e">
        <f t="shared" si="92"/>
        <v>#DIV/0!</v>
      </c>
      <c r="BN32" s="99">
        <v>0.2</v>
      </c>
      <c r="BO32" s="99">
        <v>26927.935000000001</v>
      </c>
      <c r="BP32" s="99"/>
      <c r="BQ32" s="99"/>
      <c r="BR32" s="99"/>
      <c r="BS32" s="99"/>
      <c r="BT32" s="99"/>
      <c r="BU32" s="99"/>
      <c r="BV32" s="99"/>
      <c r="BW32" s="99"/>
      <c r="BX32" s="8"/>
      <c r="BY32" s="22"/>
      <c r="BZ32" s="41">
        <f t="shared" si="51"/>
        <v>0</v>
      </c>
      <c r="CA32" s="56">
        <f t="shared" si="52"/>
        <v>0</v>
      </c>
      <c r="CB32" s="51" t="e">
        <f t="shared" si="53"/>
        <v>#DIV/0!</v>
      </c>
      <c r="CC32" s="8"/>
      <c r="CD32" s="22"/>
      <c r="CE32" s="41">
        <f t="shared" si="54"/>
        <v>0</v>
      </c>
      <c r="CF32" s="56">
        <f t="shared" si="55"/>
        <v>0</v>
      </c>
      <c r="CG32" s="51" t="e">
        <f t="shared" si="56"/>
        <v>#DIV/0!</v>
      </c>
      <c r="CH32" s="119"/>
    </row>
    <row r="33" spans="1:86" ht="20.100000000000001" customHeight="1" thickBot="1" x14ac:dyDescent="0.3">
      <c r="A33" s="110"/>
      <c r="B33" s="111"/>
      <c r="C33" s="107">
        <f t="shared" si="81"/>
        <v>0</v>
      </c>
      <c r="D33" s="108">
        <f t="shared" si="82"/>
        <v>0</v>
      </c>
      <c r="E33" s="109" t="e">
        <f t="shared" si="83"/>
        <v>#DIV/0!</v>
      </c>
      <c r="F33" s="113"/>
      <c r="G33" s="113"/>
      <c r="H33" s="113"/>
      <c r="I33" s="126"/>
      <c r="J33" s="113"/>
      <c r="K33" s="129"/>
      <c r="L33" s="130"/>
      <c r="M33" s="130"/>
      <c r="N33" s="130"/>
      <c r="O33" s="131"/>
      <c r="P33" s="23"/>
      <c r="Q33" s="24"/>
      <c r="R33" s="132">
        <f t="shared" si="84"/>
        <v>0</v>
      </c>
      <c r="S33" s="133">
        <f t="shared" si="85"/>
        <v>0</v>
      </c>
      <c r="T33" s="134" t="e">
        <f t="shared" si="86"/>
        <v>#DIV/0!</v>
      </c>
      <c r="U33" s="137"/>
      <c r="V33" s="132"/>
      <c r="W33" s="132"/>
      <c r="X33" s="132"/>
      <c r="Y33" s="138"/>
      <c r="Z33" s="141"/>
      <c r="AA33" s="132"/>
      <c r="AB33" s="132"/>
      <c r="AC33" s="132"/>
      <c r="AD33" s="138"/>
      <c r="AE33" s="137"/>
      <c r="AF33" s="132"/>
      <c r="AG33" s="132"/>
      <c r="AH33" s="132"/>
      <c r="AI33" s="138"/>
      <c r="AJ33" s="137"/>
      <c r="AK33" s="132"/>
      <c r="AL33" s="132"/>
      <c r="AM33" s="132"/>
      <c r="AN33" s="138"/>
      <c r="AO33" s="137"/>
      <c r="AP33" s="132"/>
      <c r="AQ33" s="132"/>
      <c r="AR33" s="132"/>
      <c r="AS33" s="138"/>
      <c r="AT33" s="25"/>
      <c r="AU33" s="26"/>
      <c r="AV33" s="39">
        <f t="shared" si="87"/>
        <v>0</v>
      </c>
      <c r="AW33" s="53">
        <f t="shared" si="88"/>
        <v>0</v>
      </c>
      <c r="AX33" s="47" t="e">
        <f t="shared" si="89"/>
        <v>#DIV/0!</v>
      </c>
      <c r="AY33" s="115"/>
      <c r="AZ33" s="115"/>
      <c r="BA33" s="114">
        <f t="shared" si="48"/>
        <v>0</v>
      </c>
      <c r="BB33" s="114">
        <f t="shared" si="49"/>
        <v>0</v>
      </c>
      <c r="BC33" s="114" t="e">
        <f t="shared" si="50"/>
        <v>#DIV/0!</v>
      </c>
      <c r="BD33" s="115"/>
      <c r="BE33" s="115"/>
      <c r="BF33" s="115"/>
      <c r="BG33" s="115"/>
      <c r="BH33" s="115"/>
      <c r="BI33" s="27"/>
      <c r="BJ33" s="28"/>
      <c r="BK33" s="40">
        <f t="shared" si="90"/>
        <v>0</v>
      </c>
      <c r="BL33" s="58">
        <f t="shared" si="91"/>
        <v>0</v>
      </c>
      <c r="BM33" s="49" t="e">
        <f t="shared" si="92"/>
        <v>#DIV/0!</v>
      </c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29"/>
      <c r="BY33" s="30"/>
      <c r="BZ33" s="41">
        <f t="shared" si="51"/>
        <v>0</v>
      </c>
      <c r="CA33" s="56">
        <f t="shared" si="52"/>
        <v>0</v>
      </c>
      <c r="CB33" s="51" t="e">
        <f t="shared" si="53"/>
        <v>#DIV/0!</v>
      </c>
      <c r="CC33" s="29"/>
      <c r="CD33" s="30"/>
      <c r="CE33" s="41">
        <f t="shared" si="54"/>
        <v>0</v>
      </c>
      <c r="CF33" s="56">
        <f t="shared" si="55"/>
        <v>0</v>
      </c>
      <c r="CG33" s="51" t="e">
        <f t="shared" si="56"/>
        <v>#DIV/0!</v>
      </c>
      <c r="CH33" s="119"/>
    </row>
    <row r="35" spans="1:86" x14ac:dyDescent="0.25">
      <c r="I35" t="s">
        <v>47</v>
      </c>
      <c r="J35">
        <v>0.33260000000000001</v>
      </c>
    </row>
    <row r="36" spans="1:86" x14ac:dyDescent="0.25">
      <c r="I36" t="s">
        <v>48</v>
      </c>
      <c r="J36">
        <v>0.3745</v>
      </c>
    </row>
    <row r="37" spans="1:86" x14ac:dyDescent="0.25">
      <c r="I37" t="s">
        <v>49</v>
      </c>
      <c r="J37">
        <v>0.39960000000000001</v>
      </c>
    </row>
    <row r="38" spans="1:86" x14ac:dyDescent="0.25">
      <c r="I38" t="s">
        <v>50</v>
      </c>
      <c r="J38">
        <v>0.41620000000000001</v>
      </c>
    </row>
    <row r="39" spans="1:86" x14ac:dyDescent="0.25">
      <c r="I39" t="s">
        <v>51</v>
      </c>
      <c r="J39">
        <v>0.43309999999999998</v>
      </c>
    </row>
    <row r="40" spans="1:86" x14ac:dyDescent="0.25">
      <c r="I40"/>
      <c r="J40"/>
    </row>
    <row r="41" spans="1:86" x14ac:dyDescent="0.25">
      <c r="I41" t="s">
        <v>52</v>
      </c>
      <c r="J41">
        <v>0.36599999999999999</v>
      </c>
    </row>
    <row r="42" spans="1:86" x14ac:dyDescent="0.25">
      <c r="I42" t="s">
        <v>48</v>
      </c>
      <c r="J42">
        <v>0.39960000000000001</v>
      </c>
    </row>
    <row r="43" spans="1:86" x14ac:dyDescent="0.25">
      <c r="I43" t="s">
        <v>49</v>
      </c>
      <c r="J43">
        <v>0.41970000000000002</v>
      </c>
    </row>
    <row r="44" spans="1:86" x14ac:dyDescent="0.25">
      <c r="I44" t="s">
        <v>50</v>
      </c>
      <c r="J44">
        <v>0.43309999999999998</v>
      </c>
    </row>
    <row r="45" spans="1:86" x14ac:dyDescent="0.25">
      <c r="I45" t="s">
        <v>51</v>
      </c>
      <c r="J45"/>
    </row>
    <row r="46" spans="1:86" x14ac:dyDescent="0.25">
      <c r="I46"/>
      <c r="J46"/>
    </row>
    <row r="47" spans="1:86" x14ac:dyDescent="0.25">
      <c r="I47" t="s">
        <v>53</v>
      </c>
      <c r="J47">
        <v>0.29920000000000002</v>
      </c>
    </row>
    <row r="48" spans="1:86" x14ac:dyDescent="0.25">
      <c r="I48" t="s">
        <v>48</v>
      </c>
      <c r="J48">
        <v>0.34939999999999999</v>
      </c>
    </row>
    <row r="49" spans="9:10" x14ac:dyDescent="0.25">
      <c r="I49" t="s">
        <v>49</v>
      </c>
      <c r="J49">
        <v>0.3795</v>
      </c>
    </row>
    <row r="50" spans="9:10" x14ac:dyDescent="0.25">
      <c r="I50" t="s">
        <v>50</v>
      </c>
      <c r="J50">
        <v>0.39960000000000001</v>
      </c>
    </row>
  </sheetData>
  <mergeCells count="30">
    <mergeCell ref="CX5:CX26"/>
    <mergeCell ref="A2:E2"/>
    <mergeCell ref="A1:CB1"/>
    <mergeCell ref="BX2:CB2"/>
    <mergeCell ref="BI2:BM2"/>
    <mergeCell ref="AT2:AX2"/>
    <mergeCell ref="P2:T2"/>
    <mergeCell ref="CJ1:CP1"/>
    <mergeCell ref="CJ11:CL11"/>
    <mergeCell ref="CM11:CO11"/>
    <mergeCell ref="CJ9:CO9"/>
    <mergeCell ref="CJ10:CL10"/>
    <mergeCell ref="CM10:CO10"/>
    <mergeCell ref="F2:J2"/>
    <mergeCell ref="K2:O2"/>
    <mergeCell ref="U2:Y2"/>
    <mergeCell ref="Z2:AD2"/>
    <mergeCell ref="AY2:BC2"/>
    <mergeCell ref="BD2:BH2"/>
    <mergeCell ref="CJ25:CL25"/>
    <mergeCell ref="CM25:CO25"/>
    <mergeCell ref="BN2:BR2"/>
    <mergeCell ref="BS2:BW2"/>
    <mergeCell ref="CC2:CG2"/>
    <mergeCell ref="CJ13:CO13"/>
    <mergeCell ref="CJ24:CL24"/>
    <mergeCell ref="CM24:CO24"/>
    <mergeCell ref="AE2:AI2"/>
    <mergeCell ref="AJ2:AN2"/>
    <mergeCell ref="AO2:AS2"/>
  </mergeCells>
  <conditionalFormatting sqref="CP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393B-82C6-4D69-988A-485F4ACA0E75}">
  <dimension ref="A1:V24"/>
  <sheetViews>
    <sheetView tabSelected="1" workbookViewId="0">
      <selection activeCell="M2" sqref="M2"/>
    </sheetView>
  </sheetViews>
  <sheetFormatPr defaultRowHeight="15" x14ac:dyDescent="0.25"/>
  <sheetData>
    <row r="1" spans="1:22" x14ac:dyDescent="0.25">
      <c r="A1" s="211" t="s">
        <v>48</v>
      </c>
      <c r="B1" s="211"/>
      <c r="C1" s="211"/>
      <c r="D1" s="211"/>
      <c r="E1" s="211"/>
      <c r="F1" s="211"/>
      <c r="H1" s="212" t="s">
        <v>14</v>
      </c>
      <c r="I1" s="212"/>
      <c r="N1" s="212" t="s">
        <v>126</v>
      </c>
      <c r="O1" s="212"/>
      <c r="P1" s="212"/>
      <c r="Q1" s="212"/>
      <c r="R1" s="212"/>
      <c r="S1" s="212"/>
    </row>
    <row r="2" spans="1:22" x14ac:dyDescent="0.25">
      <c r="A2" s="210" t="s">
        <v>121</v>
      </c>
      <c r="B2" s="210"/>
      <c r="C2" s="209" t="s">
        <v>120</v>
      </c>
      <c r="D2" s="209"/>
      <c r="E2" s="208" t="s">
        <v>119</v>
      </c>
      <c r="F2" s="208"/>
      <c r="H2" s="212" t="s">
        <v>120</v>
      </c>
      <c r="I2" s="212"/>
      <c r="J2" s="213" t="s">
        <v>122</v>
      </c>
      <c r="K2" s="213"/>
      <c r="N2" s="212" t="s">
        <v>123</v>
      </c>
      <c r="O2" s="212"/>
      <c r="P2" s="212" t="s">
        <v>124</v>
      </c>
      <c r="Q2" s="212"/>
      <c r="R2" s="212" t="s">
        <v>125</v>
      </c>
      <c r="S2" s="212"/>
    </row>
    <row r="3" spans="1:22" x14ac:dyDescent="0.25">
      <c r="A3" s="101">
        <v>4.6552999999999997E-2</v>
      </c>
      <c r="B3" s="102">
        <v>2952.0909999999999</v>
      </c>
      <c r="C3" s="166">
        <v>5.2906862745098052E-2</v>
      </c>
      <c r="D3" s="166">
        <v>3755.8039215686276</v>
      </c>
      <c r="E3" s="167">
        <v>5.3804313725490195E-2</v>
      </c>
      <c r="F3" s="167">
        <v>3588.8039215686263</v>
      </c>
      <c r="H3">
        <f>[1]Plan1!$J$1048576</f>
        <v>4.7260000000000003E-2</v>
      </c>
      <c r="I3">
        <v>6497.7999999999993</v>
      </c>
      <c r="J3" s="105">
        <v>4.3700999999999997E-2</v>
      </c>
      <c r="K3" s="106">
        <v>4977.2169999999996</v>
      </c>
      <c r="N3" s="240">
        <v>4.7703333333333341E-2</v>
      </c>
      <c r="O3" s="240">
        <v>7246.666666666667</v>
      </c>
      <c r="P3" s="241">
        <v>4.8474509803921567E-2</v>
      </c>
      <c r="Q3" s="241">
        <v>6829.6078431372562</v>
      </c>
      <c r="R3" s="101">
        <v>4.6552999999999997E-2</v>
      </c>
      <c r="S3" s="102">
        <v>2952.0909999999999</v>
      </c>
      <c r="U3">
        <f>O3*100000</f>
        <v>724666666.66666675</v>
      </c>
      <c r="V3">
        <f>Q3*100000</f>
        <v>682960784.31372559</v>
      </c>
    </row>
    <row r="4" spans="1:22" x14ac:dyDescent="0.25">
      <c r="A4" s="101">
        <v>5.6446000000000003E-2</v>
      </c>
      <c r="B4" s="102">
        <v>4213.78</v>
      </c>
      <c r="C4" s="166">
        <v>6.6795882352941163E-2</v>
      </c>
      <c r="D4" s="166">
        <v>6089.4901960784291</v>
      </c>
      <c r="E4" s="167">
        <v>6.7088235294117629E-2</v>
      </c>
      <c r="F4" s="167">
        <v>5591.8627450980393</v>
      </c>
      <c r="H4">
        <f>[1]Planilha1!$J$1048576</f>
        <v>5.9045E-2</v>
      </c>
      <c r="I4">
        <v>10232</v>
      </c>
      <c r="J4" s="105">
        <v>5.3672999999999998E-2</v>
      </c>
      <c r="K4" s="106">
        <v>6889.884</v>
      </c>
      <c r="N4" s="240">
        <v>5.9526199999999994E-2</v>
      </c>
      <c r="O4" s="240">
        <v>11623.240000000002</v>
      </c>
      <c r="P4" s="241">
        <v>6.0925799999999981E-2</v>
      </c>
      <c r="Q4" s="241">
        <v>10837.280000000004</v>
      </c>
      <c r="R4" s="101">
        <v>5.6446000000000003E-2</v>
      </c>
      <c r="S4" s="102">
        <v>4213.78</v>
      </c>
      <c r="U4" s="241">
        <f t="shared" ref="U4:U16" si="0">O4*100000</f>
        <v>1162324000.0000002</v>
      </c>
      <c r="V4" s="241">
        <f t="shared" ref="V4:V16" si="1">Q4*100000</f>
        <v>1083728000.0000005</v>
      </c>
    </row>
    <row r="5" spans="1:22" x14ac:dyDescent="0.25">
      <c r="A5" s="101">
        <v>6.6358E-2</v>
      </c>
      <c r="B5" s="102">
        <v>5653.9269999999997</v>
      </c>
      <c r="C5" s="166">
        <v>7.9854999999999995E-2</v>
      </c>
      <c r="D5" s="166">
        <v>8571.5</v>
      </c>
      <c r="E5" s="167">
        <v>8.0386078431372535E-2</v>
      </c>
      <c r="F5" s="167">
        <v>7873.352941176473</v>
      </c>
      <c r="H5">
        <f>[1]Planilha2!$J$1048576</f>
        <v>7.1459999999999996E-2</v>
      </c>
      <c r="I5">
        <v>14343.750000000002</v>
      </c>
      <c r="J5" s="105">
        <v>6.3030000000000003E-2</v>
      </c>
      <c r="K5" s="106">
        <v>9350.1560000000009</v>
      </c>
      <c r="N5" s="240">
        <v>6.9934999999999997E-2</v>
      </c>
      <c r="O5" s="240">
        <v>16268</v>
      </c>
      <c r="P5" s="241">
        <v>7.2190000000000004E-2</v>
      </c>
      <c r="Q5" s="241">
        <v>15169</v>
      </c>
      <c r="R5" s="101">
        <v>6.6358E-2</v>
      </c>
      <c r="S5" s="102">
        <v>5653.9269999999997</v>
      </c>
      <c r="U5" s="241">
        <f t="shared" si="0"/>
        <v>1626800000</v>
      </c>
      <c r="V5" s="241">
        <f t="shared" si="1"/>
        <v>1516900000</v>
      </c>
    </row>
    <row r="6" spans="1:22" x14ac:dyDescent="0.25">
      <c r="A6" s="101">
        <v>7.6317999999999997E-2</v>
      </c>
      <c r="B6" s="102">
        <v>7272.3410000000003</v>
      </c>
      <c r="C6" s="166">
        <v>9.1905000000000001E-2</v>
      </c>
      <c r="D6" s="166">
        <v>11281</v>
      </c>
      <c r="E6" s="167">
        <v>9.302450980392156E-2</v>
      </c>
      <c r="F6" s="167">
        <v>10396.627450980393</v>
      </c>
      <c r="H6">
        <f>[1]Planilha3!$J$1048576</f>
        <v>8.2799999999999999E-2</v>
      </c>
      <c r="I6">
        <v>18926</v>
      </c>
      <c r="J6" s="105">
        <v>7.2281999999999999E-2</v>
      </c>
      <c r="K6" s="106">
        <v>12179.93</v>
      </c>
      <c r="N6" s="240">
        <v>8.1379999999999994E-2</v>
      </c>
      <c r="O6" s="240">
        <v>21555</v>
      </c>
      <c r="P6" s="241">
        <v>8.3845000000000003E-2</v>
      </c>
      <c r="Q6" s="241">
        <v>20013.5</v>
      </c>
      <c r="R6" s="101">
        <v>7.6317999999999997E-2</v>
      </c>
      <c r="S6" s="102">
        <v>7272.3410000000003</v>
      </c>
      <c r="U6" s="241">
        <f t="shared" si="0"/>
        <v>2155500000</v>
      </c>
      <c r="V6" s="241">
        <f t="shared" si="1"/>
        <v>2001350000</v>
      </c>
    </row>
    <row r="7" spans="1:22" x14ac:dyDescent="0.25">
      <c r="A7" s="101">
        <v>8.5999999999999993E-2</v>
      </c>
      <c r="B7" s="102">
        <v>9018.8359999999993</v>
      </c>
      <c r="C7" s="166">
        <v>0.10197000000000001</v>
      </c>
      <c r="D7" s="166">
        <v>13901</v>
      </c>
      <c r="E7" s="167">
        <v>0.10452666666666666</v>
      </c>
      <c r="F7" s="167">
        <v>12973.901960784315</v>
      </c>
      <c r="H7">
        <f>[1]Planilha4!$J$1048576</f>
        <v>9.3350000000000002E-2</v>
      </c>
      <c r="I7">
        <v>23932</v>
      </c>
      <c r="J7" s="105">
        <v>8.1611000000000003E-2</v>
      </c>
      <c r="K7" s="106">
        <v>15152.36</v>
      </c>
      <c r="N7" s="240">
        <v>9.2079999999999995E-2</v>
      </c>
      <c r="O7" s="240">
        <v>27119</v>
      </c>
      <c r="P7" s="241">
        <v>9.486E-2</v>
      </c>
      <c r="Q7" s="241">
        <v>25169.999999999996</v>
      </c>
      <c r="R7" s="101">
        <v>8.5999999999999993E-2</v>
      </c>
      <c r="S7" s="102">
        <v>9018.8359999999993</v>
      </c>
      <c r="U7" s="241">
        <f t="shared" si="0"/>
        <v>2711900000</v>
      </c>
      <c r="V7" s="241">
        <f t="shared" si="1"/>
        <v>2516999999.9999995</v>
      </c>
    </row>
    <row r="8" spans="1:22" x14ac:dyDescent="0.25">
      <c r="A8" s="101">
        <v>9.5722000000000002E-2</v>
      </c>
      <c r="B8" s="102">
        <v>10996.2</v>
      </c>
      <c r="C8" s="166">
        <v>0.11481999999999999</v>
      </c>
      <c r="D8" s="166">
        <v>17336.333333333332</v>
      </c>
      <c r="E8" s="167">
        <v>0.11658176470588233</v>
      </c>
      <c r="F8" s="167">
        <v>15871.294117647058</v>
      </c>
      <c r="H8">
        <f>[1]Planilha5!$J$1048576</f>
        <v>0.10484142857142856</v>
      </c>
      <c r="I8">
        <v>29472.285714285717</v>
      </c>
      <c r="J8" s="105">
        <v>9.0736999999999998E-2</v>
      </c>
      <c r="K8" s="106">
        <v>18425.259999999998</v>
      </c>
      <c r="N8" s="240">
        <v>0.10264</v>
      </c>
      <c r="O8" s="240">
        <v>33101</v>
      </c>
      <c r="P8" s="241">
        <v>0.10489666666666668</v>
      </c>
      <c r="Q8" s="241">
        <v>30890.333333333332</v>
      </c>
      <c r="R8" s="101">
        <v>9.5722000000000002E-2</v>
      </c>
      <c r="S8" s="102">
        <v>10996.2</v>
      </c>
      <c r="U8" s="241">
        <f t="shared" si="0"/>
        <v>3310100000</v>
      </c>
      <c r="V8" s="241">
        <f t="shared" si="1"/>
        <v>3089033333.333333</v>
      </c>
    </row>
    <row r="9" spans="1:22" x14ac:dyDescent="0.25">
      <c r="A9" s="101">
        <v>0.107122</v>
      </c>
      <c r="B9" s="102">
        <v>13372.73</v>
      </c>
      <c r="C9" s="166">
        <v>0.12726000000000001</v>
      </c>
      <c r="D9" s="166">
        <v>20743</v>
      </c>
      <c r="E9" s="167">
        <v>0.13284549019607841</v>
      </c>
      <c r="F9" s="167">
        <v>20175.568627450983</v>
      </c>
      <c r="H9">
        <f>[1]Planilha6!$J$1048576</f>
        <v>0.11752</v>
      </c>
      <c r="I9">
        <v>36822</v>
      </c>
      <c r="J9" s="105">
        <v>0.10044</v>
      </c>
      <c r="K9" s="106">
        <v>22100.95</v>
      </c>
      <c r="N9" s="240">
        <v>0.11222390243902441</v>
      </c>
      <c r="O9" s="240">
        <v>39266.341463414625</v>
      </c>
      <c r="P9" s="241">
        <v>0.11526</v>
      </c>
      <c r="Q9" s="241">
        <v>37070</v>
      </c>
      <c r="R9" s="101">
        <v>0.107122</v>
      </c>
      <c r="S9" s="102">
        <v>13372.73</v>
      </c>
      <c r="U9" s="241">
        <f t="shared" si="0"/>
        <v>3926634146.3414626</v>
      </c>
      <c r="V9" s="241">
        <f t="shared" si="1"/>
        <v>3707000000</v>
      </c>
    </row>
    <row r="10" spans="1:22" x14ac:dyDescent="0.25">
      <c r="A10" s="101">
        <v>0.11733499999999999</v>
      </c>
      <c r="B10" s="102">
        <v>15765.51</v>
      </c>
      <c r="C10" s="166">
        <v>0.14107</v>
      </c>
      <c r="D10" s="166">
        <v>24998</v>
      </c>
      <c r="E10" s="167">
        <v>0.14492960784313724</v>
      </c>
      <c r="F10" s="167">
        <v>23592.470588235286</v>
      </c>
      <c r="H10">
        <f>[1]Planilha7!$J$1048576</f>
        <v>0.129</v>
      </c>
      <c r="I10">
        <v>43341</v>
      </c>
      <c r="J10" s="105">
        <v>0.111052</v>
      </c>
      <c r="K10" s="106">
        <v>26666.12</v>
      </c>
      <c r="N10" s="240">
        <v>0.12343</v>
      </c>
      <c r="O10" s="240">
        <v>46770</v>
      </c>
      <c r="P10" s="241">
        <v>0.12648999999999999</v>
      </c>
      <c r="Q10" s="241">
        <v>43675</v>
      </c>
      <c r="R10" s="101">
        <v>0.11733499999999999</v>
      </c>
      <c r="S10" s="102">
        <v>15765.51</v>
      </c>
      <c r="U10" s="241">
        <f t="shared" si="0"/>
        <v>4677000000</v>
      </c>
      <c r="V10" s="241">
        <f t="shared" si="1"/>
        <v>4367500000</v>
      </c>
    </row>
    <row r="11" spans="1:22" x14ac:dyDescent="0.25">
      <c r="A11" s="101">
        <v>0.12661</v>
      </c>
      <c r="B11" s="102">
        <v>18069.59</v>
      </c>
      <c r="C11" s="166">
        <v>0.15503999999999998</v>
      </c>
      <c r="D11" s="166">
        <v>29388.666666666664</v>
      </c>
      <c r="E11" s="167">
        <v>0.15665980392156859</v>
      </c>
      <c r="F11" s="167">
        <v>27060.098039215678</v>
      </c>
      <c r="H11">
        <f>[1]Planilha8!$J$1048576</f>
        <v>0.13927333333333333</v>
      </c>
      <c r="I11">
        <v>50059</v>
      </c>
      <c r="J11" s="105">
        <v>0.12059</v>
      </c>
      <c r="K11" s="106">
        <v>30841.67</v>
      </c>
      <c r="N11" s="240">
        <v>0.13324</v>
      </c>
      <c r="O11" s="240">
        <v>54337</v>
      </c>
      <c r="P11" s="241">
        <v>0.13916333333333333</v>
      </c>
      <c r="Q11" s="241">
        <v>52313.666666666672</v>
      </c>
      <c r="R11" s="101">
        <v>0.12661</v>
      </c>
      <c r="S11" s="102">
        <v>18069.59</v>
      </c>
      <c r="U11" s="241">
        <f t="shared" si="0"/>
        <v>5433700000</v>
      </c>
      <c r="V11" s="241">
        <f t="shared" si="1"/>
        <v>5231366666.666667</v>
      </c>
    </row>
    <row r="12" spans="1:22" x14ac:dyDescent="0.25">
      <c r="A12" s="101">
        <v>0.13594999999999999</v>
      </c>
      <c r="B12" s="102">
        <v>20445.150000000001</v>
      </c>
      <c r="C12" s="166">
        <v>0.16650500000000001</v>
      </c>
      <c r="D12" s="166">
        <v>33446</v>
      </c>
      <c r="E12" s="167">
        <v>0.15667098039215688</v>
      </c>
      <c r="F12" s="167">
        <v>27011.49019607843</v>
      </c>
      <c r="H12">
        <f>[1]Planilha9!$J$1048576</f>
        <v>0.15114440000000001</v>
      </c>
      <c r="I12">
        <v>57804.920000000006</v>
      </c>
      <c r="J12" s="105">
        <v>0.129549</v>
      </c>
      <c r="K12" s="106">
        <v>35072.6</v>
      </c>
      <c r="N12" s="240">
        <v>0.14537</v>
      </c>
      <c r="O12" s="240">
        <v>64273</v>
      </c>
      <c r="P12" s="241">
        <v>0.149175</v>
      </c>
      <c r="Q12" s="241">
        <v>60135.500000000007</v>
      </c>
      <c r="R12" s="101">
        <v>0.13594999999999999</v>
      </c>
      <c r="S12" s="102">
        <v>20445.150000000001</v>
      </c>
      <c r="U12" s="241">
        <f t="shared" si="0"/>
        <v>6427300000</v>
      </c>
      <c r="V12" s="241">
        <f t="shared" si="1"/>
        <v>6013550000.000001</v>
      </c>
    </row>
    <row r="13" spans="1:22" x14ac:dyDescent="0.25">
      <c r="A13" s="101">
        <v>0.145508</v>
      </c>
      <c r="B13" s="102">
        <v>22955.95</v>
      </c>
      <c r="C13" s="166">
        <v>0.17864249999999998</v>
      </c>
      <c r="D13" s="166">
        <v>37454.75</v>
      </c>
      <c r="E13" s="167">
        <v>0.17978098039215687</v>
      </c>
      <c r="F13" s="167">
        <v>34508.980392156867</v>
      </c>
      <c r="H13">
        <f>[1]Planilha10!$J$1048576</f>
        <v>0.16259000000000001</v>
      </c>
      <c r="I13">
        <v>65642.25</v>
      </c>
      <c r="J13" s="105">
        <v>0.138465</v>
      </c>
      <c r="K13" s="106">
        <v>39419.440000000002</v>
      </c>
      <c r="N13" s="240">
        <v>0.15676000000000001</v>
      </c>
      <c r="O13" s="240">
        <v>73539.499999999985</v>
      </c>
      <c r="P13" s="241">
        <v>0.16033249999999999</v>
      </c>
      <c r="Q13" s="241">
        <v>68300</v>
      </c>
      <c r="R13" s="101">
        <v>0.145508</v>
      </c>
      <c r="S13" s="102">
        <v>22955.95</v>
      </c>
      <c r="U13" s="241">
        <f t="shared" si="0"/>
        <v>7353949999.9999981</v>
      </c>
      <c r="V13" s="241">
        <f t="shared" si="1"/>
        <v>6830000000</v>
      </c>
    </row>
    <row r="14" spans="1:22" x14ac:dyDescent="0.25">
      <c r="A14" s="101">
        <v>0.15529899999999999</v>
      </c>
      <c r="B14" s="102">
        <v>25546.12</v>
      </c>
      <c r="C14" s="166">
        <v>0.18962000000000001</v>
      </c>
      <c r="D14" s="166">
        <v>41758.666666666657</v>
      </c>
      <c r="E14" s="167">
        <v>0.19173666666666661</v>
      </c>
      <c r="F14" s="167">
        <v>38566.000000000007</v>
      </c>
      <c r="H14">
        <f>[1]Planilha11!$J$1048576</f>
        <v>0.17347333333333334</v>
      </c>
      <c r="I14">
        <v>73439</v>
      </c>
      <c r="J14" s="105">
        <v>0.148008</v>
      </c>
      <c r="K14" s="106">
        <v>44170.61</v>
      </c>
      <c r="N14" s="240">
        <v>0.16744000000000001</v>
      </c>
      <c r="O14" s="240">
        <v>83304</v>
      </c>
      <c r="P14" s="241">
        <v>0.17115</v>
      </c>
      <c r="Q14" s="241">
        <v>77717.333333333343</v>
      </c>
      <c r="R14" s="101">
        <v>0.15529899999999999</v>
      </c>
      <c r="S14" s="102">
        <v>25546.12</v>
      </c>
      <c r="U14" s="241">
        <f t="shared" si="0"/>
        <v>8330400000</v>
      </c>
      <c r="V14" s="241">
        <f t="shared" si="1"/>
        <v>7771733333.333334</v>
      </c>
    </row>
    <row r="15" spans="1:22" x14ac:dyDescent="0.25">
      <c r="A15" s="101">
        <v>0.16484399999999999</v>
      </c>
      <c r="B15" s="102">
        <v>28153.49</v>
      </c>
      <c r="C15" s="166">
        <v>0.20055999999999999</v>
      </c>
      <c r="D15" s="166">
        <v>46235</v>
      </c>
      <c r="E15" s="167">
        <v>0.20327627450980384</v>
      </c>
      <c r="F15" s="167">
        <v>42688.313725490196</v>
      </c>
      <c r="H15">
        <f>[1]Planilha12!$J$1048576</f>
        <v>0.18372200000000002</v>
      </c>
      <c r="I15">
        <v>81652</v>
      </c>
      <c r="J15" s="105">
        <v>0.15705</v>
      </c>
      <c r="K15" s="106">
        <v>48794.49</v>
      </c>
      <c r="N15" s="240">
        <v>0.17761600000000002</v>
      </c>
      <c r="O15" s="240">
        <v>92903.56</v>
      </c>
      <c r="P15" s="241">
        <v>0.18196999999999999</v>
      </c>
      <c r="Q15" s="241">
        <v>86883</v>
      </c>
      <c r="R15" s="101">
        <v>0.16484399999999999</v>
      </c>
      <c r="S15" s="102">
        <v>28153.49</v>
      </c>
      <c r="U15" s="241">
        <f t="shared" si="0"/>
        <v>9290356000</v>
      </c>
      <c r="V15" s="241">
        <f t="shared" si="1"/>
        <v>8688300000</v>
      </c>
    </row>
    <row r="16" spans="1:22" x14ac:dyDescent="0.25">
      <c r="A16" s="101">
        <v>0.17427899999999999</v>
      </c>
      <c r="B16" s="102">
        <v>30792.19</v>
      </c>
      <c r="C16" s="166"/>
      <c r="D16" s="166"/>
      <c r="E16" s="167">
        <v>0.21478196078431369</v>
      </c>
      <c r="F16" s="167">
        <v>46930.274509803923</v>
      </c>
      <c r="H16">
        <f>[1]Planilha13!$J$1048576</f>
        <v>0.19421833333333335</v>
      </c>
      <c r="I16">
        <v>90270.333333333358</v>
      </c>
      <c r="J16" s="105">
        <v>0.166128</v>
      </c>
      <c r="K16" s="106">
        <v>53711.02</v>
      </c>
      <c r="N16" s="240">
        <v>0.18755470588235296</v>
      </c>
      <c r="O16" s="240">
        <v>103041.23529411764</v>
      </c>
      <c r="P16" s="241">
        <v>0.19221980392156865</v>
      </c>
      <c r="Q16" s="241">
        <v>96301.725490196099</v>
      </c>
      <c r="R16" s="101">
        <v>0.17427899999999999</v>
      </c>
      <c r="S16" s="102">
        <v>30792.19</v>
      </c>
      <c r="U16" s="241">
        <f t="shared" si="0"/>
        <v>10304123529.411764</v>
      </c>
      <c r="V16" s="241">
        <f t="shared" si="1"/>
        <v>9630172549.0196095</v>
      </c>
    </row>
    <row r="20" spans="3:4" x14ac:dyDescent="0.25">
      <c r="C20">
        <v>5.2907000000000003E-2</v>
      </c>
      <c r="D20">
        <v>4036</v>
      </c>
    </row>
    <row r="21" spans="3:4" x14ac:dyDescent="0.25">
      <c r="C21">
        <v>9.1905000000000001E-2</v>
      </c>
      <c r="D21">
        <v>11275</v>
      </c>
    </row>
    <row r="22" spans="3:4" x14ac:dyDescent="0.25">
      <c r="C22">
        <v>0.12726000000000001</v>
      </c>
      <c r="D22">
        <v>20534</v>
      </c>
    </row>
    <row r="23" spans="3:4" x14ac:dyDescent="0.25">
      <c r="C23">
        <v>0.178643</v>
      </c>
      <c r="D23">
        <v>38384</v>
      </c>
    </row>
    <row r="24" spans="3:4" x14ac:dyDescent="0.25">
      <c r="C24">
        <v>0.20055999999999999</v>
      </c>
      <c r="D24">
        <v>48515</v>
      </c>
    </row>
  </sheetData>
  <mergeCells count="11">
    <mergeCell ref="N1:S1"/>
    <mergeCell ref="J2:K2"/>
    <mergeCell ref="H2:I2"/>
    <mergeCell ref="N2:O2"/>
    <mergeCell ref="P2:Q2"/>
    <mergeCell ref="R2:S2"/>
    <mergeCell ref="E2:F2"/>
    <mergeCell ref="C2:D2"/>
    <mergeCell ref="A2:B2"/>
    <mergeCell ref="A1:F1"/>
    <mergeCell ref="H1:I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063F-9152-467D-ACB3-FFE5D54F7F3D}">
  <dimension ref="A1:Y32"/>
  <sheetViews>
    <sheetView workbookViewId="0">
      <selection activeCell="B3" sqref="B3"/>
    </sheetView>
  </sheetViews>
  <sheetFormatPr defaultRowHeight="15" x14ac:dyDescent="0.25"/>
  <cols>
    <col min="1" max="2" width="10.7109375" customWidth="1"/>
    <col min="3" max="3" width="10.7109375" style="88" customWidth="1"/>
    <col min="4" max="7" width="10.7109375" customWidth="1"/>
    <col min="11" max="11" width="11.140625" customWidth="1"/>
    <col min="12" max="17" width="10.5703125" customWidth="1"/>
  </cols>
  <sheetData>
    <row r="1" spans="1:25" ht="27.95" customHeight="1" x14ac:dyDescent="0.25">
      <c r="A1" s="81" t="s">
        <v>10</v>
      </c>
      <c r="B1" s="91" t="s">
        <v>43</v>
      </c>
      <c r="C1" s="89" t="s">
        <v>42</v>
      </c>
      <c r="D1" s="89" t="s">
        <v>41</v>
      </c>
      <c r="E1" s="89" t="s">
        <v>40</v>
      </c>
      <c r="F1" s="89" t="s">
        <v>39</v>
      </c>
      <c r="G1" s="90" t="s">
        <v>38</v>
      </c>
      <c r="K1" s="151" t="s">
        <v>10</v>
      </c>
      <c r="L1" s="152" t="s">
        <v>75</v>
      </c>
      <c r="M1" s="142" t="s">
        <v>42</v>
      </c>
      <c r="N1" s="142" t="s">
        <v>41</v>
      </c>
      <c r="O1" s="142" t="s">
        <v>40</v>
      </c>
      <c r="P1" s="142" t="s">
        <v>39</v>
      </c>
      <c r="Q1" s="143" t="s">
        <v>38</v>
      </c>
    </row>
    <row r="2" spans="1:25" x14ac:dyDescent="0.25">
      <c r="A2" s="76" t="s">
        <v>33</v>
      </c>
      <c r="B2" s="97">
        <v>0.36599999999999999</v>
      </c>
      <c r="C2" s="70">
        <v>1.9364E-5</v>
      </c>
      <c r="D2" s="70">
        <v>2.3029000000000001E-2</v>
      </c>
      <c r="E2" s="70">
        <v>1.6136666666666667E-4</v>
      </c>
      <c r="F2" s="70">
        <v>3.36341135090538E-3</v>
      </c>
      <c r="G2" s="201">
        <v>0.12</v>
      </c>
      <c r="K2" s="144" t="s">
        <v>33</v>
      </c>
      <c r="L2" s="145">
        <v>0.36599999999999999</v>
      </c>
      <c r="M2" s="146">
        <v>1.9364E-5</v>
      </c>
      <c r="N2" s="146">
        <v>2.3029000000000001E-2</v>
      </c>
      <c r="O2" s="146">
        <v>1.6136666666666667E-4</v>
      </c>
      <c r="P2" s="146">
        <v>3.36341135090538E-3</v>
      </c>
      <c r="Q2" s="214">
        <v>0.12</v>
      </c>
    </row>
    <row r="3" spans="1:25" x14ac:dyDescent="0.25">
      <c r="A3" s="76" t="s">
        <v>34</v>
      </c>
      <c r="B3" s="92">
        <v>0.33260000000000001</v>
      </c>
      <c r="C3" s="70">
        <v>1.8128E-5</v>
      </c>
      <c r="D3" s="70">
        <v>2.2395000000000002E-2</v>
      </c>
      <c r="E3" s="70">
        <v>1.5106666666666666E-4</v>
      </c>
      <c r="F3" s="70">
        <v>3.2378655949988834E-3</v>
      </c>
      <c r="G3" s="201"/>
      <c r="K3" s="144" t="s">
        <v>34</v>
      </c>
      <c r="L3" s="147">
        <v>0.33260000000000001</v>
      </c>
      <c r="M3" s="146">
        <v>1.8128E-5</v>
      </c>
      <c r="N3" s="146">
        <v>2.2395000000000002E-2</v>
      </c>
      <c r="O3" s="146">
        <v>1.5106666666666666E-4</v>
      </c>
      <c r="P3" s="146">
        <v>3.2378655949988834E-3</v>
      </c>
      <c r="Q3" s="214"/>
    </row>
    <row r="4" spans="1:25" x14ac:dyDescent="0.25">
      <c r="A4" s="76" t="s">
        <v>26</v>
      </c>
      <c r="B4" s="92">
        <v>0.29920000000000002</v>
      </c>
      <c r="C4" s="70">
        <v>1.6888000000000002E-5</v>
      </c>
      <c r="D4" s="70">
        <v>2.1849E-2</v>
      </c>
      <c r="E4" s="70">
        <v>1.4073333333333336E-4</v>
      </c>
      <c r="F4" s="70">
        <v>3.0917662135566846E-3</v>
      </c>
      <c r="G4" s="201"/>
      <c r="K4" s="144" t="s">
        <v>26</v>
      </c>
      <c r="L4" s="147">
        <v>0.29920000000000002</v>
      </c>
      <c r="M4" s="146">
        <v>1.6888000000000002E-5</v>
      </c>
      <c r="N4" s="146">
        <v>2.1849E-2</v>
      </c>
      <c r="O4" s="146">
        <v>1.4073333333333336E-4</v>
      </c>
      <c r="P4" s="146">
        <v>3.0917662135566846E-3</v>
      </c>
      <c r="Q4" s="214"/>
    </row>
    <row r="5" spans="1:25" x14ac:dyDescent="0.25">
      <c r="A5" s="77" t="s">
        <v>32</v>
      </c>
      <c r="B5" s="93">
        <v>0.39960000000000001</v>
      </c>
      <c r="C5" s="84">
        <v>2.0429E-5</v>
      </c>
      <c r="D5" s="84">
        <v>1.8759999999999999E-2</v>
      </c>
      <c r="E5" s="84">
        <v>1.7024166666666668E-4</v>
      </c>
      <c r="F5" s="84">
        <v>4.3558635394456294E-3</v>
      </c>
      <c r="G5" s="201"/>
      <c r="K5" s="144" t="s">
        <v>32</v>
      </c>
      <c r="L5" s="147">
        <v>0.39960000000000001</v>
      </c>
      <c r="M5" s="146">
        <v>2.0429E-5</v>
      </c>
      <c r="N5" s="146">
        <v>1.8759999999999999E-2</v>
      </c>
      <c r="O5" s="146">
        <v>1.7024166666666668E-4</v>
      </c>
      <c r="P5" s="146">
        <v>4.3558635394456294E-3</v>
      </c>
      <c r="Q5" s="214"/>
    </row>
    <row r="6" spans="1:25" x14ac:dyDescent="0.25">
      <c r="A6" s="77" t="s">
        <v>35</v>
      </c>
      <c r="B6" s="93">
        <v>0.3745</v>
      </c>
      <c r="C6" s="84">
        <v>1.9519999999999999E-5</v>
      </c>
      <c r="D6" s="84">
        <v>1.8447999999999999E-2</v>
      </c>
      <c r="E6" s="84">
        <v>1.6266666666666667E-4</v>
      </c>
      <c r="F6" s="84">
        <v>4.2324371205550741E-3</v>
      </c>
      <c r="G6" s="201"/>
      <c r="K6" s="144" t="s">
        <v>35</v>
      </c>
      <c r="L6" s="147">
        <v>0.3745</v>
      </c>
      <c r="M6" s="146">
        <v>1.9519999999999999E-5</v>
      </c>
      <c r="N6" s="146">
        <v>1.8447999999999999E-2</v>
      </c>
      <c r="O6" s="146">
        <v>1.6266666666666667E-4</v>
      </c>
      <c r="P6" s="146">
        <v>4.2324371205550741E-3</v>
      </c>
      <c r="Q6" s="214"/>
    </row>
    <row r="7" spans="1:25" x14ac:dyDescent="0.25">
      <c r="A7" s="77" t="s">
        <v>27</v>
      </c>
      <c r="B7" s="93">
        <v>0.34939999999999999</v>
      </c>
      <c r="C7" s="84">
        <v>1.8604E-5</v>
      </c>
      <c r="D7" s="84">
        <v>1.8178E-2</v>
      </c>
      <c r="E7" s="84">
        <v>1.5503333333333335E-4</v>
      </c>
      <c r="F7" s="84">
        <v>4.0937396853339206E-3</v>
      </c>
      <c r="G7" s="201"/>
      <c r="K7" s="144" t="s">
        <v>27</v>
      </c>
      <c r="L7" s="147">
        <v>0.34939999999999999</v>
      </c>
      <c r="M7" s="146">
        <v>1.8604E-5</v>
      </c>
      <c r="N7" s="146">
        <v>1.8178E-2</v>
      </c>
      <c r="O7" s="146">
        <v>1.5503333333333335E-4</v>
      </c>
      <c r="P7" s="146">
        <v>4.0937396853339206E-3</v>
      </c>
      <c r="Q7" s="214"/>
    </row>
    <row r="8" spans="1:25" x14ac:dyDescent="0.25">
      <c r="A8" s="78" t="s">
        <v>31</v>
      </c>
      <c r="B8" s="94">
        <v>0.41970000000000002</v>
      </c>
      <c r="C8" s="85">
        <v>2.0871999999999999E-5</v>
      </c>
      <c r="D8" s="85">
        <v>1.6518999999999999E-2</v>
      </c>
      <c r="E8" s="85">
        <v>1.7393333333333332E-4</v>
      </c>
      <c r="F8" s="85">
        <v>5.0540589624069251E-3</v>
      </c>
      <c r="G8" s="201"/>
      <c r="K8" s="144" t="s">
        <v>31</v>
      </c>
      <c r="L8" s="147">
        <v>0.41970000000000002</v>
      </c>
      <c r="M8" s="146">
        <v>2.0871999999999999E-5</v>
      </c>
      <c r="N8" s="146">
        <v>1.6518999999999999E-2</v>
      </c>
      <c r="O8" s="146">
        <v>1.7393333333333332E-4</v>
      </c>
      <c r="P8" s="146">
        <v>5.0540589624069251E-3</v>
      </c>
      <c r="Q8" s="214"/>
    </row>
    <row r="9" spans="1:25" x14ac:dyDescent="0.25">
      <c r="A9" s="78" t="s">
        <v>36</v>
      </c>
      <c r="B9" s="94">
        <v>0.39960000000000001</v>
      </c>
      <c r="C9" s="85">
        <v>2.0140999999999999E-5</v>
      </c>
      <c r="D9" s="85">
        <v>1.6305E-2</v>
      </c>
      <c r="E9" s="85">
        <v>1.6784166666666668E-4</v>
      </c>
      <c r="F9" s="85">
        <v>4.941061024225697E-3</v>
      </c>
      <c r="G9" s="201"/>
      <c r="K9" s="144" t="s">
        <v>36</v>
      </c>
      <c r="L9" s="147">
        <v>0.39960000000000001</v>
      </c>
      <c r="M9" s="146">
        <v>2.0140999999999999E-5</v>
      </c>
      <c r="N9" s="146">
        <v>1.6305E-2</v>
      </c>
      <c r="O9" s="146">
        <v>1.6784166666666668E-4</v>
      </c>
      <c r="P9" s="146">
        <v>4.941061024225697E-3</v>
      </c>
      <c r="Q9" s="214"/>
    </row>
    <row r="10" spans="1:25" x14ac:dyDescent="0.25">
      <c r="A10" s="78" t="s">
        <v>28</v>
      </c>
      <c r="B10" s="94">
        <v>0.3795</v>
      </c>
      <c r="C10" s="85">
        <v>1.9412E-5</v>
      </c>
      <c r="D10" s="85">
        <v>1.6067000000000001E-2</v>
      </c>
      <c r="E10" s="85">
        <v>1.6176666666666668E-4</v>
      </c>
      <c r="F10" s="85">
        <v>4.8327628057509174E-3</v>
      </c>
      <c r="G10" s="201"/>
      <c r="K10" s="144" t="s">
        <v>28</v>
      </c>
      <c r="L10" s="147">
        <v>0.3795</v>
      </c>
      <c r="M10" s="146">
        <v>1.9412E-5</v>
      </c>
      <c r="N10" s="146">
        <v>1.6067000000000001E-2</v>
      </c>
      <c r="O10" s="146">
        <v>1.6176666666666668E-4</v>
      </c>
      <c r="P10" s="146">
        <v>4.8327628057509174E-3</v>
      </c>
      <c r="Q10" s="214"/>
    </row>
    <row r="11" spans="1:25" x14ac:dyDescent="0.25">
      <c r="A11" s="79" t="s">
        <v>30</v>
      </c>
      <c r="B11" s="95">
        <v>0.43309999999999998</v>
      </c>
      <c r="C11" s="86">
        <v>2.2013000000000001E-5</v>
      </c>
      <c r="D11" s="86">
        <v>1.4741000000000001E-2</v>
      </c>
      <c r="E11" s="86">
        <v>1.8344166666666668E-4</v>
      </c>
      <c r="F11" s="86">
        <v>5.9732718268774168E-3</v>
      </c>
      <c r="G11" s="201"/>
      <c r="K11" s="144" t="s">
        <v>30</v>
      </c>
      <c r="L11" s="147">
        <v>0.43309999999999998</v>
      </c>
      <c r="M11" s="146">
        <v>2.2013000000000001E-5</v>
      </c>
      <c r="N11" s="146">
        <v>1.4741000000000001E-2</v>
      </c>
      <c r="O11" s="146">
        <v>1.8344166666666668E-4</v>
      </c>
      <c r="P11" s="146">
        <v>5.9732718268774168E-3</v>
      </c>
      <c r="Q11" s="214"/>
    </row>
    <row r="12" spans="1:25" x14ac:dyDescent="0.25">
      <c r="A12" s="79" t="s">
        <v>37</v>
      </c>
      <c r="B12" s="95">
        <v>0.41620000000000001</v>
      </c>
      <c r="C12" s="86">
        <v>2.1401999999999999E-5</v>
      </c>
      <c r="D12" s="86">
        <v>1.4599000000000001E-2</v>
      </c>
      <c r="E12" s="86">
        <v>1.7835E-4</v>
      </c>
      <c r="F12" s="86">
        <v>5.8639632851565171E-3</v>
      </c>
      <c r="G12" s="201"/>
      <c r="K12" s="144" t="s">
        <v>37</v>
      </c>
      <c r="L12" s="147">
        <v>0.41620000000000001</v>
      </c>
      <c r="M12" s="146">
        <v>2.1401999999999999E-5</v>
      </c>
      <c r="N12" s="146">
        <v>1.4599000000000001E-2</v>
      </c>
      <c r="O12" s="146">
        <v>1.7835E-4</v>
      </c>
      <c r="P12" s="146">
        <v>5.8639632851565171E-3</v>
      </c>
      <c r="Q12" s="214"/>
    </row>
    <row r="13" spans="1:25" ht="15.75" thickBot="1" x14ac:dyDescent="0.3">
      <c r="A13" s="80" t="s">
        <v>29</v>
      </c>
      <c r="B13" s="96">
        <v>0.39960000000000001</v>
      </c>
      <c r="C13" s="87">
        <v>2.0788000000000002E-5</v>
      </c>
      <c r="D13" s="87">
        <v>1.4444E-2</v>
      </c>
      <c r="E13" s="87">
        <v>1.7323333333333336E-4</v>
      </c>
      <c r="F13" s="87">
        <v>5.7568540570479094E-3</v>
      </c>
      <c r="G13" s="202"/>
      <c r="K13" s="148" t="s">
        <v>29</v>
      </c>
      <c r="L13" s="149">
        <v>0.39960000000000001</v>
      </c>
      <c r="M13" s="150">
        <v>2.0788000000000002E-5</v>
      </c>
      <c r="N13" s="150">
        <v>1.4444E-2</v>
      </c>
      <c r="O13" s="150">
        <v>1.7323333333333336E-4</v>
      </c>
      <c r="P13" s="150">
        <v>5.7568540570479094E-3</v>
      </c>
      <c r="Q13" s="215"/>
      <c r="Y13" t="s">
        <v>75</v>
      </c>
    </row>
    <row r="15" spans="1:25" ht="15.75" thickBot="1" x14ac:dyDescent="0.3"/>
    <row r="16" spans="1:25" x14ac:dyDescent="0.25">
      <c r="A16" s="81" t="s">
        <v>62</v>
      </c>
      <c r="B16" s="91" t="s">
        <v>43</v>
      </c>
      <c r="C16" s="89" t="s">
        <v>42</v>
      </c>
      <c r="D16" s="89" t="s">
        <v>41</v>
      </c>
      <c r="E16" s="89" t="s">
        <v>40</v>
      </c>
      <c r="F16" s="89" t="s">
        <v>39</v>
      </c>
      <c r="G16" s="90" t="s">
        <v>38</v>
      </c>
    </row>
    <row r="17" spans="1:7" x14ac:dyDescent="0.25">
      <c r="A17" s="76" t="s">
        <v>34</v>
      </c>
      <c r="B17" s="92">
        <v>0.33260000000000001</v>
      </c>
      <c r="C17" s="70">
        <v>1.7309999999999999E-5</v>
      </c>
      <c r="D17" s="70">
        <v>2.4952999999999999E-2</v>
      </c>
      <c r="E17" s="70">
        <f>C17/G17</f>
        <v>1.4424999999999998E-4</v>
      </c>
      <c r="F17" s="70">
        <f>(4*C17)/D17</f>
        <v>2.7748166553119864E-3</v>
      </c>
      <c r="G17" s="201">
        <v>0.12</v>
      </c>
    </row>
    <row r="18" spans="1:7" x14ac:dyDescent="0.25">
      <c r="A18" s="77" t="s">
        <v>35</v>
      </c>
      <c r="B18" s="93">
        <v>0.3745</v>
      </c>
      <c r="C18" s="84">
        <v>1.9477999999999999E-5</v>
      </c>
      <c r="D18" s="84">
        <v>1.8842999999999999E-2</v>
      </c>
      <c r="E18" s="84">
        <f>C18/G17</f>
        <v>1.6231666666666666E-4</v>
      </c>
      <c r="F18" s="84">
        <f t="shared" ref="F18:F20" si="0">(4*C18)/D18</f>
        <v>4.1347980682481557E-3</v>
      </c>
      <c r="G18" s="201"/>
    </row>
    <row r="19" spans="1:7" x14ac:dyDescent="0.25">
      <c r="A19" s="78" t="s">
        <v>36</v>
      </c>
      <c r="B19" s="94">
        <v>0.39960000000000001</v>
      </c>
      <c r="C19" s="85">
        <v>2.0891999999999999E-5</v>
      </c>
      <c r="D19" s="85">
        <v>1.5415E-2</v>
      </c>
      <c r="E19" s="85">
        <f>C19/G17</f>
        <v>1.741E-4</v>
      </c>
      <c r="F19" s="85">
        <f t="shared" si="0"/>
        <v>5.4212131041193644E-3</v>
      </c>
      <c r="G19" s="201"/>
    </row>
    <row r="20" spans="1:7" x14ac:dyDescent="0.25">
      <c r="A20" s="79" t="s">
        <v>37</v>
      </c>
      <c r="B20" s="95">
        <v>0.41620000000000001</v>
      </c>
      <c r="C20" s="86">
        <v>2.1920999999999999E-5</v>
      </c>
      <c r="D20" s="86">
        <v>1.2935E-2</v>
      </c>
      <c r="E20" s="86">
        <f>C20/G17</f>
        <v>1.8267500000000001E-4</v>
      </c>
      <c r="F20" s="86">
        <f t="shared" si="0"/>
        <v>6.7788171627367602E-3</v>
      </c>
      <c r="G20" s="201"/>
    </row>
    <row r="21" spans="1:7" ht="15.75" thickBot="1" x14ac:dyDescent="0.3"/>
    <row r="22" spans="1:7" x14ac:dyDescent="0.25">
      <c r="A22" s="81" t="s">
        <v>63</v>
      </c>
      <c r="B22" s="91" t="s">
        <v>43</v>
      </c>
      <c r="C22" s="89" t="s">
        <v>42</v>
      </c>
      <c r="D22" s="89" t="s">
        <v>41</v>
      </c>
      <c r="E22" s="89" t="s">
        <v>40</v>
      </c>
      <c r="F22" s="89" t="s">
        <v>39</v>
      </c>
      <c r="G22" s="90" t="s">
        <v>38</v>
      </c>
    </row>
    <row r="23" spans="1:7" x14ac:dyDescent="0.25">
      <c r="A23" s="76" t="s">
        <v>34</v>
      </c>
      <c r="B23" s="92">
        <v>0.33260000000000001</v>
      </c>
      <c r="C23" s="70">
        <v>1.7309999999999999E-5</v>
      </c>
      <c r="D23" s="70">
        <v>2.4952999999999999E-2</v>
      </c>
      <c r="E23" s="70">
        <f>C23/G23</f>
        <v>1.4424999999999998E-4</v>
      </c>
      <c r="F23" s="70">
        <f>(4*C23)/D23</f>
        <v>2.7748166553119864E-3</v>
      </c>
      <c r="G23" s="201">
        <v>0.12</v>
      </c>
    </row>
    <row r="24" spans="1:7" x14ac:dyDescent="0.25">
      <c r="A24" s="77" t="s">
        <v>35</v>
      </c>
      <c r="B24" s="93">
        <v>0.3745</v>
      </c>
      <c r="C24" s="84">
        <v>1.9477999999999999E-5</v>
      </c>
      <c r="D24" s="84">
        <v>1.8842999999999999E-2</v>
      </c>
      <c r="E24" s="84">
        <f>C24/G23</f>
        <v>1.6231666666666666E-4</v>
      </c>
      <c r="F24" s="84">
        <f t="shared" ref="F24:F26" si="1">(4*C24)/D24</f>
        <v>4.1347980682481557E-3</v>
      </c>
      <c r="G24" s="201"/>
    </row>
    <row r="25" spans="1:7" x14ac:dyDescent="0.25">
      <c r="A25" s="78" t="s">
        <v>36</v>
      </c>
      <c r="B25" s="94">
        <v>0.39960000000000001</v>
      </c>
      <c r="C25" s="85">
        <v>2.0891999999999999E-5</v>
      </c>
      <c r="D25" s="85">
        <v>1.5415E-2</v>
      </c>
      <c r="E25" s="85">
        <f>C25/G23</f>
        <v>1.741E-4</v>
      </c>
      <c r="F25" s="85">
        <f t="shared" si="1"/>
        <v>5.4212131041193644E-3</v>
      </c>
      <c r="G25" s="201"/>
    </row>
    <row r="26" spans="1:7" x14ac:dyDescent="0.25">
      <c r="A26" s="79" t="s">
        <v>37</v>
      </c>
      <c r="B26" s="95">
        <v>0.41620000000000001</v>
      </c>
      <c r="C26" s="86">
        <v>2.1920999999999999E-5</v>
      </c>
      <c r="D26" s="86">
        <v>1.2935E-2</v>
      </c>
      <c r="E26" s="86">
        <f>C26/G23</f>
        <v>1.8267500000000001E-4</v>
      </c>
      <c r="F26" s="86">
        <f t="shared" si="1"/>
        <v>6.7788171627367602E-3</v>
      </c>
      <c r="G26" s="201"/>
    </row>
    <row r="27" spans="1:7" ht="15.75" thickBot="1" x14ac:dyDescent="0.3"/>
    <row r="28" spans="1:7" x14ac:dyDescent="0.25">
      <c r="A28" s="81" t="s">
        <v>64</v>
      </c>
      <c r="B28" s="91" t="s">
        <v>43</v>
      </c>
      <c r="C28" s="89" t="s">
        <v>42</v>
      </c>
      <c r="D28" s="89" t="s">
        <v>41</v>
      </c>
      <c r="E28" s="89" t="s">
        <v>40</v>
      </c>
      <c r="F28" s="89" t="s">
        <v>39</v>
      </c>
      <c r="G28" s="90" t="s">
        <v>38</v>
      </c>
    </row>
    <row r="29" spans="1:7" x14ac:dyDescent="0.25">
      <c r="A29" s="76" t="s">
        <v>34</v>
      </c>
      <c r="B29" s="92">
        <v>0.33260000000000001</v>
      </c>
      <c r="C29" s="70">
        <v>1.4701E-5</v>
      </c>
      <c r="D29" s="70">
        <v>2.4445999999999999E-2</v>
      </c>
      <c r="E29" s="70">
        <f>C29/G29</f>
        <v>1.2250833333333333E-4</v>
      </c>
      <c r="F29" s="70">
        <f>(4*C29)/D29</f>
        <v>2.4054651067659332E-3</v>
      </c>
      <c r="G29" s="201">
        <v>0.12</v>
      </c>
    </row>
    <row r="30" spans="1:7" x14ac:dyDescent="0.25">
      <c r="A30" s="77" t="s">
        <v>35</v>
      </c>
      <c r="B30" s="93">
        <v>0.3745</v>
      </c>
      <c r="C30" s="84">
        <v>1.6427E-5</v>
      </c>
      <c r="D30" s="84">
        <v>1.9245999999999999E-2</v>
      </c>
      <c r="E30" s="84">
        <f>C30/G29</f>
        <v>1.3689166666666668E-4</v>
      </c>
      <c r="F30" s="84">
        <f t="shared" ref="F30:F32" si="2">(4*C30)/D30</f>
        <v>3.4141120232775643E-3</v>
      </c>
      <c r="G30" s="201"/>
    </row>
    <row r="31" spans="1:7" x14ac:dyDescent="0.25">
      <c r="A31" s="78" t="s">
        <v>36</v>
      </c>
      <c r="B31" s="94">
        <v>0.39960000000000001</v>
      </c>
      <c r="C31" s="85">
        <v>1.7399999999999999E-5</v>
      </c>
      <c r="D31" s="85">
        <v>1.6392E-2</v>
      </c>
      <c r="E31" s="85">
        <f>C31/G29</f>
        <v>1.45E-4</v>
      </c>
      <c r="F31" s="85">
        <f t="shared" si="2"/>
        <v>4.2459736456808197E-3</v>
      </c>
      <c r="G31" s="201"/>
    </row>
    <row r="32" spans="1:7" x14ac:dyDescent="0.25">
      <c r="A32" s="79" t="s">
        <v>37</v>
      </c>
      <c r="B32" s="95">
        <v>0.41620000000000001</v>
      </c>
      <c r="C32" s="86">
        <v>1.7954000000000001E-5</v>
      </c>
      <c r="D32" s="86">
        <v>1.4803E-2</v>
      </c>
      <c r="E32" s="86">
        <f>C32/G29</f>
        <v>1.4961666666666668E-4</v>
      </c>
      <c r="F32" s="86">
        <f t="shared" si="2"/>
        <v>4.8514490306019054E-3</v>
      </c>
      <c r="G32" s="201"/>
    </row>
  </sheetData>
  <mergeCells count="5">
    <mergeCell ref="G29:G32"/>
    <mergeCell ref="G2:G13"/>
    <mergeCell ref="G17:G20"/>
    <mergeCell ref="G23:G26"/>
    <mergeCell ref="Q2:Q1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362"/>
  <sheetViews>
    <sheetView zoomScale="85" zoomScaleNormal="85" workbookViewId="0">
      <selection activeCell="A7" sqref="A7"/>
    </sheetView>
  </sheetViews>
  <sheetFormatPr defaultRowHeight="15" x14ac:dyDescent="0.25"/>
  <cols>
    <col min="1" max="1" width="8.85546875" bestFit="1" customWidth="1"/>
    <col min="2" max="2" width="9.42578125" bestFit="1" customWidth="1"/>
    <col min="3" max="6" width="8.85546875" bestFit="1" customWidth="1"/>
    <col min="7" max="7" width="9.42578125" bestFit="1" customWidth="1"/>
    <col min="8" max="11" width="8.85546875" bestFit="1" customWidth="1"/>
    <col min="12" max="12" width="9.42578125" customWidth="1"/>
    <col min="13" max="14" width="9.42578125" bestFit="1" customWidth="1"/>
    <col min="15" max="15" width="9.7109375" bestFit="1" customWidth="1"/>
    <col min="16" max="16" width="8.85546875" bestFit="1" customWidth="1"/>
    <col min="17" max="19" width="9.42578125" bestFit="1" customWidth="1"/>
    <col min="20" max="20" width="10.7109375" bestFit="1" customWidth="1"/>
    <col min="27" max="27" width="10.5703125" bestFit="1" customWidth="1"/>
    <col min="28" max="28" width="10.5703125" customWidth="1"/>
    <col min="29" max="31" width="9.42578125" bestFit="1" customWidth="1"/>
  </cols>
  <sheetData>
    <row r="1" spans="1:31" ht="60" thickBot="1" x14ac:dyDescent="0.3">
      <c r="A1" s="219" t="s">
        <v>78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1"/>
      <c r="AA1" s="216" t="s">
        <v>22</v>
      </c>
      <c r="AB1" s="217"/>
      <c r="AC1" s="217"/>
      <c r="AD1" s="217"/>
      <c r="AE1" s="217"/>
    </row>
    <row r="2" spans="1:31" x14ac:dyDescent="0.25">
      <c r="A2" s="222" t="s">
        <v>83</v>
      </c>
      <c r="B2" s="223"/>
      <c r="C2" s="223"/>
      <c r="D2" s="223"/>
      <c r="E2" s="224"/>
      <c r="F2" s="174" t="s">
        <v>84</v>
      </c>
      <c r="G2" s="175"/>
      <c r="H2" s="175"/>
      <c r="I2" s="175"/>
      <c r="J2" s="176"/>
      <c r="K2" s="225" t="s">
        <v>85</v>
      </c>
      <c r="L2" s="226"/>
      <c r="M2" s="226"/>
      <c r="N2" s="226"/>
      <c r="O2" s="227"/>
      <c r="P2" s="228" t="s">
        <v>79</v>
      </c>
      <c r="Q2" s="229"/>
      <c r="R2" s="229"/>
      <c r="S2" s="229"/>
      <c r="T2" s="230"/>
      <c r="U2" s="231" t="s">
        <v>17</v>
      </c>
      <c r="V2" s="199"/>
      <c r="W2" s="199"/>
      <c r="X2" s="199"/>
      <c r="Y2" s="200"/>
      <c r="AA2" s="31" t="s">
        <v>10</v>
      </c>
      <c r="AB2" s="68" t="s">
        <v>1</v>
      </c>
      <c r="AC2" s="32" t="s">
        <v>2</v>
      </c>
      <c r="AD2" s="32" t="s">
        <v>3</v>
      </c>
      <c r="AE2" s="32" t="s">
        <v>4</v>
      </c>
    </row>
    <row r="3" spans="1:31" x14ac:dyDescent="0.25">
      <c r="A3" s="9" t="s">
        <v>21</v>
      </c>
      <c r="B3" s="14" t="s">
        <v>13</v>
      </c>
      <c r="C3" s="14" t="s">
        <v>20</v>
      </c>
      <c r="D3" s="61" t="s">
        <v>19</v>
      </c>
      <c r="E3" s="42" t="s">
        <v>18</v>
      </c>
      <c r="F3" s="10" t="s">
        <v>21</v>
      </c>
      <c r="G3" s="15" t="s">
        <v>13</v>
      </c>
      <c r="H3" s="15" t="s">
        <v>20</v>
      </c>
      <c r="I3" s="59" t="s">
        <v>19</v>
      </c>
      <c r="J3" s="44" t="s">
        <v>18</v>
      </c>
      <c r="K3" s="11" t="s">
        <v>21</v>
      </c>
      <c r="L3" s="17" t="s">
        <v>13</v>
      </c>
      <c r="M3" s="17" t="s">
        <v>20</v>
      </c>
      <c r="N3" s="52" t="s">
        <v>19</v>
      </c>
      <c r="O3" s="46" t="s">
        <v>18</v>
      </c>
      <c r="P3" s="12" t="s">
        <v>21</v>
      </c>
      <c r="Q3" s="19" t="s">
        <v>13</v>
      </c>
      <c r="R3" s="19" t="s">
        <v>20</v>
      </c>
      <c r="S3" s="57" t="s">
        <v>19</v>
      </c>
      <c r="T3" s="48" t="s">
        <v>18</v>
      </c>
      <c r="U3" s="13" t="s">
        <v>12</v>
      </c>
      <c r="V3" s="21" t="s">
        <v>13</v>
      </c>
      <c r="W3" s="21" t="s">
        <v>20</v>
      </c>
      <c r="X3" s="55" t="s">
        <v>19</v>
      </c>
      <c r="Y3" s="50" t="s">
        <v>18</v>
      </c>
      <c r="AA3" s="34" t="s">
        <v>6</v>
      </c>
      <c r="AB3" s="65">
        <f>16888/1000000000</f>
        <v>1.6888000000000002E-5</v>
      </c>
      <c r="AC3" s="2">
        <f>18604/1000000000</f>
        <v>1.8604E-5</v>
      </c>
      <c r="AD3" s="2">
        <f>19412/1000000000</f>
        <v>1.9412E-5</v>
      </c>
      <c r="AE3" s="2">
        <f>20788/1000000000</f>
        <v>2.0788000000000002E-5</v>
      </c>
    </row>
    <row r="4" spans="1:31" x14ac:dyDescent="0.25">
      <c r="A4" s="69">
        <v>4.1537499999999998E-2</v>
      </c>
      <c r="B4" s="69">
        <v>5943.05</v>
      </c>
      <c r="C4" s="69">
        <f>A4/($AC$11*$AB$5)</f>
        <v>0.29617219673149481</v>
      </c>
      <c r="D4" s="69">
        <f>(A4*$AB$6)/($AA$11*$AB$5)</f>
        <v>1068.8656796375699</v>
      </c>
      <c r="E4" s="69">
        <f>(B4*$AB$6)/(2*$AB$7*$AC$11*C4^2)</f>
        <v>0.87582456635999661</v>
      </c>
      <c r="F4" s="69">
        <v>4.5514699999999998E-2</v>
      </c>
      <c r="G4" s="69">
        <v>3476.81</v>
      </c>
      <c r="H4" s="69">
        <f>F4/($AC$11*$AC$5)</f>
        <v>0.29459644804892943</v>
      </c>
      <c r="I4" s="69">
        <f>(F4*$AC$6)/($AA$11*$AC$5)</f>
        <v>1407.7318228900219</v>
      </c>
      <c r="J4" s="69">
        <f>(G4*$AC$6)/(2*$AC$7*$AC$11*H4^2)</f>
        <v>0.68570265887934279</v>
      </c>
      <c r="K4" s="69">
        <v>5.5836999999999998E-2</v>
      </c>
      <c r="L4" s="69">
        <v>3692.08</v>
      </c>
      <c r="M4" s="69">
        <f>K4/($AC$11*$AD$5)</f>
        <v>0.34636495704121112</v>
      </c>
      <c r="N4" s="69">
        <f>(K4*$AD$6)/($AA$11*$AD$5)</f>
        <v>1953.8968184184394</v>
      </c>
      <c r="O4" s="69">
        <f>(L4*$AD$6)/(2*$AD$7*$AC$11*M4^2)</f>
        <v>0.62185388929089114</v>
      </c>
      <c r="P4" s="69">
        <v>5.5018599999999897E-2</v>
      </c>
      <c r="Q4" s="69">
        <v>2361.12</v>
      </c>
      <c r="R4" s="69">
        <f>P4/($AC$11*$AE$5)</f>
        <v>0.31869773694037518</v>
      </c>
      <c r="S4" s="69">
        <f>(P4*$AE$6)/($AA$11*AE$5)</f>
        <v>2141.5903352656219</v>
      </c>
      <c r="T4" s="69">
        <f t="shared" ref="T4:T17" si="0">(Q4*$AE$6)/(2*$AE$7*$AC$11*R4^2)</f>
        <v>0.55954495619372691</v>
      </c>
      <c r="W4">
        <f>U4/($AC$11*$AC$5)</f>
        <v>0</v>
      </c>
      <c r="X4">
        <f>(U4*$AC$6)/($AA$11*$AC$5)</f>
        <v>0</v>
      </c>
      <c r="Y4" t="e">
        <f>(V4*$AE$6)/(2*$AE$7*$AC$11*W4^2)</f>
        <v>#DIV/0!</v>
      </c>
      <c r="AA4" s="34" t="s">
        <v>7</v>
      </c>
      <c r="AB4" s="65">
        <f>21849/1000000</f>
        <v>2.1849E-2</v>
      </c>
      <c r="AC4" s="2">
        <f>18178/1000000</f>
        <v>1.8178E-2</v>
      </c>
      <c r="AD4" s="2">
        <f>16067/1000000</f>
        <v>1.6067000000000001E-2</v>
      </c>
      <c r="AE4" s="2">
        <f>14444/1000000</f>
        <v>1.4444E-2</v>
      </c>
    </row>
    <row r="5" spans="1:31" x14ac:dyDescent="0.25">
      <c r="A5" s="69">
        <v>5.0604299999999998E-2</v>
      </c>
      <c r="B5" s="69">
        <v>8664.1</v>
      </c>
      <c r="C5" s="69">
        <f t="shared" ref="C5:C17" si="1">A5/($AC$11*$AB$5)</f>
        <v>0.360820624617745</v>
      </c>
      <c r="D5" s="69">
        <f t="shared" ref="D5:D17" si="2">(A5*$AB$6)/($AA$11*$AB$5)</f>
        <v>1302.1775386598492</v>
      </c>
      <c r="E5" s="69">
        <f t="shared" ref="E5:E17" si="3">(B5*$AB$6)/(2*$AB$7*$AC$11*C5^2)</f>
        <v>0.86027452009692007</v>
      </c>
      <c r="F5" s="69">
        <v>5.5633299999999997E-2</v>
      </c>
      <c r="G5" s="69">
        <v>5062.3599999999997</v>
      </c>
      <c r="H5" s="69">
        <f t="shared" ref="H5:H17" si="4">F5/($AC$11*$AC$5)</f>
        <v>0.36008965396323617</v>
      </c>
      <c r="I5" s="69">
        <f t="shared" ref="I5:I17" si="5">(F5*$AC$6)/($AA$11*$AC$5)</f>
        <v>1720.6917066878934</v>
      </c>
      <c r="J5" s="69">
        <f t="shared" ref="J5:J17" si="6">(G5*$AC$6)/(2*$AC$7*$AC$11*H5^2)</f>
        <v>0.66825409211451303</v>
      </c>
      <c r="K5" s="69">
        <v>6.4515199999999898E-2</v>
      </c>
      <c r="L5" s="69">
        <v>4820.9799999999996</v>
      </c>
      <c r="M5" s="69">
        <f t="shared" ref="M5:M17" si="7">K5/($AC$11*$AD$5)</f>
        <v>0.40019708215887506</v>
      </c>
      <c r="N5" s="69">
        <f t="shared" ref="N5:N17" si="8">(K5*$AD$6)/($AA$11*$AD$5)</f>
        <v>2257.5719329410449</v>
      </c>
      <c r="O5" s="69">
        <f t="shared" ref="O5:O17" si="9">(L5*$AD$6)/(2*$AD$7*$AC$11*M5^2)</f>
        <v>0.60823672513871652</v>
      </c>
      <c r="P5" s="69">
        <v>6.4140099999999894E-2</v>
      </c>
      <c r="Q5" s="69">
        <v>3118.93</v>
      </c>
      <c r="R5" s="69">
        <f t="shared" ref="R5:R17" si="10">P5/($AC$11*$AE$5)</f>
        <v>0.3715344395736962</v>
      </c>
      <c r="S5" s="69">
        <f t="shared" ref="S5:S17" si="11">(P5*$AE$6)/($AA$11*AE$5)</f>
        <v>2496.6432854156697</v>
      </c>
      <c r="T5" s="69">
        <f t="shared" si="0"/>
        <v>0.54385403877935079</v>
      </c>
      <c r="AA5" s="34" t="s">
        <v>8</v>
      </c>
      <c r="AB5" s="2">
        <f t="shared" ref="AB5:AE5" si="12">(AB3/AB7)</f>
        <v>1.4073333333333336E-4</v>
      </c>
      <c r="AC5" s="2">
        <f t="shared" si="12"/>
        <v>1.5503333333333335E-4</v>
      </c>
      <c r="AD5" s="2">
        <f t="shared" si="12"/>
        <v>1.6176666666666668E-4</v>
      </c>
      <c r="AE5" s="2">
        <f t="shared" si="12"/>
        <v>1.7323333333333336E-4</v>
      </c>
    </row>
    <row r="6" spans="1:31" x14ac:dyDescent="0.25">
      <c r="A6" s="69">
        <v>5.9333199999999899E-2</v>
      </c>
      <c r="B6" s="69">
        <v>11716.31</v>
      </c>
      <c r="C6" s="69">
        <f t="shared" si="1"/>
        <v>0.42305974560599702</v>
      </c>
      <c r="D6" s="69">
        <f t="shared" si="2"/>
        <v>1526.7943699806624</v>
      </c>
      <c r="E6" s="69">
        <f t="shared" si="3"/>
        <v>0.84622092080375544</v>
      </c>
      <c r="F6" s="69">
        <v>6.5842600000000001E-2</v>
      </c>
      <c r="G6" s="69">
        <v>6954.79</v>
      </c>
      <c r="H6" s="69">
        <f t="shared" si="4"/>
        <v>0.42616992071366921</v>
      </c>
      <c r="I6" s="69">
        <f t="shared" si="5"/>
        <v>2036.4568660634598</v>
      </c>
      <c r="J6" s="69">
        <f t="shared" si="6"/>
        <v>0.65543302683370186</v>
      </c>
      <c r="K6" s="69">
        <v>7.3300199999999996E-2</v>
      </c>
      <c r="L6" s="69">
        <v>6086.37</v>
      </c>
      <c r="M6" s="69">
        <f t="shared" si="7"/>
        <v>0.45469170306628548</v>
      </c>
      <c r="N6" s="69">
        <f t="shared" si="8"/>
        <v>2564.9842858576803</v>
      </c>
      <c r="O6" s="69">
        <f t="shared" si="9"/>
        <v>0.59485269879474845</v>
      </c>
      <c r="P6" s="69">
        <v>7.3594499999999993E-2</v>
      </c>
      <c r="Q6" s="69">
        <v>3978.43</v>
      </c>
      <c r="R6" s="69">
        <f t="shared" si="10"/>
        <v>0.42629948056218231</v>
      </c>
      <c r="S6" s="69">
        <f t="shared" si="11"/>
        <v>2864.6543156079233</v>
      </c>
      <c r="T6" s="69">
        <f t="shared" si="0"/>
        <v>0.52693494239587124</v>
      </c>
      <c r="AA6" s="34" t="s">
        <v>9</v>
      </c>
      <c r="AB6" s="2">
        <f t="shared" ref="AB6:AE6" si="13">(4*AB3)/AB4</f>
        <v>3.0917662135566846E-3</v>
      </c>
      <c r="AC6" s="2">
        <f t="shared" si="13"/>
        <v>4.0937396853339206E-3</v>
      </c>
      <c r="AD6" s="2">
        <f t="shared" si="13"/>
        <v>4.8327628057509174E-3</v>
      </c>
      <c r="AE6" s="2">
        <f t="shared" si="13"/>
        <v>5.7568540570479094E-3</v>
      </c>
    </row>
    <row r="7" spans="1:31" ht="15.75" thickBot="1" x14ac:dyDescent="0.3">
      <c r="A7" s="69">
        <v>6.7923499999999998E-2</v>
      </c>
      <c r="B7" s="69">
        <v>15129.59</v>
      </c>
      <c r="C7" s="69">
        <f t="shared" si="1"/>
        <v>0.48431061582164764</v>
      </c>
      <c r="D7" s="69">
        <f t="shared" si="2"/>
        <v>1747.8446702585011</v>
      </c>
      <c r="E7" s="69">
        <f t="shared" si="3"/>
        <v>0.8338261164010744</v>
      </c>
      <c r="F7" s="69">
        <v>7.5373999999999997E-2</v>
      </c>
      <c r="G7" s="69">
        <v>8976.31</v>
      </c>
      <c r="H7" s="69">
        <f t="shared" si="4"/>
        <v>0.48786244169993442</v>
      </c>
      <c r="I7" s="69">
        <f t="shared" si="5"/>
        <v>2331.2551421521512</v>
      </c>
      <c r="J7" s="69">
        <f t="shared" si="6"/>
        <v>0.64552484260553811</v>
      </c>
      <c r="K7" s="69">
        <v>8.2464399999999993E-2</v>
      </c>
      <c r="L7" s="69">
        <v>7495.34</v>
      </c>
      <c r="M7" s="69">
        <f t="shared" si="7"/>
        <v>0.51153855621593647</v>
      </c>
      <c r="N7" s="69">
        <f t="shared" si="8"/>
        <v>2885.6659346452275</v>
      </c>
      <c r="O7" s="69">
        <f t="shared" si="9"/>
        <v>0.57878829040364632</v>
      </c>
      <c r="P7" s="69">
        <v>8.3090999999999901E-2</v>
      </c>
      <c r="Q7" s="69">
        <v>4930.25</v>
      </c>
      <c r="R7" s="69">
        <f t="shared" si="10"/>
        <v>0.48130838771093287</v>
      </c>
      <c r="S7" s="69">
        <f t="shared" si="11"/>
        <v>3234.304081666126</v>
      </c>
      <c r="T7" s="69">
        <f t="shared" si="0"/>
        <v>0.51226769152776963</v>
      </c>
      <c r="AA7" s="35" t="s">
        <v>11</v>
      </c>
      <c r="AB7" s="36">
        <f t="shared" ref="AB7:AE7" si="14">120/1000</f>
        <v>0.12</v>
      </c>
      <c r="AC7" s="36">
        <f t="shared" si="14"/>
        <v>0.12</v>
      </c>
      <c r="AD7" s="36">
        <f t="shared" si="14"/>
        <v>0.12</v>
      </c>
      <c r="AE7" s="36">
        <f t="shared" si="14"/>
        <v>0.12</v>
      </c>
    </row>
    <row r="8" spans="1:31" ht="15.75" thickBot="1" x14ac:dyDescent="0.3">
      <c r="A8" s="69">
        <v>7.6476799999999998E-2</v>
      </c>
      <c r="B8" s="69">
        <v>18871.439999999999</v>
      </c>
      <c r="C8" s="69">
        <f t="shared" si="1"/>
        <v>0.54529766728847873</v>
      </c>
      <c r="D8" s="69">
        <f t="shared" si="2"/>
        <v>1967.9428662896544</v>
      </c>
      <c r="E8" s="69">
        <f t="shared" si="3"/>
        <v>0.82041590776779172</v>
      </c>
      <c r="F8" s="69">
        <v>8.48304E-2</v>
      </c>
      <c r="G8" s="69">
        <v>11157.08</v>
      </c>
      <c r="H8" s="69">
        <f t="shared" si="4"/>
        <v>0.54906952098047224</v>
      </c>
      <c r="I8" s="69">
        <f t="shared" si="5"/>
        <v>2623.7337306076874</v>
      </c>
      <c r="J8" s="69">
        <f t="shared" si="6"/>
        <v>0.6334404047344705</v>
      </c>
      <c r="K8" s="69">
        <v>9.1374599999999903E-2</v>
      </c>
      <c r="L8" s="69">
        <v>9013.85</v>
      </c>
      <c r="M8" s="69">
        <f t="shared" si="7"/>
        <v>0.56680981076450765</v>
      </c>
      <c r="N8" s="69">
        <f t="shared" si="8"/>
        <v>3197.4593947428652</v>
      </c>
      <c r="O8" s="69">
        <f t="shared" si="9"/>
        <v>0.56691866309880534</v>
      </c>
      <c r="P8" s="69">
        <v>9.2097100000000001E-2</v>
      </c>
      <c r="Q8" s="69">
        <v>5926.57</v>
      </c>
      <c r="R8" s="69">
        <f t="shared" si="10"/>
        <v>0.53347663060803951</v>
      </c>
      <c r="S8" s="69">
        <f t="shared" si="11"/>
        <v>3584.8651050007065</v>
      </c>
      <c r="T8" s="69">
        <f t="shared" si="0"/>
        <v>0.50124205720980253</v>
      </c>
      <c r="AA8" s="1"/>
      <c r="AB8" s="1"/>
      <c r="AC8" s="1"/>
      <c r="AD8" s="1"/>
      <c r="AE8" s="1"/>
    </row>
    <row r="9" spans="1:31" ht="20.25" x14ac:dyDescent="0.3">
      <c r="A9" s="69">
        <v>8.5110599999999995E-2</v>
      </c>
      <c r="B9" s="69">
        <v>22982.15</v>
      </c>
      <c r="C9" s="69">
        <f t="shared" si="1"/>
        <v>0.60685870278990217</v>
      </c>
      <c r="D9" s="69">
        <f t="shared" si="2"/>
        <v>2190.112532371023</v>
      </c>
      <c r="E9" s="69">
        <f t="shared" si="3"/>
        <v>0.80669951865071909</v>
      </c>
      <c r="F9" s="69">
        <v>9.4406500000000004E-2</v>
      </c>
      <c r="G9" s="69">
        <v>13660.83</v>
      </c>
      <c r="H9" s="69">
        <f t="shared" si="4"/>
        <v>0.61105136522335102</v>
      </c>
      <c r="I9" s="69">
        <f t="shared" si="5"/>
        <v>2919.9145405257395</v>
      </c>
      <c r="J9" s="69">
        <f t="shared" si="6"/>
        <v>0.62622663780006493</v>
      </c>
      <c r="K9" s="69">
        <v>0.1004008</v>
      </c>
      <c r="L9" s="69">
        <v>10689.15</v>
      </c>
      <c r="M9" s="69">
        <f t="shared" si="7"/>
        <v>0.62280063002853359</v>
      </c>
      <c r="N9" s="69">
        <f t="shared" si="8"/>
        <v>3513.3120276280256</v>
      </c>
      <c r="O9" s="69">
        <f t="shared" si="9"/>
        <v>0.55683975044604561</v>
      </c>
      <c r="P9" s="69">
        <v>0.101855299999999</v>
      </c>
      <c r="Q9" s="69">
        <v>7024.43</v>
      </c>
      <c r="R9" s="69">
        <f t="shared" si="10"/>
        <v>0.59000144688128631</v>
      </c>
      <c r="S9" s="69">
        <f t="shared" si="11"/>
        <v>3964.7015023206473</v>
      </c>
      <c r="T9" s="69">
        <f t="shared" si="0"/>
        <v>0.48571310375028676</v>
      </c>
      <c r="AA9" s="195" t="s">
        <v>25</v>
      </c>
      <c r="AB9" s="218"/>
      <c r="AC9" s="196"/>
      <c r="AD9" s="196"/>
      <c r="AE9" s="197"/>
    </row>
    <row r="10" spans="1:31" ht="15.75" x14ac:dyDescent="0.25">
      <c r="A10" s="69">
        <v>9.3545799999999998E-2</v>
      </c>
      <c r="B10" s="69">
        <v>27457.65</v>
      </c>
      <c r="C10" s="69">
        <f t="shared" si="1"/>
        <v>0.66700367333144917</v>
      </c>
      <c r="D10" s="69">
        <f t="shared" si="2"/>
        <v>2407.1717145769535</v>
      </c>
      <c r="E10" s="69">
        <f t="shared" si="3"/>
        <v>0.79781688819599172</v>
      </c>
      <c r="F10" s="69">
        <v>0.1051439</v>
      </c>
      <c r="G10" s="69">
        <v>16719.12</v>
      </c>
      <c r="H10" s="69">
        <f t="shared" si="4"/>
        <v>0.68054978883771244</v>
      </c>
      <c r="I10" s="69">
        <f t="shared" si="5"/>
        <v>3252.0133937555602</v>
      </c>
      <c r="J10" s="69">
        <f t="shared" si="6"/>
        <v>0.61787908629023369</v>
      </c>
      <c r="K10" s="69">
        <v>0.1093185</v>
      </c>
      <c r="L10" s="69">
        <v>12460.81</v>
      </c>
      <c r="M10" s="69">
        <f t="shared" si="7"/>
        <v>0.67811840815784585</v>
      </c>
      <c r="N10" s="69">
        <f t="shared" si="8"/>
        <v>3825.3679342421005</v>
      </c>
      <c r="O10" s="69">
        <f t="shared" si="9"/>
        <v>0.54754567313703617</v>
      </c>
      <c r="P10" s="69">
        <v>0.110941499999999</v>
      </c>
      <c r="Q10" s="69">
        <v>8168.56</v>
      </c>
      <c r="R10" s="69">
        <f t="shared" si="10"/>
        <v>0.64263367266288818</v>
      </c>
      <c r="S10" s="69">
        <f t="shared" si="11"/>
        <v>4318.3804055332066</v>
      </c>
      <c r="T10" s="69">
        <f t="shared" si="0"/>
        <v>0.47609479341864336</v>
      </c>
      <c r="AA10" s="63" t="s">
        <v>23</v>
      </c>
      <c r="AB10" s="66"/>
      <c r="AC10" s="190" t="s">
        <v>24</v>
      </c>
      <c r="AD10" s="190"/>
      <c r="AE10" s="191"/>
    </row>
    <row r="11" spans="1:31" ht="16.5" thickBot="1" x14ac:dyDescent="0.3">
      <c r="A11" s="69">
        <v>0.102134</v>
      </c>
      <c r="B11" s="69">
        <v>32287.14</v>
      </c>
      <c r="C11" s="69">
        <f t="shared" si="1"/>
        <v>0.72823957005054463</v>
      </c>
      <c r="D11" s="69">
        <f t="shared" si="2"/>
        <v>2628.1679765056538</v>
      </c>
      <c r="E11" s="69">
        <f t="shared" si="3"/>
        <v>0.78700472898173701</v>
      </c>
      <c r="F11" s="69">
        <v>0.1146345</v>
      </c>
      <c r="G11" s="69">
        <v>19583.810000000001</v>
      </c>
      <c r="H11" s="69">
        <f t="shared" si="4"/>
        <v>0.74197822953606196</v>
      </c>
      <c r="I11" s="69">
        <f t="shared" si="5"/>
        <v>3545.5497597718149</v>
      </c>
      <c r="J11" s="69">
        <f t="shared" si="6"/>
        <v>0.60887024272211243</v>
      </c>
      <c r="K11" s="69">
        <v>0.118456299999999</v>
      </c>
      <c r="L11" s="69">
        <v>14364.51</v>
      </c>
      <c r="M11" s="69">
        <f t="shared" si="7"/>
        <v>0.73480149830328401</v>
      </c>
      <c r="N11" s="69">
        <f t="shared" si="8"/>
        <v>4145.1257712917641</v>
      </c>
      <c r="O11" s="69">
        <f t="shared" si="9"/>
        <v>0.53757107753842615</v>
      </c>
      <c r="P11" s="69">
        <v>0.12007759999999899</v>
      </c>
      <c r="Q11" s="69">
        <v>9385.9</v>
      </c>
      <c r="R11" s="69">
        <f t="shared" si="10"/>
        <v>0.69555494645867666</v>
      </c>
      <c r="S11" s="69">
        <f t="shared" si="11"/>
        <v>4674.0016583826127</v>
      </c>
      <c r="T11" s="69">
        <f t="shared" si="0"/>
        <v>0.46696885997974735</v>
      </c>
      <c r="AA11" s="62">
        <v>8.5374248628593903E-4</v>
      </c>
      <c r="AB11" s="67"/>
      <c r="AC11" s="193">
        <v>996.55</v>
      </c>
      <c r="AD11" s="193"/>
      <c r="AE11" s="194"/>
    </row>
    <row r="12" spans="1:31" x14ac:dyDescent="0.25">
      <c r="A12" s="69">
        <v>0.1121716</v>
      </c>
      <c r="B12" s="69">
        <v>38426.949999999997</v>
      </c>
      <c r="C12" s="69">
        <f t="shared" si="1"/>
        <v>0.79981003148688645</v>
      </c>
      <c r="D12" s="69">
        <f t="shared" si="2"/>
        <v>2886.4609923571147</v>
      </c>
      <c r="E12" s="69">
        <f t="shared" si="3"/>
        <v>0.77653052671149525</v>
      </c>
      <c r="F12" s="69">
        <v>0.1239386</v>
      </c>
      <c r="G12" s="69">
        <v>22607.91</v>
      </c>
      <c r="H12" s="69">
        <f t="shared" si="4"/>
        <v>0.80219953852616943</v>
      </c>
      <c r="I12" s="69">
        <f t="shared" si="5"/>
        <v>3833.3178358736245</v>
      </c>
      <c r="J12" s="69">
        <f t="shared" si="6"/>
        <v>0.60131977720793761</v>
      </c>
      <c r="K12" s="69">
        <v>0.1275995</v>
      </c>
      <c r="L12" s="69">
        <v>16396.939999999999</v>
      </c>
      <c r="M12" s="69">
        <f t="shared" si="7"/>
        <v>0.79151808542686786</v>
      </c>
      <c r="N12" s="69">
        <f t="shared" si="8"/>
        <v>4465.0725698333308</v>
      </c>
      <c r="O12" s="69">
        <f t="shared" si="9"/>
        <v>0.52884240006767558</v>
      </c>
      <c r="P12" s="69">
        <v>0.12941059999999999</v>
      </c>
      <c r="Q12" s="69">
        <v>10674.35</v>
      </c>
      <c r="R12" s="69">
        <f t="shared" si="10"/>
        <v>0.74961677243870595</v>
      </c>
      <c r="S12" s="69">
        <f t="shared" si="11"/>
        <v>5037.2872127048995</v>
      </c>
      <c r="T12" s="69">
        <f t="shared" si="0"/>
        <v>0.45723317431933536</v>
      </c>
    </row>
    <row r="13" spans="1:31" x14ac:dyDescent="0.25">
      <c r="A13" s="69">
        <v>0.120539799999999</v>
      </c>
      <c r="B13" s="69">
        <v>44059.41</v>
      </c>
      <c r="C13" s="69">
        <f t="shared" si="1"/>
        <v>0.85947727618597047</v>
      </c>
      <c r="D13" s="69">
        <f t="shared" si="2"/>
        <v>3101.7960939001073</v>
      </c>
      <c r="E13" s="69">
        <f t="shared" si="3"/>
        <v>0.77102097233721034</v>
      </c>
      <c r="F13" s="69">
        <v>0.13327239999999901</v>
      </c>
      <c r="G13" s="69">
        <v>25799</v>
      </c>
      <c r="H13" s="69">
        <f t="shared" si="4"/>
        <v>0.86261308243173851</v>
      </c>
      <c r="I13" s="69">
        <f t="shared" si="5"/>
        <v>4122.0045082781335</v>
      </c>
      <c r="J13" s="69">
        <f t="shared" si="6"/>
        <v>0.59344527947575143</v>
      </c>
      <c r="K13" s="69">
        <v>0.136791999999999</v>
      </c>
      <c r="L13" s="69">
        <v>18516.55</v>
      </c>
      <c r="M13" s="69">
        <f t="shared" si="7"/>
        <v>0.84854048755450695</v>
      </c>
      <c r="N13" s="69">
        <f t="shared" si="8"/>
        <v>4786.744516809521</v>
      </c>
      <c r="O13" s="69">
        <f t="shared" si="9"/>
        <v>0.51963701441802479</v>
      </c>
      <c r="P13" s="69">
        <v>0.13856250000000001</v>
      </c>
      <c r="Q13" s="69">
        <v>12076.16</v>
      </c>
      <c r="R13" s="69">
        <f t="shared" si="10"/>
        <v>0.80262956845141131</v>
      </c>
      <c r="S13" s="69">
        <f t="shared" si="11"/>
        <v>5393.5234780645687</v>
      </c>
      <c r="T13" s="69">
        <f t="shared" si="0"/>
        <v>0.45120451132339667</v>
      </c>
    </row>
    <row r="14" spans="1:31" x14ac:dyDescent="0.25">
      <c r="A14" s="69">
        <v>0.128826</v>
      </c>
      <c r="B14" s="69">
        <v>49707.97</v>
      </c>
      <c r="C14" s="69">
        <f t="shared" si="1"/>
        <v>0.91855984149579428</v>
      </c>
      <c r="D14" s="69">
        <f t="shared" si="2"/>
        <v>3315.0211265721241</v>
      </c>
      <c r="E14" s="69">
        <f t="shared" si="3"/>
        <v>0.76156579545196035</v>
      </c>
      <c r="F14" s="69">
        <v>0.14260510000000001</v>
      </c>
      <c r="G14" s="69">
        <v>29172.74</v>
      </c>
      <c r="H14" s="69">
        <f t="shared" si="4"/>
        <v>0.92301950652563647</v>
      </c>
      <c r="I14" s="69">
        <f t="shared" si="5"/>
        <v>4410.6571585974179</v>
      </c>
      <c r="J14" s="69">
        <f t="shared" si="6"/>
        <v>0.58609140270906845</v>
      </c>
      <c r="K14" s="69">
        <v>0.1460709</v>
      </c>
      <c r="L14" s="69">
        <v>20707.13</v>
      </c>
      <c r="M14" s="69">
        <f t="shared" si="7"/>
        <v>0.90609884133228946</v>
      </c>
      <c r="N14" s="69">
        <f t="shared" si="8"/>
        <v>5111.4398476551041</v>
      </c>
      <c r="O14" s="69">
        <f t="shared" si="9"/>
        <v>0.50962873224070482</v>
      </c>
      <c r="P14" s="69">
        <v>0.148115</v>
      </c>
      <c r="Q14" s="69">
        <v>13529.53</v>
      </c>
      <c r="R14" s="69">
        <f t="shared" si="10"/>
        <v>0.85796285814113327</v>
      </c>
      <c r="S14" s="69">
        <f t="shared" si="11"/>
        <v>5765.3530352983935</v>
      </c>
      <c r="T14" s="69">
        <f t="shared" si="0"/>
        <v>0.44240560428678088</v>
      </c>
    </row>
    <row r="15" spans="1:31" x14ac:dyDescent="0.25">
      <c r="A15" s="69">
        <v>0.13761609999999999</v>
      </c>
      <c r="B15" s="69">
        <v>55934.14</v>
      </c>
      <c r="C15" s="69">
        <f t="shared" si="1"/>
        <v>0.98123533295506626</v>
      </c>
      <c r="D15" s="69">
        <f t="shared" si="2"/>
        <v>3541.2127897820474</v>
      </c>
      <c r="E15" s="69">
        <f t="shared" si="3"/>
        <v>0.7509774916744445</v>
      </c>
      <c r="F15" s="69">
        <v>0.15217449999999999</v>
      </c>
      <c r="G15" s="69">
        <v>32564.79</v>
      </c>
      <c r="H15" s="69">
        <f t="shared" si="4"/>
        <v>0.98495798464280349</v>
      </c>
      <c r="I15" s="69">
        <f t="shared" si="5"/>
        <v>4706.6307430869065</v>
      </c>
      <c r="J15" s="69">
        <f t="shared" si="6"/>
        <v>0.57454329322564379</v>
      </c>
      <c r="K15" s="69">
        <v>0.15587870000000001</v>
      </c>
      <c r="L15" s="69">
        <v>23112.29</v>
      </c>
      <c r="M15" s="69">
        <f t="shared" si="7"/>
        <v>0.966938038023888</v>
      </c>
      <c r="N15" s="69">
        <f t="shared" si="8"/>
        <v>5454.6429068395946</v>
      </c>
      <c r="O15" s="69">
        <f t="shared" si="9"/>
        <v>0.49949464087878953</v>
      </c>
      <c r="P15" s="69">
        <v>0.1578061</v>
      </c>
      <c r="Q15" s="69">
        <v>15126.45</v>
      </c>
      <c r="R15" s="69">
        <f t="shared" si="10"/>
        <v>0.9140989946197583</v>
      </c>
      <c r="S15" s="69">
        <f t="shared" si="11"/>
        <v>6142.5775756918738</v>
      </c>
      <c r="T15" s="69">
        <f t="shared" si="0"/>
        <v>0.43573800244986083</v>
      </c>
    </row>
    <row r="16" spans="1:31" x14ac:dyDescent="0.25">
      <c r="A16" s="69">
        <v>0.1463055</v>
      </c>
      <c r="B16" s="69">
        <v>62431.49</v>
      </c>
      <c r="C16" s="69">
        <f t="shared" si="1"/>
        <v>1.0431928096033638</v>
      </c>
      <c r="D16" s="69">
        <f t="shared" si="2"/>
        <v>3764.8131854881617</v>
      </c>
      <c r="E16" s="69">
        <f t="shared" si="3"/>
        <v>0.74160191376069273</v>
      </c>
      <c r="F16" s="69">
        <v>0.16048889999999999</v>
      </c>
      <c r="G16" s="69">
        <v>36004.120000000003</v>
      </c>
      <c r="H16" s="69">
        <f t="shared" si="4"/>
        <v>1.0387734048841324</v>
      </c>
      <c r="I16" s="69">
        <f t="shared" si="5"/>
        <v>4963.7882211816059</v>
      </c>
      <c r="J16" s="69">
        <f t="shared" si="6"/>
        <v>0.57111089364068701</v>
      </c>
      <c r="K16" s="69">
        <v>0.16496</v>
      </c>
      <c r="L16" s="69">
        <v>25752.69</v>
      </c>
      <c r="M16" s="69">
        <f t="shared" si="7"/>
        <v>1.0232706505277538</v>
      </c>
      <c r="N16" s="69">
        <f t="shared" si="8"/>
        <v>5772.4236467988212</v>
      </c>
      <c r="O16" s="69">
        <f t="shared" si="9"/>
        <v>0.4969660365749386</v>
      </c>
      <c r="P16" s="69">
        <v>0.16638739999999999</v>
      </c>
      <c r="Q16" s="69">
        <v>16544.060000000001</v>
      </c>
      <c r="R16" s="69">
        <f t="shared" si="10"/>
        <v>0.96380656424178512</v>
      </c>
      <c r="S16" s="69">
        <f t="shared" si="11"/>
        <v>6476.6033259656879</v>
      </c>
      <c r="T16" s="69">
        <f t="shared" si="0"/>
        <v>0.42868394758001344</v>
      </c>
    </row>
    <row r="17" spans="1:28" x14ac:dyDescent="0.25">
      <c r="A17" s="69">
        <v>0.15504789999999999</v>
      </c>
      <c r="B17" s="69">
        <v>69127.41</v>
      </c>
      <c r="C17" s="69">
        <f t="shared" si="1"/>
        <v>1.1055281887837529</v>
      </c>
      <c r="D17" s="69">
        <f t="shared" si="2"/>
        <v>3989.77740619628</v>
      </c>
      <c r="E17" s="69">
        <f t="shared" si="3"/>
        <v>0.73115079373733549</v>
      </c>
      <c r="F17" s="69">
        <v>0.1702272</v>
      </c>
      <c r="G17" s="69">
        <v>39780</v>
      </c>
      <c r="H17" s="69">
        <f t="shared" si="4"/>
        <v>1.1018050977225977</v>
      </c>
      <c r="I17" s="69">
        <f t="shared" si="5"/>
        <v>5264.9857422209598</v>
      </c>
      <c r="J17" s="69">
        <f t="shared" si="6"/>
        <v>0.56087374644144861</v>
      </c>
      <c r="K17" s="69">
        <v>0.17422119999999999</v>
      </c>
      <c r="L17" s="69">
        <v>28386</v>
      </c>
      <c r="M17" s="69">
        <f t="shared" si="7"/>
        <v>1.0807192086549824</v>
      </c>
      <c r="N17" s="69">
        <f t="shared" si="8"/>
        <v>6096.4996038655845</v>
      </c>
      <c r="O17" s="69">
        <f t="shared" si="9"/>
        <v>0.49109283989593644</v>
      </c>
      <c r="P17" s="69">
        <v>0.1755119</v>
      </c>
      <c r="Q17" s="69">
        <v>18199.580000000002</v>
      </c>
      <c r="R17" s="69">
        <f t="shared" si="10"/>
        <v>1.0166606445112296</v>
      </c>
      <c r="S17" s="69">
        <f t="shared" si="11"/>
        <v>6831.7730506430007</v>
      </c>
      <c r="T17" s="69">
        <f t="shared" si="0"/>
        <v>0.42382271184688741</v>
      </c>
    </row>
    <row r="18" spans="1:28" x14ac:dyDescent="0.25">
      <c r="H18" s="1"/>
      <c r="I18" s="1"/>
      <c r="J18" s="64"/>
      <c r="M18" s="64"/>
      <c r="N18" s="64"/>
      <c r="O18" s="64"/>
      <c r="R18" s="64"/>
      <c r="S18" s="64"/>
      <c r="T18" s="64"/>
    </row>
    <row r="19" spans="1:28" x14ac:dyDescent="0.25">
      <c r="H19" s="1"/>
      <c r="I19" s="1"/>
      <c r="J19" s="64"/>
      <c r="M19" s="64"/>
      <c r="N19" s="64"/>
      <c r="O19" s="64"/>
      <c r="R19" s="64"/>
      <c r="S19" s="64"/>
      <c r="T19" s="64"/>
    </row>
    <row r="20" spans="1:28" x14ac:dyDescent="0.25">
      <c r="H20" s="1"/>
      <c r="I20" s="1"/>
      <c r="J20" s="64"/>
      <c r="M20" s="64"/>
      <c r="N20" s="64"/>
      <c r="O20" s="64"/>
      <c r="R20" s="64"/>
      <c r="S20" s="64"/>
      <c r="T20" s="64"/>
    </row>
    <row r="21" spans="1:28" x14ac:dyDescent="0.25">
      <c r="H21" s="1"/>
      <c r="I21" s="1"/>
      <c r="J21" s="64"/>
      <c r="M21" s="64"/>
      <c r="N21" s="64"/>
      <c r="O21" s="64"/>
      <c r="R21" s="64"/>
      <c r="S21" s="64"/>
      <c r="T21" s="64"/>
    </row>
    <row r="22" spans="1:28" x14ac:dyDescent="0.25">
      <c r="H22" s="1"/>
      <c r="I22" s="1"/>
      <c r="J22" s="64"/>
      <c r="M22" s="64"/>
      <c r="N22" s="64"/>
      <c r="O22" s="64"/>
      <c r="R22" s="64"/>
      <c r="S22" s="64"/>
      <c r="T22" s="64"/>
    </row>
    <row r="23" spans="1:28" x14ac:dyDescent="0.25">
      <c r="H23" s="1"/>
      <c r="I23" s="1"/>
      <c r="J23" s="64"/>
      <c r="M23" s="64"/>
      <c r="N23" s="64"/>
      <c r="O23" s="64"/>
      <c r="R23" s="64"/>
      <c r="S23" s="64"/>
      <c r="T23" s="64"/>
    </row>
    <row r="24" spans="1:28" x14ac:dyDescent="0.25">
      <c r="H24" s="1"/>
      <c r="I24" s="1"/>
      <c r="J24" s="64"/>
      <c r="M24" s="64"/>
      <c r="N24" s="64"/>
      <c r="O24" s="64"/>
      <c r="R24" s="64"/>
      <c r="S24" s="64"/>
      <c r="T24" s="64"/>
    </row>
    <row r="25" spans="1:28" x14ac:dyDescent="0.25">
      <c r="H25" s="1"/>
      <c r="I25" s="1"/>
      <c r="J25" s="64"/>
      <c r="M25" s="64"/>
      <c r="N25" s="64"/>
      <c r="O25" s="64"/>
      <c r="R25" s="64"/>
      <c r="S25" s="64"/>
      <c r="T25" s="64"/>
    </row>
    <row r="26" spans="1:28" x14ac:dyDescent="0.25">
      <c r="H26" s="1"/>
      <c r="I26" s="1"/>
      <c r="J26" s="64"/>
      <c r="M26" s="64"/>
      <c r="N26" s="64"/>
      <c r="O26" s="64"/>
      <c r="R26" s="64"/>
      <c r="S26" s="64"/>
      <c r="T26" s="64"/>
    </row>
    <row r="27" spans="1:28" x14ac:dyDescent="0.25">
      <c r="H27" s="1"/>
      <c r="I27" s="1"/>
      <c r="J27" s="64"/>
      <c r="M27" s="64"/>
      <c r="N27" s="64"/>
      <c r="O27" s="64"/>
      <c r="R27" s="64"/>
      <c r="S27" s="64"/>
      <c r="T27" s="64"/>
    </row>
    <row r="28" spans="1:28" x14ac:dyDescent="0.25">
      <c r="H28" s="1"/>
      <c r="I28" s="1"/>
      <c r="J28" s="64"/>
      <c r="M28" s="64"/>
      <c r="N28" s="64"/>
      <c r="O28" s="64"/>
      <c r="R28" s="64"/>
      <c r="S28" s="64"/>
      <c r="T28" s="64"/>
    </row>
    <row r="29" spans="1:28" x14ac:dyDescent="0.25">
      <c r="H29" s="1"/>
      <c r="I29" s="1"/>
      <c r="J29" s="64"/>
      <c r="M29" s="64"/>
      <c r="N29" s="64"/>
      <c r="O29" s="64"/>
      <c r="R29" s="64"/>
      <c r="S29" s="64"/>
      <c r="T29" s="64"/>
    </row>
    <row r="30" spans="1:28" x14ac:dyDescent="0.25">
      <c r="H30" s="1"/>
      <c r="I30" s="1"/>
      <c r="J30" s="64"/>
      <c r="M30" s="64"/>
      <c r="N30" s="64"/>
      <c r="O30" s="64"/>
      <c r="R30" s="64"/>
      <c r="S30" s="64"/>
      <c r="T30" s="64"/>
    </row>
    <row r="31" spans="1:28" x14ac:dyDescent="0.25">
      <c r="H31" s="1"/>
      <c r="I31" s="1"/>
      <c r="J31" s="64"/>
      <c r="M31" s="64"/>
      <c r="N31" s="64"/>
      <c r="O31" s="64"/>
      <c r="R31" s="64"/>
      <c r="S31" s="64"/>
      <c r="T31" s="64"/>
      <c r="AA31" t="s">
        <v>53</v>
      </c>
      <c r="AB31">
        <v>0.29920000000000002</v>
      </c>
    </row>
    <row r="32" spans="1:28" x14ac:dyDescent="0.25">
      <c r="H32" s="1"/>
      <c r="I32" s="1"/>
      <c r="J32" s="64"/>
      <c r="M32" s="64"/>
      <c r="N32" s="64"/>
      <c r="O32" s="64"/>
      <c r="R32" s="64"/>
      <c r="S32" s="64"/>
      <c r="T32" s="64"/>
      <c r="AA32" t="s">
        <v>48</v>
      </c>
      <c r="AB32">
        <v>0.34939999999999999</v>
      </c>
    </row>
    <row r="33" spans="8:28" x14ac:dyDescent="0.25">
      <c r="H33" s="1"/>
      <c r="I33" s="1"/>
      <c r="J33" s="64"/>
      <c r="M33" s="64"/>
      <c r="N33" s="64"/>
      <c r="O33" s="64"/>
      <c r="R33" s="64"/>
      <c r="S33" s="64"/>
      <c r="T33" s="64"/>
      <c r="AA33" t="s">
        <v>49</v>
      </c>
      <c r="AB33">
        <v>0.3795</v>
      </c>
    </row>
    <row r="34" spans="8:28" x14ac:dyDescent="0.25">
      <c r="H34" s="1"/>
      <c r="I34" s="1"/>
      <c r="J34" s="64"/>
      <c r="M34" s="64"/>
      <c r="N34" s="64"/>
      <c r="O34" s="64"/>
      <c r="R34" s="64"/>
      <c r="S34" s="64"/>
      <c r="T34" s="64"/>
      <c r="AA34" t="s">
        <v>50</v>
      </c>
      <c r="AB34">
        <v>0.39960000000000001</v>
      </c>
    </row>
    <row r="35" spans="8:28" x14ac:dyDescent="0.25">
      <c r="H35" s="1"/>
      <c r="I35" s="1"/>
      <c r="J35" s="64"/>
      <c r="M35" s="64"/>
      <c r="N35" s="64"/>
      <c r="O35" s="64"/>
      <c r="R35" s="64"/>
      <c r="S35" s="64"/>
      <c r="T35" s="64"/>
    </row>
    <row r="36" spans="8:28" x14ac:dyDescent="0.25">
      <c r="H36" s="1"/>
      <c r="I36" s="1"/>
      <c r="J36" s="64"/>
      <c r="M36" s="64"/>
      <c r="N36" s="64"/>
      <c r="O36" s="64"/>
      <c r="R36" s="64"/>
      <c r="S36" s="64"/>
      <c r="T36" s="64"/>
    </row>
    <row r="37" spans="8:28" x14ac:dyDescent="0.25">
      <c r="H37" s="1"/>
      <c r="I37" s="1"/>
      <c r="J37" s="64"/>
      <c r="M37" s="64"/>
      <c r="N37" s="64"/>
      <c r="O37" s="64"/>
      <c r="R37" s="64"/>
      <c r="S37" s="64"/>
      <c r="T37" s="64"/>
    </row>
    <row r="38" spans="8:28" x14ac:dyDescent="0.25">
      <c r="H38" s="1"/>
      <c r="I38" s="1"/>
      <c r="J38" s="64"/>
      <c r="M38" s="64"/>
      <c r="N38" s="64"/>
      <c r="O38" s="64"/>
      <c r="R38" s="64"/>
      <c r="S38" s="64"/>
      <c r="T38" s="64"/>
    </row>
    <row r="39" spans="8:28" x14ac:dyDescent="0.25">
      <c r="H39" s="1"/>
      <c r="I39" s="1"/>
      <c r="J39" s="64"/>
      <c r="M39" s="64"/>
      <c r="N39" s="64"/>
      <c r="O39" s="64"/>
      <c r="R39" s="64"/>
      <c r="S39" s="64"/>
      <c r="T39" s="64"/>
    </row>
    <row r="40" spans="8:28" x14ac:dyDescent="0.25">
      <c r="H40" s="1"/>
      <c r="I40" s="1"/>
      <c r="J40" s="64"/>
      <c r="M40" s="64"/>
      <c r="N40" s="64"/>
      <c r="O40" s="64"/>
      <c r="R40" s="64"/>
      <c r="S40" s="64"/>
      <c r="T40" s="64"/>
    </row>
    <row r="41" spans="8:28" x14ac:dyDescent="0.25">
      <c r="H41" s="1"/>
      <c r="I41" s="1"/>
      <c r="J41" s="64"/>
      <c r="M41" s="64"/>
      <c r="N41" s="64"/>
      <c r="O41" s="64"/>
      <c r="R41" s="64"/>
      <c r="S41" s="64"/>
      <c r="T41" s="64"/>
    </row>
    <row r="42" spans="8:28" x14ac:dyDescent="0.25">
      <c r="H42" s="1"/>
      <c r="I42" s="1"/>
      <c r="J42" s="64"/>
      <c r="M42" s="64"/>
      <c r="N42" s="64"/>
      <c r="O42" s="64"/>
      <c r="R42" s="64"/>
      <c r="S42" s="64"/>
      <c r="T42" s="64"/>
    </row>
    <row r="43" spans="8:28" x14ac:dyDescent="0.25">
      <c r="H43" s="1"/>
      <c r="I43" s="1"/>
      <c r="J43" s="64"/>
      <c r="M43" s="64"/>
      <c r="N43" s="64"/>
      <c r="O43" s="64"/>
      <c r="R43" s="64"/>
      <c r="S43" s="64"/>
      <c r="T43" s="64"/>
    </row>
    <row r="44" spans="8:28" x14ac:dyDescent="0.25">
      <c r="H44" s="1"/>
      <c r="I44" s="1"/>
      <c r="J44" s="64"/>
      <c r="M44" s="64"/>
      <c r="N44" s="64"/>
      <c r="O44" s="64"/>
      <c r="R44" s="64"/>
      <c r="S44" s="64"/>
      <c r="T44" s="64"/>
    </row>
    <row r="45" spans="8:28" x14ac:dyDescent="0.25">
      <c r="H45" s="1"/>
      <c r="I45" s="1"/>
      <c r="J45" s="64"/>
      <c r="M45" s="64"/>
      <c r="N45" s="64"/>
      <c r="O45" s="64"/>
      <c r="R45" s="64"/>
      <c r="S45" s="64"/>
      <c r="T45" s="64"/>
    </row>
    <row r="46" spans="8:28" x14ac:dyDescent="0.25">
      <c r="H46" s="1"/>
      <c r="I46" s="1"/>
      <c r="J46" s="64"/>
      <c r="M46" s="64"/>
      <c r="N46" s="64"/>
      <c r="O46" s="64"/>
      <c r="R46" s="64"/>
      <c r="S46" s="64"/>
      <c r="T46" s="64"/>
    </row>
    <row r="47" spans="8:28" x14ac:dyDescent="0.25">
      <c r="H47" s="1"/>
      <c r="I47" s="1"/>
      <c r="J47" s="64"/>
      <c r="M47" s="64"/>
      <c r="N47" s="64"/>
      <c r="O47" s="64"/>
      <c r="R47" s="64"/>
      <c r="S47" s="64"/>
      <c r="T47" s="64"/>
    </row>
    <row r="48" spans="8:28" x14ac:dyDescent="0.25">
      <c r="H48" s="1"/>
      <c r="I48" s="1"/>
      <c r="J48" s="64"/>
      <c r="M48" s="64"/>
      <c r="N48" s="64"/>
      <c r="O48" s="64"/>
      <c r="R48" s="64"/>
      <c r="S48" s="64"/>
      <c r="T48" s="64"/>
    </row>
    <row r="49" spans="8:20" x14ac:dyDescent="0.25">
      <c r="H49" s="1"/>
      <c r="I49" s="1"/>
      <c r="J49" s="64"/>
      <c r="M49" s="64"/>
      <c r="N49" s="64"/>
      <c r="O49" s="64"/>
      <c r="R49" s="64"/>
      <c r="S49" s="64"/>
      <c r="T49" s="64"/>
    </row>
    <row r="50" spans="8:20" x14ac:dyDescent="0.25">
      <c r="H50" s="1"/>
      <c r="I50" s="1"/>
      <c r="J50" s="64"/>
      <c r="M50" s="64"/>
      <c r="N50" s="64"/>
      <c r="O50" s="64"/>
      <c r="R50" s="64"/>
      <c r="S50" s="64"/>
      <c r="T50" s="64"/>
    </row>
    <row r="51" spans="8:20" x14ac:dyDescent="0.25">
      <c r="H51" s="1"/>
      <c r="I51" s="1"/>
      <c r="J51" s="64"/>
      <c r="M51" s="64"/>
      <c r="N51" s="64"/>
      <c r="O51" s="64"/>
      <c r="R51" s="64"/>
      <c r="S51" s="64"/>
      <c r="T51" s="64"/>
    </row>
    <row r="52" spans="8:20" x14ac:dyDescent="0.25">
      <c r="H52" s="1"/>
      <c r="I52" s="1"/>
      <c r="J52" s="64"/>
      <c r="M52" s="64"/>
      <c r="N52" s="64"/>
      <c r="O52" s="64"/>
      <c r="R52" s="64"/>
      <c r="S52" s="64"/>
      <c r="T52" s="64"/>
    </row>
    <row r="53" spans="8:20" x14ac:dyDescent="0.25">
      <c r="H53" s="1"/>
      <c r="I53" s="1"/>
      <c r="J53" s="64"/>
      <c r="M53" s="64"/>
      <c r="N53" s="64"/>
      <c r="O53" s="64"/>
      <c r="R53" s="64"/>
      <c r="S53" s="64"/>
      <c r="T53" s="64"/>
    </row>
    <row r="54" spans="8:20" x14ac:dyDescent="0.25">
      <c r="H54" s="1"/>
      <c r="I54" s="1"/>
      <c r="J54" s="64"/>
      <c r="M54" s="64"/>
      <c r="N54" s="64"/>
      <c r="O54" s="64"/>
      <c r="R54" s="64"/>
      <c r="S54" s="64"/>
      <c r="T54" s="64"/>
    </row>
    <row r="55" spans="8:20" x14ac:dyDescent="0.25">
      <c r="H55" s="1"/>
      <c r="I55" s="1"/>
      <c r="J55" s="64"/>
      <c r="M55" s="64"/>
      <c r="N55" s="64"/>
      <c r="O55" s="64"/>
      <c r="R55" s="64"/>
      <c r="S55" s="64"/>
      <c r="T55" s="64"/>
    </row>
    <row r="56" spans="8:20" x14ac:dyDescent="0.25">
      <c r="H56" s="1"/>
      <c r="I56" s="1"/>
      <c r="J56" s="64"/>
      <c r="M56" s="64"/>
      <c r="N56" s="64"/>
      <c r="O56" s="64"/>
      <c r="R56" s="64"/>
      <c r="S56" s="64"/>
      <c r="T56" s="64"/>
    </row>
    <row r="57" spans="8:20" x14ac:dyDescent="0.25">
      <c r="H57" s="1"/>
      <c r="I57" s="1"/>
      <c r="J57" s="64"/>
      <c r="M57" s="64"/>
      <c r="N57" s="64"/>
      <c r="O57" s="64"/>
      <c r="R57" s="64"/>
      <c r="S57" s="64"/>
      <c r="T57" s="64"/>
    </row>
    <row r="58" spans="8:20" x14ac:dyDescent="0.25">
      <c r="H58" s="1"/>
      <c r="I58" s="1"/>
      <c r="J58" s="64"/>
      <c r="M58" s="64"/>
      <c r="N58" s="64"/>
      <c r="O58" s="64"/>
      <c r="R58" s="64"/>
      <c r="S58" s="64"/>
      <c r="T58" s="64"/>
    </row>
    <row r="59" spans="8:20" x14ac:dyDescent="0.25">
      <c r="H59" s="1"/>
      <c r="I59" s="1"/>
      <c r="J59" s="64"/>
      <c r="M59" s="64"/>
      <c r="N59" s="64"/>
      <c r="O59" s="64"/>
      <c r="R59" s="64"/>
      <c r="S59" s="64"/>
      <c r="T59" s="64"/>
    </row>
    <row r="60" spans="8:20" x14ac:dyDescent="0.25">
      <c r="H60" s="1"/>
      <c r="I60" s="1"/>
      <c r="J60" s="64"/>
      <c r="M60" s="64"/>
      <c r="N60" s="64"/>
      <c r="O60" s="64"/>
      <c r="R60" s="64"/>
      <c r="S60" s="64"/>
      <c r="T60" s="64"/>
    </row>
    <row r="61" spans="8:20" x14ac:dyDescent="0.25">
      <c r="H61" s="1"/>
      <c r="I61" s="1"/>
      <c r="J61" s="64"/>
      <c r="M61" s="64"/>
      <c r="N61" s="64"/>
      <c r="O61" s="64"/>
      <c r="R61" s="64"/>
      <c r="S61" s="64"/>
      <c r="T61" s="64"/>
    </row>
    <row r="62" spans="8:20" x14ac:dyDescent="0.25">
      <c r="H62" s="1"/>
      <c r="I62" s="1"/>
      <c r="J62" s="64"/>
      <c r="M62" s="64"/>
      <c r="N62" s="64"/>
      <c r="O62" s="64"/>
      <c r="R62" s="64"/>
      <c r="S62" s="64"/>
      <c r="T62" s="64"/>
    </row>
    <row r="63" spans="8:20" x14ac:dyDescent="0.25">
      <c r="H63" s="1"/>
      <c r="I63" s="1"/>
      <c r="J63" s="64"/>
      <c r="M63" s="64"/>
      <c r="N63" s="64"/>
      <c r="O63" s="64"/>
      <c r="R63" s="64"/>
      <c r="S63" s="64"/>
      <c r="T63" s="64"/>
    </row>
    <row r="64" spans="8:20" x14ac:dyDescent="0.25">
      <c r="H64" s="1"/>
      <c r="I64" s="1"/>
      <c r="J64" s="64"/>
      <c r="M64" s="64"/>
      <c r="N64" s="64"/>
      <c r="O64" s="64"/>
      <c r="R64" s="64"/>
      <c r="S64" s="64"/>
      <c r="T64" s="64"/>
    </row>
    <row r="65" spans="8:20" x14ac:dyDescent="0.25">
      <c r="H65" s="1"/>
      <c r="I65" s="1"/>
      <c r="J65" s="64"/>
      <c r="M65" s="64"/>
      <c r="N65" s="64"/>
      <c r="O65" s="64"/>
      <c r="R65" s="64"/>
      <c r="S65" s="64"/>
      <c r="T65" s="64"/>
    </row>
    <row r="66" spans="8:20" x14ac:dyDescent="0.25">
      <c r="H66" s="1"/>
      <c r="I66" s="1"/>
      <c r="J66" s="64"/>
      <c r="M66" s="64"/>
      <c r="N66" s="64"/>
      <c r="O66" s="64"/>
      <c r="R66" s="64"/>
      <c r="S66" s="64"/>
      <c r="T66" s="64"/>
    </row>
    <row r="67" spans="8:20" x14ac:dyDescent="0.25">
      <c r="H67" s="1"/>
      <c r="I67" s="1"/>
      <c r="J67" s="64"/>
      <c r="M67" s="64"/>
      <c r="N67" s="64"/>
      <c r="O67" s="64"/>
      <c r="R67" s="64"/>
      <c r="S67" s="64"/>
      <c r="T67" s="64"/>
    </row>
    <row r="68" spans="8:20" x14ac:dyDescent="0.25">
      <c r="H68" s="1"/>
      <c r="I68" s="1"/>
      <c r="J68" s="64"/>
      <c r="M68" s="64"/>
      <c r="N68" s="64"/>
      <c r="O68" s="64"/>
      <c r="R68" s="64"/>
      <c r="S68" s="64"/>
      <c r="T68" s="64"/>
    </row>
    <row r="69" spans="8:20" x14ac:dyDescent="0.25">
      <c r="H69" s="1"/>
      <c r="I69" s="1"/>
      <c r="J69" s="64"/>
      <c r="M69" s="64"/>
      <c r="N69" s="64"/>
      <c r="O69" s="64"/>
      <c r="R69" s="64"/>
      <c r="S69" s="64"/>
      <c r="T69" s="64"/>
    </row>
    <row r="70" spans="8:20" x14ac:dyDescent="0.25">
      <c r="H70" s="1"/>
      <c r="I70" s="1"/>
      <c r="J70" s="64"/>
      <c r="M70" s="64"/>
      <c r="N70" s="64"/>
      <c r="O70" s="64"/>
      <c r="R70" s="64"/>
      <c r="S70" s="64"/>
      <c r="T70" s="64"/>
    </row>
    <row r="71" spans="8:20" x14ac:dyDescent="0.25">
      <c r="H71" s="1"/>
      <c r="I71" s="1"/>
      <c r="J71" s="64"/>
      <c r="M71" s="64"/>
      <c r="N71" s="64"/>
      <c r="O71" s="64"/>
      <c r="R71" s="64"/>
      <c r="S71" s="64"/>
      <c r="T71" s="64"/>
    </row>
    <row r="72" spans="8:20" x14ac:dyDescent="0.25">
      <c r="H72" s="1"/>
      <c r="I72" s="1"/>
      <c r="J72" s="64"/>
      <c r="M72" s="64"/>
      <c r="N72" s="64"/>
      <c r="O72" s="64"/>
      <c r="R72" s="64"/>
      <c r="S72" s="64"/>
      <c r="T72" s="64"/>
    </row>
    <row r="73" spans="8:20" x14ac:dyDescent="0.25">
      <c r="H73" s="1"/>
      <c r="I73" s="1"/>
      <c r="J73" s="64"/>
      <c r="M73" s="64"/>
      <c r="N73" s="64"/>
      <c r="O73" s="64"/>
      <c r="R73" s="64"/>
      <c r="S73" s="64"/>
      <c r="T73" s="64"/>
    </row>
    <row r="74" spans="8:20" x14ac:dyDescent="0.25">
      <c r="H74" s="1"/>
      <c r="I74" s="1"/>
      <c r="J74" s="64"/>
      <c r="M74" s="64"/>
      <c r="N74" s="64"/>
      <c r="O74" s="64"/>
      <c r="R74" s="64"/>
      <c r="S74" s="64"/>
      <c r="T74" s="64"/>
    </row>
    <row r="75" spans="8:20" x14ac:dyDescent="0.25">
      <c r="H75" s="1"/>
      <c r="I75" s="1"/>
      <c r="J75" s="64"/>
      <c r="M75" s="64"/>
      <c r="N75" s="64"/>
      <c r="O75" s="64"/>
      <c r="R75" s="64"/>
      <c r="S75" s="64"/>
      <c r="T75" s="64"/>
    </row>
    <row r="76" spans="8:20" x14ac:dyDescent="0.25">
      <c r="H76" s="1"/>
      <c r="I76" s="1"/>
      <c r="J76" s="64"/>
      <c r="M76" s="64"/>
      <c r="N76" s="64"/>
      <c r="O76" s="64"/>
      <c r="R76" s="64"/>
      <c r="S76" s="64"/>
      <c r="T76" s="64"/>
    </row>
    <row r="77" spans="8:20" x14ac:dyDescent="0.25">
      <c r="H77" s="1"/>
      <c r="I77" s="1"/>
      <c r="J77" s="64"/>
      <c r="M77" s="64"/>
      <c r="N77" s="64"/>
      <c r="O77" s="64"/>
      <c r="R77" s="64"/>
      <c r="S77" s="64"/>
      <c r="T77" s="64"/>
    </row>
    <row r="78" spans="8:20" x14ac:dyDescent="0.25">
      <c r="H78" s="1"/>
      <c r="I78" s="1"/>
      <c r="J78" s="64"/>
      <c r="M78" s="64"/>
      <c r="N78" s="64"/>
      <c r="O78" s="64"/>
      <c r="R78" s="64"/>
      <c r="S78" s="64"/>
      <c r="T78" s="64"/>
    </row>
    <row r="79" spans="8:20" x14ac:dyDescent="0.25">
      <c r="H79" s="1"/>
      <c r="I79" s="1"/>
      <c r="J79" s="64"/>
      <c r="M79" s="64"/>
      <c r="N79" s="64"/>
      <c r="O79" s="64"/>
      <c r="R79" s="64"/>
      <c r="S79" s="64"/>
      <c r="T79" s="64"/>
    </row>
    <row r="80" spans="8:20" x14ac:dyDescent="0.25">
      <c r="H80" s="1"/>
      <c r="I80" s="1"/>
      <c r="J80" s="64"/>
      <c r="M80" s="64"/>
      <c r="N80" s="64"/>
      <c r="O80" s="64"/>
      <c r="R80" s="64"/>
      <c r="S80" s="64"/>
      <c r="T80" s="64"/>
    </row>
    <row r="81" spans="8:20" x14ac:dyDescent="0.25">
      <c r="H81" s="1"/>
      <c r="I81" s="1"/>
      <c r="J81" s="64"/>
      <c r="M81" s="64"/>
      <c r="N81" s="64"/>
      <c r="O81" s="64"/>
      <c r="R81" s="64"/>
      <c r="S81" s="64"/>
      <c r="T81" s="64"/>
    </row>
    <row r="82" spans="8:20" x14ac:dyDescent="0.25">
      <c r="H82" s="1"/>
      <c r="I82" s="1"/>
      <c r="J82" s="64"/>
      <c r="M82" s="64"/>
      <c r="N82" s="64"/>
      <c r="O82" s="64"/>
      <c r="R82" s="64"/>
      <c r="S82" s="64"/>
      <c r="T82" s="64"/>
    </row>
    <row r="83" spans="8:20" x14ac:dyDescent="0.25">
      <c r="H83" s="1"/>
      <c r="I83" s="1"/>
      <c r="J83" s="64"/>
      <c r="M83" s="64"/>
      <c r="N83" s="64"/>
      <c r="O83" s="64"/>
      <c r="R83" s="64"/>
      <c r="S83" s="64"/>
      <c r="T83" s="64"/>
    </row>
    <row r="84" spans="8:20" x14ac:dyDescent="0.25">
      <c r="H84" s="1"/>
      <c r="I84" s="1"/>
      <c r="J84" s="64"/>
      <c r="M84" s="64"/>
      <c r="N84" s="64"/>
      <c r="O84" s="64"/>
      <c r="R84" s="64"/>
      <c r="S84" s="64"/>
      <c r="T84" s="64"/>
    </row>
    <row r="85" spans="8:20" x14ac:dyDescent="0.25">
      <c r="H85" s="1"/>
      <c r="I85" s="1"/>
      <c r="J85" s="64"/>
      <c r="M85" s="64"/>
      <c r="N85" s="64"/>
      <c r="O85" s="64"/>
      <c r="R85" s="64"/>
      <c r="S85" s="64"/>
      <c r="T85" s="64"/>
    </row>
    <row r="86" spans="8:20" x14ac:dyDescent="0.25">
      <c r="H86" s="1"/>
      <c r="I86" s="1"/>
      <c r="J86" s="64"/>
      <c r="M86" s="64"/>
      <c r="N86" s="64"/>
      <c r="O86" s="64"/>
      <c r="R86" s="64"/>
      <c r="S86" s="64"/>
      <c r="T86" s="64"/>
    </row>
    <row r="87" spans="8:20" x14ac:dyDescent="0.25">
      <c r="H87" s="1"/>
      <c r="I87" s="1"/>
      <c r="J87" s="64"/>
      <c r="M87" s="64"/>
      <c r="N87" s="64"/>
      <c r="O87" s="64"/>
      <c r="R87" s="64"/>
      <c r="S87" s="64"/>
      <c r="T87" s="64"/>
    </row>
    <row r="88" spans="8:20" x14ac:dyDescent="0.25">
      <c r="H88" s="1"/>
      <c r="I88" s="1"/>
      <c r="J88" s="64"/>
      <c r="M88" s="64"/>
      <c r="N88" s="64"/>
      <c r="O88" s="64"/>
      <c r="R88" s="64"/>
      <c r="S88" s="64"/>
      <c r="T88" s="64"/>
    </row>
    <row r="89" spans="8:20" x14ac:dyDescent="0.25">
      <c r="H89" s="1"/>
      <c r="I89" s="1"/>
      <c r="J89" s="64"/>
      <c r="M89" s="64"/>
      <c r="N89" s="64"/>
      <c r="O89" s="64"/>
      <c r="R89" s="64"/>
      <c r="S89" s="64"/>
      <c r="T89" s="64"/>
    </row>
    <row r="90" spans="8:20" x14ac:dyDescent="0.25">
      <c r="H90" s="1"/>
      <c r="I90" s="1"/>
      <c r="J90" s="64"/>
      <c r="M90" s="64"/>
      <c r="N90" s="64"/>
      <c r="O90" s="64"/>
      <c r="R90" s="64"/>
      <c r="S90" s="64"/>
      <c r="T90" s="64"/>
    </row>
    <row r="91" spans="8:20" x14ac:dyDescent="0.25">
      <c r="H91" s="1"/>
      <c r="I91" s="1"/>
      <c r="J91" s="64"/>
      <c r="M91" s="64"/>
      <c r="N91" s="64"/>
      <c r="O91" s="64"/>
      <c r="R91" s="64"/>
      <c r="S91" s="64"/>
      <c r="T91" s="64"/>
    </row>
    <row r="92" spans="8:20" x14ac:dyDescent="0.25">
      <c r="H92" s="1"/>
      <c r="I92" s="1"/>
      <c r="J92" s="64"/>
      <c r="M92" s="64"/>
      <c r="N92" s="64"/>
      <c r="O92" s="64"/>
      <c r="R92" s="64"/>
      <c r="S92" s="64"/>
      <c r="T92" s="64"/>
    </row>
    <row r="93" spans="8:20" x14ac:dyDescent="0.25">
      <c r="H93" s="1"/>
      <c r="I93" s="1"/>
      <c r="J93" s="64"/>
      <c r="M93" s="64"/>
      <c r="N93" s="64"/>
      <c r="O93" s="64"/>
      <c r="R93" s="64"/>
      <c r="S93" s="64"/>
      <c r="T93" s="64"/>
    </row>
    <row r="94" spans="8:20" x14ac:dyDescent="0.25">
      <c r="H94" s="1"/>
      <c r="I94" s="1"/>
      <c r="J94" s="64"/>
      <c r="M94" s="64"/>
      <c r="N94" s="64"/>
      <c r="O94" s="64"/>
      <c r="R94" s="64"/>
      <c r="S94" s="64"/>
      <c r="T94" s="64"/>
    </row>
    <row r="95" spans="8:20" x14ac:dyDescent="0.25">
      <c r="H95" s="1"/>
      <c r="I95" s="1"/>
      <c r="J95" s="64"/>
      <c r="M95" s="64"/>
      <c r="N95" s="64"/>
      <c r="O95" s="64"/>
      <c r="R95" s="64"/>
      <c r="S95" s="64"/>
      <c r="T95" s="64"/>
    </row>
    <row r="96" spans="8:20" x14ac:dyDescent="0.25">
      <c r="H96" s="1"/>
      <c r="I96" s="1"/>
      <c r="J96" s="64"/>
      <c r="M96" s="64"/>
      <c r="N96" s="64"/>
      <c r="O96" s="64"/>
      <c r="R96" s="64"/>
      <c r="S96" s="64"/>
      <c r="T96" s="64"/>
    </row>
    <row r="97" spans="8:20" x14ac:dyDescent="0.25">
      <c r="H97" s="1"/>
      <c r="I97" s="1"/>
      <c r="J97" s="64"/>
      <c r="M97" s="64"/>
      <c r="N97" s="64"/>
      <c r="O97" s="64"/>
      <c r="R97" s="64"/>
      <c r="S97" s="64"/>
      <c r="T97" s="64"/>
    </row>
    <row r="98" spans="8:20" x14ac:dyDescent="0.25">
      <c r="H98" s="1"/>
      <c r="I98" s="1"/>
      <c r="J98" s="64"/>
      <c r="M98" s="64"/>
      <c r="N98" s="64"/>
      <c r="O98" s="64"/>
      <c r="R98" s="64"/>
      <c r="S98" s="64"/>
      <c r="T98" s="64"/>
    </row>
    <row r="99" spans="8:20" x14ac:dyDescent="0.25">
      <c r="H99" s="1"/>
      <c r="I99" s="1"/>
      <c r="J99" s="64"/>
      <c r="M99" s="64"/>
      <c r="N99" s="64"/>
      <c r="O99" s="64"/>
      <c r="R99" s="64"/>
      <c r="S99" s="64"/>
      <c r="T99" s="64"/>
    </row>
    <row r="100" spans="8:20" x14ac:dyDescent="0.25">
      <c r="H100" s="1"/>
      <c r="I100" s="1"/>
      <c r="J100" s="64"/>
      <c r="M100" s="64"/>
      <c r="N100" s="64"/>
      <c r="O100" s="64"/>
      <c r="R100" s="64"/>
      <c r="S100" s="64"/>
      <c r="T100" s="64"/>
    </row>
    <row r="101" spans="8:20" x14ac:dyDescent="0.25">
      <c r="H101" s="1"/>
      <c r="I101" s="1"/>
      <c r="J101" s="64"/>
      <c r="M101" s="64"/>
      <c r="N101" s="64"/>
      <c r="O101" s="64"/>
      <c r="R101" s="64"/>
      <c r="S101" s="64"/>
      <c r="T101" s="64"/>
    </row>
    <row r="102" spans="8:20" x14ac:dyDescent="0.25">
      <c r="H102" s="1"/>
      <c r="I102" s="1"/>
      <c r="J102" s="64"/>
      <c r="M102" s="64"/>
      <c r="N102" s="64"/>
      <c r="O102" s="64"/>
      <c r="R102" s="64"/>
      <c r="S102" s="64"/>
      <c r="T102" s="64"/>
    </row>
    <row r="103" spans="8:20" x14ac:dyDescent="0.25">
      <c r="H103" s="1"/>
      <c r="I103" s="1"/>
      <c r="J103" s="64"/>
      <c r="M103" s="64"/>
      <c r="N103" s="64"/>
      <c r="O103" s="64"/>
      <c r="R103" s="64"/>
      <c r="S103" s="64"/>
      <c r="T103" s="64"/>
    </row>
    <row r="104" spans="8:20" x14ac:dyDescent="0.25">
      <c r="H104" s="1"/>
      <c r="I104" s="1"/>
      <c r="J104" s="64"/>
      <c r="M104" s="64"/>
      <c r="N104" s="64"/>
      <c r="O104" s="64"/>
      <c r="R104" s="64"/>
      <c r="S104" s="64"/>
      <c r="T104" s="64"/>
    </row>
    <row r="105" spans="8:20" x14ac:dyDescent="0.25">
      <c r="H105" s="1"/>
      <c r="I105" s="1"/>
      <c r="J105" s="64"/>
      <c r="M105" s="64"/>
      <c r="N105" s="64"/>
      <c r="O105" s="64"/>
      <c r="R105" s="64"/>
      <c r="S105" s="64"/>
      <c r="T105" s="64"/>
    </row>
    <row r="106" spans="8:20" x14ac:dyDescent="0.25">
      <c r="H106" s="1"/>
      <c r="I106" s="1"/>
      <c r="J106" s="64"/>
      <c r="M106" s="64"/>
      <c r="N106" s="64"/>
      <c r="O106" s="64"/>
      <c r="R106" s="64"/>
      <c r="S106" s="64"/>
      <c r="T106" s="64"/>
    </row>
    <row r="107" spans="8:20" x14ac:dyDescent="0.25">
      <c r="H107" s="1"/>
      <c r="I107" s="1"/>
      <c r="J107" s="64"/>
      <c r="M107" s="64"/>
      <c r="N107" s="64"/>
      <c r="O107" s="64"/>
      <c r="R107" s="64"/>
      <c r="S107" s="64"/>
      <c r="T107" s="64"/>
    </row>
    <row r="108" spans="8:20" x14ac:dyDescent="0.25">
      <c r="H108" s="1"/>
      <c r="I108" s="1"/>
      <c r="J108" s="64"/>
      <c r="M108" s="64"/>
      <c r="N108" s="64"/>
      <c r="O108" s="64"/>
      <c r="R108" s="64"/>
      <c r="S108" s="64"/>
      <c r="T108" s="64"/>
    </row>
    <row r="109" spans="8:20" x14ac:dyDescent="0.25">
      <c r="H109" s="1"/>
      <c r="I109" s="1"/>
      <c r="J109" s="64"/>
      <c r="M109" s="64"/>
      <c r="N109" s="64"/>
      <c r="O109" s="64"/>
      <c r="R109" s="64"/>
      <c r="S109" s="64"/>
      <c r="T109" s="64"/>
    </row>
    <row r="110" spans="8:20" x14ac:dyDescent="0.25">
      <c r="H110" s="1"/>
      <c r="I110" s="1"/>
      <c r="J110" s="64"/>
      <c r="M110" s="64"/>
      <c r="N110" s="64"/>
      <c r="O110" s="64"/>
      <c r="R110" s="64"/>
      <c r="S110" s="64"/>
      <c r="T110" s="64"/>
    </row>
    <row r="111" spans="8:20" x14ac:dyDescent="0.25">
      <c r="H111" s="1"/>
      <c r="I111" s="1"/>
      <c r="J111" s="64"/>
      <c r="M111" s="64"/>
      <c r="N111" s="64"/>
      <c r="O111" s="64"/>
      <c r="R111" s="64"/>
      <c r="S111" s="64"/>
      <c r="T111" s="64"/>
    </row>
    <row r="112" spans="8:20" x14ac:dyDescent="0.25">
      <c r="H112" s="1"/>
      <c r="I112" s="1"/>
      <c r="J112" s="64"/>
      <c r="M112" s="64"/>
      <c r="N112" s="64"/>
      <c r="O112" s="64"/>
      <c r="R112" s="64"/>
      <c r="S112" s="64"/>
      <c r="T112" s="64"/>
    </row>
    <row r="113" spans="8:20" x14ac:dyDescent="0.25">
      <c r="H113" s="1"/>
      <c r="I113" s="1"/>
      <c r="J113" s="64"/>
      <c r="M113" s="64"/>
      <c r="N113" s="64"/>
      <c r="O113" s="64"/>
      <c r="R113" s="64"/>
      <c r="S113" s="64"/>
      <c r="T113" s="64"/>
    </row>
    <row r="114" spans="8:20" x14ac:dyDescent="0.25">
      <c r="H114" s="1"/>
      <c r="I114" s="1"/>
      <c r="J114" s="64"/>
      <c r="M114" s="64"/>
      <c r="N114" s="64"/>
      <c r="O114" s="64"/>
      <c r="R114" s="64"/>
      <c r="S114" s="64"/>
      <c r="T114" s="64"/>
    </row>
    <row r="115" spans="8:20" x14ac:dyDescent="0.25">
      <c r="H115" s="1"/>
      <c r="I115" s="1"/>
      <c r="J115" s="64"/>
      <c r="M115" s="64"/>
      <c r="N115" s="64"/>
      <c r="O115" s="64"/>
      <c r="R115" s="64"/>
      <c r="S115" s="64"/>
      <c r="T115" s="64"/>
    </row>
    <row r="116" spans="8:20" x14ac:dyDescent="0.25">
      <c r="H116" s="1"/>
      <c r="I116" s="1"/>
      <c r="J116" s="64"/>
      <c r="M116" s="64"/>
      <c r="N116" s="64"/>
      <c r="O116" s="64"/>
      <c r="R116" s="64"/>
      <c r="S116" s="64"/>
      <c r="T116" s="64"/>
    </row>
    <row r="117" spans="8:20" x14ac:dyDescent="0.25">
      <c r="H117" s="1"/>
      <c r="I117" s="1"/>
      <c r="J117" s="64"/>
      <c r="M117" s="64"/>
      <c r="N117" s="64"/>
      <c r="O117" s="64"/>
      <c r="R117" s="64"/>
      <c r="S117" s="64"/>
      <c r="T117" s="64"/>
    </row>
    <row r="118" spans="8:20" x14ac:dyDescent="0.25">
      <c r="H118" s="1"/>
      <c r="I118" s="1"/>
      <c r="J118" s="64"/>
      <c r="M118" s="64"/>
      <c r="N118" s="64"/>
      <c r="O118" s="64"/>
      <c r="R118" s="64"/>
      <c r="S118" s="64"/>
      <c r="T118" s="64"/>
    </row>
    <row r="119" spans="8:20" x14ac:dyDescent="0.25">
      <c r="H119" s="1"/>
      <c r="I119" s="1"/>
      <c r="J119" s="64"/>
      <c r="M119" s="64"/>
      <c r="N119" s="64"/>
      <c r="O119" s="64"/>
      <c r="R119" s="64"/>
      <c r="S119" s="64"/>
      <c r="T119" s="64"/>
    </row>
    <row r="120" spans="8:20" x14ac:dyDescent="0.25">
      <c r="H120" s="1"/>
      <c r="I120" s="1"/>
      <c r="J120" s="64"/>
      <c r="M120" s="64"/>
      <c r="N120" s="64"/>
      <c r="O120" s="64"/>
      <c r="R120" s="64"/>
      <c r="S120" s="64"/>
      <c r="T120" s="64"/>
    </row>
    <row r="121" spans="8:20" x14ac:dyDescent="0.25">
      <c r="H121" s="1"/>
      <c r="I121" s="1"/>
      <c r="J121" s="64"/>
      <c r="M121" s="64"/>
      <c r="N121" s="64"/>
      <c r="O121" s="64"/>
      <c r="R121" s="64"/>
      <c r="S121" s="64"/>
      <c r="T121" s="64"/>
    </row>
    <row r="122" spans="8:20" x14ac:dyDescent="0.25">
      <c r="H122" s="1"/>
      <c r="I122" s="1"/>
      <c r="J122" s="64"/>
      <c r="M122" s="64"/>
      <c r="N122" s="64"/>
      <c r="O122" s="64"/>
      <c r="R122" s="64"/>
      <c r="S122" s="64"/>
      <c r="T122" s="64"/>
    </row>
    <row r="123" spans="8:20" x14ac:dyDescent="0.25">
      <c r="H123" s="1"/>
      <c r="I123" s="1"/>
      <c r="J123" s="64"/>
      <c r="M123" s="64"/>
      <c r="N123" s="64"/>
      <c r="O123" s="64"/>
      <c r="R123" s="64"/>
      <c r="S123" s="64"/>
      <c r="T123" s="64"/>
    </row>
    <row r="124" spans="8:20" x14ac:dyDescent="0.25">
      <c r="H124" s="1"/>
      <c r="I124" s="1"/>
      <c r="J124" s="64"/>
      <c r="M124" s="64"/>
      <c r="N124" s="64"/>
      <c r="O124" s="64"/>
      <c r="R124" s="64"/>
      <c r="S124" s="64"/>
      <c r="T124" s="64"/>
    </row>
    <row r="125" spans="8:20" x14ac:dyDescent="0.25">
      <c r="H125" s="1"/>
      <c r="I125" s="1"/>
      <c r="J125" s="64"/>
      <c r="M125" s="64"/>
      <c r="N125" s="64"/>
      <c r="O125" s="64"/>
      <c r="R125" s="64"/>
      <c r="S125" s="64"/>
      <c r="T125" s="64"/>
    </row>
    <row r="126" spans="8:20" x14ac:dyDescent="0.25">
      <c r="H126" s="1"/>
      <c r="I126" s="1"/>
      <c r="J126" s="64"/>
      <c r="M126" s="64"/>
      <c r="N126" s="64"/>
      <c r="O126" s="64"/>
      <c r="R126" s="64"/>
      <c r="S126" s="64"/>
      <c r="T126" s="64"/>
    </row>
    <row r="127" spans="8:20" x14ac:dyDescent="0.25">
      <c r="H127" s="1"/>
      <c r="I127" s="1"/>
      <c r="J127" s="64"/>
      <c r="M127" s="64"/>
      <c r="N127" s="64"/>
      <c r="O127" s="64"/>
      <c r="R127" s="64"/>
      <c r="S127" s="64"/>
      <c r="T127" s="64"/>
    </row>
    <row r="128" spans="8:20" x14ac:dyDescent="0.25">
      <c r="H128" s="1"/>
      <c r="I128" s="1"/>
      <c r="J128" s="64"/>
      <c r="M128" s="64"/>
      <c r="N128" s="64"/>
      <c r="O128" s="64"/>
      <c r="R128" s="64"/>
      <c r="S128" s="64"/>
      <c r="T128" s="64"/>
    </row>
    <row r="129" spans="8:20" x14ac:dyDescent="0.25">
      <c r="H129" s="1"/>
      <c r="I129" s="1"/>
      <c r="J129" s="64"/>
      <c r="M129" s="64"/>
      <c r="N129" s="64"/>
      <c r="O129" s="64"/>
      <c r="R129" s="64"/>
      <c r="S129" s="64"/>
      <c r="T129" s="64"/>
    </row>
    <row r="130" spans="8:20" x14ac:dyDescent="0.25">
      <c r="H130" s="1"/>
      <c r="I130" s="1"/>
      <c r="J130" s="64"/>
      <c r="M130" s="64"/>
      <c r="N130" s="64"/>
      <c r="O130" s="64"/>
      <c r="R130" s="64"/>
      <c r="S130" s="64"/>
      <c r="T130" s="64"/>
    </row>
    <row r="131" spans="8:20" x14ac:dyDescent="0.25">
      <c r="H131" s="1"/>
      <c r="I131" s="1"/>
      <c r="J131" s="64"/>
      <c r="M131" s="64"/>
      <c r="N131" s="64"/>
      <c r="O131" s="64"/>
      <c r="R131" s="64"/>
      <c r="S131" s="64"/>
      <c r="T131" s="64"/>
    </row>
    <row r="132" spans="8:20" x14ac:dyDescent="0.25">
      <c r="H132" s="1"/>
      <c r="I132" s="1"/>
      <c r="J132" s="64"/>
      <c r="M132" s="64"/>
      <c r="N132" s="64"/>
      <c r="O132" s="64"/>
      <c r="R132" s="64"/>
      <c r="S132" s="64"/>
      <c r="T132" s="64"/>
    </row>
    <row r="133" spans="8:20" x14ac:dyDescent="0.25">
      <c r="H133" s="1"/>
      <c r="I133" s="1"/>
      <c r="J133" s="64"/>
      <c r="M133" s="64"/>
      <c r="N133" s="64"/>
      <c r="O133" s="64"/>
      <c r="R133" s="64"/>
      <c r="S133" s="64"/>
      <c r="T133" s="64"/>
    </row>
    <row r="134" spans="8:20" x14ac:dyDescent="0.25">
      <c r="H134" s="1"/>
      <c r="I134" s="1"/>
      <c r="J134" s="64"/>
      <c r="M134" s="64"/>
      <c r="N134" s="64"/>
      <c r="O134" s="64"/>
      <c r="R134" s="64"/>
      <c r="S134" s="64"/>
      <c r="T134" s="64"/>
    </row>
    <row r="135" spans="8:20" x14ac:dyDescent="0.25">
      <c r="H135" s="1"/>
      <c r="I135" s="1"/>
      <c r="J135" s="64"/>
      <c r="M135" s="64"/>
      <c r="N135" s="64"/>
      <c r="O135" s="64"/>
      <c r="R135" s="64"/>
      <c r="S135" s="64"/>
      <c r="T135" s="64"/>
    </row>
    <row r="136" spans="8:20" x14ac:dyDescent="0.25">
      <c r="H136" s="1"/>
      <c r="I136" s="1"/>
      <c r="J136" s="64"/>
      <c r="M136" s="64"/>
      <c r="N136" s="64"/>
      <c r="O136" s="64"/>
      <c r="R136" s="64"/>
      <c r="S136" s="64"/>
      <c r="T136" s="64"/>
    </row>
    <row r="137" spans="8:20" x14ac:dyDescent="0.25">
      <c r="H137" s="1"/>
      <c r="I137" s="1"/>
      <c r="J137" s="64"/>
      <c r="M137" s="64"/>
      <c r="N137" s="64"/>
      <c r="O137" s="64"/>
      <c r="R137" s="64"/>
      <c r="S137" s="64"/>
      <c r="T137" s="64"/>
    </row>
    <row r="138" spans="8:20" x14ac:dyDescent="0.25">
      <c r="H138" s="1"/>
      <c r="I138" s="1"/>
      <c r="J138" s="64"/>
      <c r="M138" s="64"/>
      <c r="N138" s="64"/>
      <c r="O138" s="64"/>
      <c r="R138" s="64"/>
      <c r="S138" s="64"/>
      <c r="T138" s="64"/>
    </row>
    <row r="139" spans="8:20" x14ac:dyDescent="0.25">
      <c r="H139" s="1"/>
      <c r="I139" s="1"/>
      <c r="J139" s="64"/>
      <c r="M139" s="64"/>
      <c r="N139" s="64"/>
      <c r="O139" s="64"/>
      <c r="R139" s="64"/>
      <c r="S139" s="64"/>
      <c r="T139" s="64"/>
    </row>
    <row r="140" spans="8:20" x14ac:dyDescent="0.25">
      <c r="H140" s="1"/>
      <c r="I140" s="1"/>
      <c r="J140" s="64"/>
      <c r="M140" s="64"/>
      <c r="N140" s="64"/>
      <c r="O140" s="64"/>
      <c r="R140" s="64"/>
      <c r="S140" s="64"/>
      <c r="T140" s="64"/>
    </row>
    <row r="141" spans="8:20" x14ac:dyDescent="0.25">
      <c r="H141" s="1"/>
      <c r="I141" s="1"/>
      <c r="J141" s="64"/>
      <c r="M141" s="64"/>
      <c r="N141" s="64"/>
      <c r="O141" s="64"/>
      <c r="R141" s="64"/>
      <c r="S141" s="64"/>
      <c r="T141" s="64"/>
    </row>
    <row r="142" spans="8:20" x14ac:dyDescent="0.25">
      <c r="H142" s="1"/>
      <c r="I142" s="1"/>
      <c r="J142" s="64"/>
      <c r="M142" s="64"/>
      <c r="N142" s="64"/>
      <c r="O142" s="64"/>
      <c r="R142" s="64"/>
      <c r="S142" s="64"/>
      <c r="T142" s="64"/>
    </row>
    <row r="143" spans="8:20" x14ac:dyDescent="0.25">
      <c r="H143" s="1"/>
      <c r="I143" s="1"/>
      <c r="J143" s="64"/>
      <c r="M143" s="64"/>
      <c r="N143" s="64"/>
      <c r="O143" s="64"/>
      <c r="R143" s="64"/>
      <c r="S143" s="64"/>
      <c r="T143" s="64"/>
    </row>
    <row r="144" spans="8:20" x14ac:dyDescent="0.25">
      <c r="H144" s="1"/>
      <c r="I144" s="1"/>
      <c r="J144" s="64"/>
      <c r="M144" s="64"/>
      <c r="N144" s="64"/>
      <c r="O144" s="64"/>
      <c r="R144" s="64"/>
      <c r="S144" s="64"/>
      <c r="T144" s="64"/>
    </row>
    <row r="145" spans="8:20" x14ac:dyDescent="0.25">
      <c r="H145" s="1"/>
      <c r="I145" s="1"/>
      <c r="J145" s="64"/>
      <c r="M145" s="64"/>
      <c r="N145" s="64"/>
      <c r="O145" s="64"/>
      <c r="R145" s="64"/>
      <c r="S145" s="64"/>
      <c r="T145" s="64"/>
    </row>
    <row r="146" spans="8:20" x14ac:dyDescent="0.25">
      <c r="H146" s="1"/>
      <c r="I146" s="1"/>
      <c r="J146" s="64"/>
      <c r="M146" s="64"/>
      <c r="N146" s="64"/>
      <c r="O146" s="64"/>
      <c r="R146" s="64"/>
      <c r="S146" s="64"/>
      <c r="T146" s="64"/>
    </row>
    <row r="147" spans="8:20" x14ac:dyDescent="0.25">
      <c r="H147" s="1"/>
      <c r="I147" s="1"/>
      <c r="J147" s="64"/>
      <c r="M147" s="64"/>
      <c r="N147" s="64"/>
      <c r="O147" s="64"/>
      <c r="R147" s="64"/>
      <c r="S147" s="64"/>
      <c r="T147" s="64"/>
    </row>
    <row r="148" spans="8:20" x14ac:dyDescent="0.25">
      <c r="H148" s="1"/>
      <c r="I148" s="1"/>
      <c r="J148" s="64"/>
      <c r="M148" s="64"/>
      <c r="N148" s="64"/>
      <c r="O148" s="64"/>
      <c r="R148" s="64"/>
      <c r="S148" s="64"/>
      <c r="T148" s="64"/>
    </row>
    <row r="149" spans="8:20" x14ac:dyDescent="0.25">
      <c r="H149" s="1"/>
      <c r="I149" s="1"/>
      <c r="J149" s="64"/>
      <c r="M149" s="64"/>
      <c r="N149" s="64"/>
      <c r="O149" s="64"/>
      <c r="R149" s="64"/>
      <c r="S149" s="64"/>
      <c r="T149" s="64"/>
    </row>
    <row r="150" spans="8:20" x14ac:dyDescent="0.25">
      <c r="H150" s="1"/>
      <c r="I150" s="1"/>
      <c r="J150" s="64"/>
      <c r="M150" s="64"/>
      <c r="N150" s="64"/>
      <c r="O150" s="64"/>
      <c r="R150" s="64"/>
      <c r="S150" s="64"/>
      <c r="T150" s="64"/>
    </row>
    <row r="151" spans="8:20" x14ac:dyDescent="0.25">
      <c r="H151" s="1"/>
      <c r="I151" s="1"/>
      <c r="J151" s="64"/>
      <c r="M151" s="64"/>
      <c r="N151" s="64"/>
      <c r="O151" s="64"/>
      <c r="R151" s="64"/>
      <c r="S151" s="64"/>
      <c r="T151" s="64"/>
    </row>
    <row r="152" spans="8:20" x14ac:dyDescent="0.25">
      <c r="H152" s="1"/>
      <c r="I152" s="1"/>
      <c r="J152" s="64"/>
      <c r="M152" s="64"/>
      <c r="N152" s="64"/>
      <c r="O152" s="64"/>
      <c r="R152" s="64"/>
      <c r="S152" s="64"/>
      <c r="T152" s="64"/>
    </row>
    <row r="153" spans="8:20" x14ac:dyDescent="0.25">
      <c r="H153" s="1"/>
      <c r="I153" s="1"/>
      <c r="J153" s="64"/>
      <c r="M153" s="64"/>
      <c r="N153" s="64"/>
      <c r="O153" s="64"/>
      <c r="R153" s="64"/>
      <c r="S153" s="64"/>
      <c r="T153" s="64"/>
    </row>
    <row r="154" spans="8:20" x14ac:dyDescent="0.25">
      <c r="H154" s="1"/>
      <c r="I154" s="1"/>
      <c r="J154" s="64"/>
      <c r="M154" s="64"/>
      <c r="N154" s="64"/>
      <c r="O154" s="64"/>
      <c r="R154" s="64"/>
      <c r="S154" s="64"/>
      <c r="T154" s="64"/>
    </row>
    <row r="155" spans="8:20" x14ac:dyDescent="0.25">
      <c r="H155" s="1"/>
      <c r="I155" s="1"/>
      <c r="J155" s="64"/>
      <c r="M155" s="64"/>
      <c r="N155" s="64"/>
      <c r="O155" s="64"/>
      <c r="R155" s="64"/>
      <c r="S155" s="64"/>
      <c r="T155" s="64"/>
    </row>
    <row r="156" spans="8:20" x14ac:dyDescent="0.25">
      <c r="H156" s="1"/>
      <c r="I156" s="1"/>
      <c r="J156" s="64"/>
      <c r="M156" s="64"/>
      <c r="N156" s="64"/>
      <c r="O156" s="64"/>
      <c r="R156" s="64"/>
      <c r="S156" s="64"/>
      <c r="T156" s="64"/>
    </row>
    <row r="157" spans="8:20" x14ac:dyDescent="0.25">
      <c r="H157" s="1"/>
      <c r="I157" s="1"/>
      <c r="J157" s="64"/>
      <c r="M157" s="64"/>
      <c r="N157" s="64"/>
      <c r="O157" s="64"/>
      <c r="R157" s="64"/>
      <c r="S157" s="64"/>
      <c r="T157" s="64"/>
    </row>
    <row r="158" spans="8:20" x14ac:dyDescent="0.25">
      <c r="H158" s="1"/>
      <c r="I158" s="1"/>
      <c r="J158" s="64"/>
      <c r="M158" s="64"/>
      <c r="N158" s="64"/>
      <c r="O158" s="64"/>
      <c r="R158" s="64"/>
      <c r="S158" s="64"/>
      <c r="T158" s="64"/>
    </row>
    <row r="159" spans="8:20" x14ac:dyDescent="0.25">
      <c r="H159" s="1"/>
      <c r="I159" s="1"/>
      <c r="J159" s="64"/>
      <c r="M159" s="64"/>
      <c r="N159" s="64"/>
      <c r="O159" s="64"/>
      <c r="R159" s="64"/>
      <c r="S159" s="64"/>
      <c r="T159" s="64"/>
    </row>
    <row r="160" spans="8:20" x14ac:dyDescent="0.25">
      <c r="H160" s="1"/>
      <c r="I160" s="1"/>
      <c r="J160" s="64"/>
      <c r="M160" s="64"/>
      <c r="N160" s="64"/>
      <c r="O160" s="64"/>
      <c r="R160" s="64"/>
      <c r="S160" s="64"/>
      <c r="T160" s="64"/>
    </row>
    <row r="161" spans="8:20" x14ac:dyDescent="0.25">
      <c r="H161" s="1"/>
      <c r="I161" s="1"/>
      <c r="J161" s="64"/>
      <c r="M161" s="64"/>
      <c r="N161" s="64"/>
      <c r="O161" s="64"/>
      <c r="R161" s="64"/>
      <c r="S161" s="64"/>
      <c r="T161" s="64"/>
    </row>
    <row r="162" spans="8:20" x14ac:dyDescent="0.25">
      <c r="H162" s="1"/>
      <c r="I162" s="1"/>
      <c r="J162" s="64"/>
      <c r="M162" s="64"/>
      <c r="N162" s="64"/>
      <c r="O162" s="64"/>
      <c r="R162" s="64"/>
      <c r="S162" s="64"/>
      <c r="T162" s="64"/>
    </row>
    <row r="163" spans="8:20" x14ac:dyDescent="0.25">
      <c r="H163" s="1"/>
      <c r="I163" s="1"/>
      <c r="J163" s="64"/>
      <c r="M163" s="64"/>
      <c r="N163" s="64"/>
      <c r="O163" s="64"/>
      <c r="R163" s="64"/>
      <c r="S163" s="64"/>
      <c r="T163" s="64"/>
    </row>
    <row r="164" spans="8:20" x14ac:dyDescent="0.25">
      <c r="H164" s="1"/>
      <c r="I164" s="1"/>
      <c r="J164" s="64"/>
      <c r="M164" s="64"/>
      <c r="N164" s="64"/>
      <c r="O164" s="64"/>
      <c r="R164" s="64"/>
      <c r="S164" s="64"/>
      <c r="T164" s="64"/>
    </row>
    <row r="165" spans="8:20" x14ac:dyDescent="0.25">
      <c r="H165" s="1"/>
      <c r="I165" s="1"/>
      <c r="J165" s="64"/>
      <c r="M165" s="64"/>
      <c r="N165" s="64"/>
      <c r="O165" s="64"/>
      <c r="R165" s="64"/>
      <c r="S165" s="64"/>
      <c r="T165" s="64"/>
    </row>
    <row r="166" spans="8:20" x14ac:dyDescent="0.25">
      <c r="H166" s="1"/>
      <c r="I166" s="1"/>
      <c r="J166" s="64"/>
      <c r="M166" s="64"/>
      <c r="N166" s="64"/>
      <c r="O166" s="64"/>
      <c r="R166" s="64"/>
      <c r="S166" s="64"/>
      <c r="T166" s="64"/>
    </row>
    <row r="167" spans="8:20" x14ac:dyDescent="0.25">
      <c r="H167" s="1"/>
      <c r="I167" s="1"/>
      <c r="J167" s="64"/>
      <c r="M167" s="64"/>
      <c r="N167" s="64"/>
      <c r="O167" s="64"/>
      <c r="R167" s="64"/>
      <c r="S167" s="64"/>
      <c r="T167" s="64"/>
    </row>
    <row r="168" spans="8:20" x14ac:dyDescent="0.25">
      <c r="H168" s="1"/>
      <c r="I168" s="1"/>
      <c r="J168" s="64"/>
      <c r="M168" s="64"/>
      <c r="N168" s="64"/>
      <c r="O168" s="64"/>
      <c r="R168" s="64"/>
      <c r="S168" s="64"/>
      <c r="T168" s="64"/>
    </row>
    <row r="169" spans="8:20" x14ac:dyDescent="0.25">
      <c r="H169" s="1"/>
      <c r="I169" s="1"/>
      <c r="J169" s="64"/>
      <c r="M169" s="64"/>
      <c r="N169" s="64"/>
      <c r="O169" s="64"/>
      <c r="R169" s="64"/>
      <c r="S169" s="64"/>
      <c r="T169" s="64"/>
    </row>
    <row r="170" spans="8:20" x14ac:dyDescent="0.25">
      <c r="H170" s="1"/>
      <c r="I170" s="1"/>
      <c r="J170" s="64"/>
      <c r="M170" s="64"/>
      <c r="N170" s="64"/>
      <c r="O170" s="64"/>
      <c r="R170" s="64"/>
      <c r="S170" s="64"/>
      <c r="T170" s="64"/>
    </row>
    <row r="171" spans="8:20" x14ac:dyDescent="0.25">
      <c r="H171" s="1"/>
      <c r="I171" s="1"/>
      <c r="J171" s="64"/>
      <c r="M171" s="64"/>
      <c r="N171" s="64"/>
      <c r="O171" s="64"/>
      <c r="R171" s="64"/>
      <c r="S171" s="64"/>
      <c r="T171" s="64"/>
    </row>
    <row r="172" spans="8:20" x14ac:dyDescent="0.25">
      <c r="H172" s="1"/>
      <c r="I172" s="1"/>
      <c r="J172" s="64"/>
      <c r="M172" s="64"/>
      <c r="N172" s="64"/>
      <c r="O172" s="64"/>
      <c r="R172" s="64"/>
      <c r="S172" s="64"/>
      <c r="T172" s="64"/>
    </row>
    <row r="173" spans="8:20" x14ac:dyDescent="0.25">
      <c r="H173" s="1"/>
      <c r="I173" s="1"/>
      <c r="J173" s="64"/>
      <c r="M173" s="64"/>
      <c r="N173" s="64"/>
      <c r="O173" s="64"/>
      <c r="R173" s="64"/>
      <c r="S173" s="64"/>
      <c r="T173" s="64"/>
    </row>
    <row r="174" spans="8:20" x14ac:dyDescent="0.25">
      <c r="H174" s="1"/>
      <c r="I174" s="1"/>
      <c r="J174" s="64"/>
      <c r="M174" s="64"/>
      <c r="N174" s="64"/>
      <c r="O174" s="64"/>
      <c r="R174" s="64"/>
      <c r="S174" s="64"/>
      <c r="T174" s="64"/>
    </row>
    <row r="175" spans="8:20" x14ac:dyDescent="0.25">
      <c r="H175" s="1"/>
      <c r="I175" s="1"/>
      <c r="J175" s="64"/>
      <c r="M175" s="64"/>
      <c r="N175" s="64"/>
      <c r="O175" s="64"/>
      <c r="R175" s="64"/>
      <c r="S175" s="64"/>
      <c r="T175" s="64"/>
    </row>
    <row r="176" spans="8:20" x14ac:dyDescent="0.25">
      <c r="H176" s="1"/>
      <c r="I176" s="1"/>
      <c r="J176" s="64"/>
      <c r="M176" s="64"/>
      <c r="N176" s="64"/>
      <c r="O176" s="64"/>
      <c r="R176" s="64"/>
      <c r="S176" s="64"/>
      <c r="T176" s="64"/>
    </row>
    <row r="177" spans="8:20" x14ac:dyDescent="0.25">
      <c r="H177" s="1"/>
      <c r="I177" s="1"/>
      <c r="J177" s="64"/>
      <c r="M177" s="64"/>
      <c r="N177" s="64"/>
      <c r="O177" s="64"/>
      <c r="R177" s="64"/>
      <c r="S177" s="64"/>
      <c r="T177" s="64"/>
    </row>
    <row r="178" spans="8:20" x14ac:dyDescent="0.25">
      <c r="H178" s="1"/>
      <c r="I178" s="1"/>
      <c r="J178" s="64"/>
      <c r="M178" s="64"/>
      <c r="N178" s="64"/>
      <c r="O178" s="64"/>
      <c r="R178" s="64"/>
      <c r="S178" s="64"/>
      <c r="T178" s="64"/>
    </row>
    <row r="179" spans="8:20" x14ac:dyDescent="0.25">
      <c r="H179" s="1"/>
      <c r="I179" s="1"/>
      <c r="J179" s="64"/>
      <c r="M179" s="64"/>
      <c r="N179" s="64"/>
      <c r="O179" s="64"/>
      <c r="R179" s="64"/>
      <c r="S179" s="64"/>
      <c r="T179" s="64"/>
    </row>
    <row r="180" spans="8:20" x14ac:dyDescent="0.25">
      <c r="H180" s="1"/>
      <c r="I180" s="1"/>
      <c r="J180" s="64"/>
      <c r="M180" s="64"/>
      <c r="N180" s="64"/>
      <c r="O180" s="64"/>
      <c r="R180" s="64"/>
      <c r="S180" s="64"/>
      <c r="T180" s="64"/>
    </row>
    <row r="181" spans="8:20" x14ac:dyDescent="0.25">
      <c r="H181" s="1"/>
      <c r="I181" s="1"/>
      <c r="J181" s="64"/>
      <c r="M181" s="64"/>
      <c r="N181" s="64"/>
      <c r="O181" s="64"/>
      <c r="R181" s="64"/>
      <c r="S181" s="64"/>
      <c r="T181" s="64"/>
    </row>
    <row r="182" spans="8:20" x14ac:dyDescent="0.25">
      <c r="H182" s="1"/>
      <c r="I182" s="1"/>
      <c r="J182" s="64"/>
      <c r="M182" s="64"/>
      <c r="N182" s="64"/>
      <c r="O182" s="64"/>
      <c r="R182" s="64"/>
      <c r="S182" s="64"/>
      <c r="T182" s="64"/>
    </row>
    <row r="183" spans="8:20" x14ac:dyDescent="0.25">
      <c r="H183" s="1"/>
      <c r="I183" s="1"/>
      <c r="J183" s="64"/>
      <c r="M183" s="64"/>
      <c r="N183" s="64"/>
      <c r="O183" s="64"/>
      <c r="R183" s="64"/>
      <c r="S183" s="64"/>
      <c r="T183" s="64"/>
    </row>
    <row r="184" spans="8:20" x14ac:dyDescent="0.25">
      <c r="H184" s="1"/>
      <c r="I184" s="1"/>
      <c r="J184" s="64"/>
      <c r="M184" s="64"/>
      <c r="N184" s="64"/>
      <c r="O184" s="64"/>
      <c r="R184" s="64"/>
      <c r="S184" s="64"/>
      <c r="T184" s="64"/>
    </row>
    <row r="185" spans="8:20" x14ac:dyDescent="0.25">
      <c r="H185" s="1"/>
      <c r="I185" s="1"/>
      <c r="J185" s="64"/>
      <c r="M185" s="64"/>
      <c r="N185" s="64"/>
      <c r="O185" s="64"/>
      <c r="R185" s="64"/>
      <c r="S185" s="64"/>
      <c r="T185" s="64"/>
    </row>
    <row r="186" spans="8:20" x14ac:dyDescent="0.25">
      <c r="H186" s="1"/>
      <c r="I186" s="1"/>
      <c r="J186" s="64"/>
      <c r="M186" s="64"/>
      <c r="N186" s="64"/>
      <c r="O186" s="64"/>
      <c r="R186" s="64"/>
      <c r="S186" s="64"/>
      <c r="T186" s="64"/>
    </row>
    <row r="187" spans="8:20" x14ac:dyDescent="0.25">
      <c r="H187" s="1"/>
      <c r="I187" s="1"/>
      <c r="J187" s="64"/>
      <c r="M187" s="64"/>
      <c r="N187" s="64"/>
      <c r="O187" s="64"/>
      <c r="R187" s="64"/>
      <c r="S187" s="64"/>
      <c r="T187" s="64"/>
    </row>
    <row r="188" spans="8:20" x14ac:dyDescent="0.25">
      <c r="H188" s="1"/>
      <c r="I188" s="1"/>
      <c r="J188" s="64"/>
      <c r="M188" s="64"/>
      <c r="N188" s="64"/>
      <c r="O188" s="64"/>
      <c r="R188" s="64"/>
      <c r="S188" s="64"/>
      <c r="T188" s="64"/>
    </row>
    <row r="189" spans="8:20" x14ac:dyDescent="0.25">
      <c r="H189" s="1"/>
      <c r="I189" s="1"/>
      <c r="J189" s="64"/>
      <c r="M189" s="64"/>
      <c r="N189" s="64"/>
      <c r="O189" s="64"/>
      <c r="R189" s="64"/>
      <c r="S189" s="64"/>
      <c r="T189" s="64"/>
    </row>
    <row r="190" spans="8:20" x14ac:dyDescent="0.25">
      <c r="H190" s="1"/>
      <c r="I190" s="1"/>
      <c r="J190" s="64"/>
      <c r="M190" s="64"/>
      <c r="N190" s="64"/>
      <c r="O190" s="64"/>
      <c r="R190" s="64"/>
      <c r="S190" s="64"/>
      <c r="T190" s="64"/>
    </row>
    <row r="191" spans="8:20" x14ac:dyDescent="0.25">
      <c r="H191" s="1"/>
      <c r="I191" s="1"/>
      <c r="J191" s="64"/>
      <c r="M191" s="64"/>
      <c r="N191" s="64"/>
      <c r="O191" s="64"/>
      <c r="R191" s="64"/>
      <c r="S191" s="64"/>
      <c r="T191" s="64"/>
    </row>
    <row r="192" spans="8:20" x14ac:dyDescent="0.25">
      <c r="H192" s="1"/>
      <c r="I192" s="1"/>
      <c r="J192" s="64"/>
      <c r="M192" s="64"/>
      <c r="N192" s="64"/>
      <c r="O192" s="64"/>
      <c r="R192" s="64"/>
      <c r="S192" s="64"/>
      <c r="T192" s="64"/>
    </row>
    <row r="193" spans="8:20" x14ac:dyDescent="0.25">
      <c r="H193" s="1"/>
      <c r="I193" s="1"/>
      <c r="J193" s="64"/>
      <c r="M193" s="64"/>
      <c r="N193" s="64"/>
      <c r="O193" s="64"/>
      <c r="R193" s="64"/>
      <c r="S193" s="64"/>
      <c r="T193" s="64"/>
    </row>
    <row r="194" spans="8:20" x14ac:dyDescent="0.25">
      <c r="H194" s="1"/>
      <c r="I194" s="1"/>
      <c r="J194" s="64"/>
      <c r="M194" s="64"/>
      <c r="N194" s="64"/>
      <c r="O194" s="64"/>
      <c r="R194" s="64"/>
      <c r="S194" s="64"/>
      <c r="T194" s="64"/>
    </row>
    <row r="195" spans="8:20" x14ac:dyDescent="0.25">
      <c r="H195" s="1"/>
      <c r="I195" s="1"/>
      <c r="J195" s="64"/>
      <c r="M195" s="64"/>
      <c r="N195" s="64"/>
      <c r="O195" s="64"/>
      <c r="R195" s="64"/>
      <c r="S195" s="64"/>
      <c r="T195" s="64"/>
    </row>
    <row r="196" spans="8:20" x14ac:dyDescent="0.25">
      <c r="H196" s="1"/>
      <c r="I196" s="1"/>
      <c r="J196" s="64"/>
      <c r="M196" s="64"/>
      <c r="N196" s="64"/>
      <c r="O196" s="64"/>
      <c r="R196" s="64"/>
      <c r="S196" s="64"/>
      <c r="T196" s="64"/>
    </row>
    <row r="197" spans="8:20" x14ac:dyDescent="0.25">
      <c r="H197" s="1"/>
      <c r="I197" s="1"/>
      <c r="J197" s="64"/>
      <c r="M197" s="64"/>
      <c r="N197" s="64"/>
      <c r="O197" s="64"/>
      <c r="R197" s="64"/>
      <c r="S197" s="64"/>
      <c r="T197" s="64"/>
    </row>
    <row r="198" spans="8:20" x14ac:dyDescent="0.25">
      <c r="H198" s="1"/>
      <c r="I198" s="1"/>
      <c r="J198" s="64"/>
      <c r="M198" s="64"/>
      <c r="N198" s="64"/>
      <c r="O198" s="64"/>
      <c r="R198" s="64"/>
      <c r="S198" s="64"/>
      <c r="T198" s="64"/>
    </row>
    <row r="199" spans="8:20" x14ac:dyDescent="0.25">
      <c r="H199" s="1"/>
      <c r="I199" s="1"/>
      <c r="J199" s="64"/>
      <c r="M199" s="64"/>
      <c r="N199" s="64"/>
      <c r="O199" s="64"/>
      <c r="R199" s="64"/>
      <c r="S199" s="64"/>
      <c r="T199" s="64"/>
    </row>
    <row r="200" spans="8:20" x14ac:dyDescent="0.25">
      <c r="H200" s="1"/>
      <c r="I200" s="1"/>
      <c r="J200" s="64"/>
      <c r="M200" s="64"/>
      <c r="N200" s="64"/>
      <c r="O200" s="64"/>
      <c r="R200" s="64"/>
      <c r="S200" s="64"/>
      <c r="T200" s="64"/>
    </row>
    <row r="201" spans="8:20" x14ac:dyDescent="0.25">
      <c r="H201" s="1"/>
      <c r="I201" s="1"/>
      <c r="J201" s="64"/>
      <c r="M201" s="64"/>
      <c r="N201" s="64"/>
      <c r="O201" s="64"/>
      <c r="R201" s="64"/>
      <c r="S201" s="64"/>
      <c r="T201" s="64"/>
    </row>
    <row r="202" spans="8:20" x14ac:dyDescent="0.25">
      <c r="H202" s="1"/>
      <c r="I202" s="1"/>
      <c r="J202" s="64"/>
      <c r="M202" s="64"/>
      <c r="N202" s="64"/>
      <c r="O202" s="64"/>
      <c r="R202" s="64"/>
      <c r="S202" s="64"/>
      <c r="T202" s="64"/>
    </row>
    <row r="203" spans="8:20" x14ac:dyDescent="0.25">
      <c r="H203" s="1"/>
      <c r="I203" s="1"/>
      <c r="J203" s="64"/>
      <c r="M203" s="64"/>
      <c r="N203" s="64"/>
      <c r="O203" s="64"/>
      <c r="R203" s="64"/>
      <c r="S203" s="64"/>
      <c r="T203" s="64"/>
    </row>
    <row r="204" spans="8:20" x14ac:dyDescent="0.25">
      <c r="H204" s="1"/>
      <c r="I204" s="1"/>
      <c r="J204" s="64"/>
      <c r="M204" s="64"/>
      <c r="N204" s="64"/>
      <c r="O204" s="64"/>
      <c r="R204" s="64"/>
      <c r="S204" s="64"/>
      <c r="T204" s="64"/>
    </row>
    <row r="205" spans="8:20" x14ac:dyDescent="0.25">
      <c r="H205" s="1"/>
      <c r="I205" s="1"/>
      <c r="J205" s="64"/>
      <c r="M205" s="64"/>
      <c r="N205" s="64"/>
      <c r="O205" s="64"/>
      <c r="R205" s="64"/>
      <c r="S205" s="64"/>
      <c r="T205" s="64"/>
    </row>
    <row r="206" spans="8:20" x14ac:dyDescent="0.25">
      <c r="H206" s="1"/>
      <c r="I206" s="1"/>
      <c r="J206" s="64"/>
      <c r="M206" s="64"/>
      <c r="N206" s="64"/>
      <c r="O206" s="64"/>
      <c r="R206" s="64"/>
      <c r="S206" s="64"/>
      <c r="T206" s="64"/>
    </row>
    <row r="207" spans="8:20" x14ac:dyDescent="0.25">
      <c r="H207" s="1"/>
      <c r="I207" s="1"/>
      <c r="J207" s="64"/>
      <c r="M207" s="64"/>
      <c r="N207" s="64"/>
      <c r="O207" s="64"/>
      <c r="R207" s="64"/>
      <c r="S207" s="64"/>
      <c r="T207" s="64"/>
    </row>
    <row r="208" spans="8:20" x14ac:dyDescent="0.25">
      <c r="H208" s="1"/>
      <c r="I208" s="1"/>
      <c r="J208" s="64"/>
      <c r="M208" s="64"/>
      <c r="N208" s="64"/>
      <c r="O208" s="64"/>
      <c r="R208" s="64"/>
      <c r="S208" s="64"/>
      <c r="T208" s="64"/>
    </row>
    <row r="209" spans="8:20" x14ac:dyDescent="0.25">
      <c r="H209" s="1"/>
      <c r="I209" s="1"/>
      <c r="J209" s="64"/>
      <c r="M209" s="64"/>
      <c r="N209" s="64"/>
      <c r="O209" s="64"/>
      <c r="R209" s="64"/>
      <c r="S209" s="64"/>
      <c r="T209" s="64"/>
    </row>
    <row r="210" spans="8:20" x14ac:dyDescent="0.25">
      <c r="H210" s="1"/>
      <c r="I210" s="1"/>
      <c r="J210" s="64"/>
      <c r="M210" s="64"/>
      <c r="N210" s="64"/>
      <c r="O210" s="64"/>
      <c r="R210" s="64"/>
      <c r="S210" s="64"/>
      <c r="T210" s="64"/>
    </row>
    <row r="211" spans="8:20" x14ac:dyDescent="0.25">
      <c r="H211" s="1"/>
      <c r="I211" s="1"/>
      <c r="J211" s="64"/>
      <c r="M211" s="64"/>
      <c r="N211" s="64"/>
      <c r="O211" s="64"/>
      <c r="R211" s="64"/>
      <c r="S211" s="64"/>
      <c r="T211" s="64"/>
    </row>
    <row r="212" spans="8:20" x14ac:dyDescent="0.25">
      <c r="H212" s="1"/>
      <c r="I212" s="1"/>
      <c r="J212" s="64"/>
      <c r="M212" s="64"/>
      <c r="N212" s="64"/>
      <c r="O212" s="64"/>
      <c r="R212" s="64"/>
      <c r="S212" s="64"/>
      <c r="T212" s="64"/>
    </row>
    <row r="213" spans="8:20" x14ac:dyDescent="0.25">
      <c r="H213" s="1"/>
      <c r="I213" s="1"/>
      <c r="J213" s="64"/>
      <c r="M213" s="64"/>
      <c r="N213" s="64"/>
      <c r="O213" s="64"/>
      <c r="R213" s="64"/>
      <c r="S213" s="64"/>
      <c r="T213" s="64"/>
    </row>
    <row r="214" spans="8:20" x14ac:dyDescent="0.25">
      <c r="H214" s="1"/>
      <c r="I214" s="1"/>
      <c r="J214" s="64"/>
      <c r="M214" s="64"/>
      <c r="N214" s="64"/>
      <c r="O214" s="64"/>
      <c r="R214" s="64"/>
      <c r="S214" s="64"/>
      <c r="T214" s="64"/>
    </row>
    <row r="215" spans="8:20" x14ac:dyDescent="0.25">
      <c r="H215" s="1"/>
      <c r="I215" s="1"/>
      <c r="J215" s="64"/>
      <c r="M215" s="64"/>
      <c r="N215" s="64"/>
      <c r="O215" s="64"/>
      <c r="R215" s="64"/>
      <c r="S215" s="64"/>
      <c r="T215" s="64"/>
    </row>
    <row r="216" spans="8:20" x14ac:dyDescent="0.25">
      <c r="H216" s="1"/>
      <c r="I216" s="1"/>
      <c r="J216" s="64"/>
      <c r="M216" s="64"/>
      <c r="N216" s="64"/>
      <c r="O216" s="64"/>
      <c r="R216" s="64"/>
      <c r="S216" s="64"/>
      <c r="T216" s="64"/>
    </row>
    <row r="217" spans="8:20" x14ac:dyDescent="0.25">
      <c r="H217" s="1"/>
      <c r="I217" s="1"/>
      <c r="J217" s="64"/>
      <c r="M217" s="64"/>
      <c r="N217" s="64"/>
      <c r="O217" s="64"/>
      <c r="R217" s="64"/>
      <c r="S217" s="64"/>
      <c r="T217" s="64"/>
    </row>
    <row r="218" spans="8:20" x14ac:dyDescent="0.25">
      <c r="H218" s="1"/>
      <c r="I218" s="1"/>
      <c r="J218" s="64"/>
      <c r="M218" s="64"/>
      <c r="N218" s="64"/>
      <c r="O218" s="64"/>
      <c r="R218" s="64"/>
      <c r="S218" s="64"/>
      <c r="T218" s="64"/>
    </row>
    <row r="219" spans="8:20" x14ac:dyDescent="0.25">
      <c r="H219" s="1"/>
      <c r="I219" s="1"/>
      <c r="J219" s="64"/>
      <c r="M219" s="64"/>
      <c r="N219" s="64"/>
      <c r="O219" s="64"/>
      <c r="R219" s="64"/>
      <c r="S219" s="64"/>
      <c r="T219" s="64"/>
    </row>
    <row r="220" spans="8:20" x14ac:dyDescent="0.25">
      <c r="H220" s="1"/>
      <c r="I220" s="1"/>
      <c r="J220" s="64"/>
      <c r="M220" s="64"/>
      <c r="N220" s="64"/>
      <c r="O220" s="64"/>
      <c r="R220" s="64"/>
      <c r="S220" s="64"/>
      <c r="T220" s="64"/>
    </row>
    <row r="221" spans="8:20" x14ac:dyDescent="0.25">
      <c r="H221" s="1"/>
      <c r="I221" s="1"/>
      <c r="J221" s="64"/>
      <c r="M221" s="64"/>
      <c r="N221" s="64"/>
      <c r="O221" s="64"/>
      <c r="R221" s="64"/>
      <c r="S221" s="64"/>
      <c r="T221" s="64"/>
    </row>
    <row r="222" spans="8:20" x14ac:dyDescent="0.25">
      <c r="H222" s="1"/>
      <c r="I222" s="1"/>
      <c r="J222" s="64"/>
      <c r="M222" s="64"/>
      <c r="N222" s="64"/>
      <c r="O222" s="64"/>
      <c r="R222" s="64"/>
      <c r="S222" s="64"/>
      <c r="T222" s="64"/>
    </row>
    <row r="223" spans="8:20" x14ac:dyDescent="0.25">
      <c r="H223" s="1"/>
      <c r="I223" s="1"/>
      <c r="J223" s="64"/>
      <c r="M223" s="64"/>
      <c r="N223" s="64"/>
      <c r="O223" s="64"/>
      <c r="R223" s="64"/>
      <c r="S223" s="64"/>
      <c r="T223" s="64"/>
    </row>
    <row r="224" spans="8:20" x14ac:dyDescent="0.25">
      <c r="H224" s="1"/>
      <c r="I224" s="1"/>
      <c r="J224" s="64"/>
      <c r="M224" s="64"/>
      <c r="N224" s="64"/>
      <c r="O224" s="64"/>
      <c r="R224" s="64"/>
      <c r="S224" s="64"/>
      <c r="T224" s="64"/>
    </row>
    <row r="225" spans="8:20" x14ac:dyDescent="0.25">
      <c r="H225" s="1"/>
      <c r="I225" s="1"/>
      <c r="J225" s="64"/>
      <c r="M225" s="64"/>
      <c r="N225" s="64"/>
      <c r="O225" s="64"/>
      <c r="R225" s="64"/>
      <c r="S225" s="64"/>
      <c r="T225" s="64"/>
    </row>
    <row r="226" spans="8:20" x14ac:dyDescent="0.25">
      <c r="H226" s="1"/>
      <c r="I226" s="1"/>
      <c r="J226" s="64"/>
      <c r="M226" s="64"/>
      <c r="N226" s="64"/>
      <c r="O226" s="64"/>
      <c r="R226" s="64"/>
      <c r="S226" s="64"/>
      <c r="T226" s="64"/>
    </row>
    <row r="227" spans="8:20" x14ac:dyDescent="0.25">
      <c r="H227" s="1"/>
      <c r="I227" s="1"/>
      <c r="J227" s="64"/>
      <c r="M227" s="64"/>
      <c r="N227" s="64"/>
      <c r="O227" s="64"/>
      <c r="R227" s="64"/>
      <c r="S227" s="64"/>
      <c r="T227" s="64"/>
    </row>
    <row r="228" spans="8:20" x14ac:dyDescent="0.25">
      <c r="H228" s="1"/>
      <c r="I228" s="1"/>
      <c r="J228" s="64"/>
      <c r="M228" s="64"/>
      <c r="N228" s="64"/>
      <c r="O228" s="64"/>
      <c r="R228" s="64"/>
      <c r="S228" s="64"/>
      <c r="T228" s="64"/>
    </row>
    <row r="229" spans="8:20" x14ac:dyDescent="0.25">
      <c r="H229" s="1"/>
      <c r="I229" s="1"/>
      <c r="J229" s="64"/>
      <c r="M229" s="64"/>
      <c r="N229" s="64"/>
      <c r="O229" s="64"/>
      <c r="R229" s="64"/>
      <c r="S229" s="64"/>
      <c r="T229" s="64"/>
    </row>
    <row r="230" spans="8:20" x14ac:dyDescent="0.25">
      <c r="H230" s="1"/>
      <c r="I230" s="1"/>
      <c r="J230" s="64"/>
      <c r="M230" s="64"/>
      <c r="N230" s="64"/>
      <c r="O230" s="64"/>
      <c r="R230" s="64"/>
      <c r="S230" s="64"/>
      <c r="T230" s="64"/>
    </row>
    <row r="231" spans="8:20" x14ac:dyDescent="0.25">
      <c r="H231" s="1"/>
      <c r="I231" s="1"/>
      <c r="J231" s="64"/>
      <c r="M231" s="64"/>
      <c r="N231" s="64"/>
      <c r="O231" s="64"/>
      <c r="R231" s="64"/>
      <c r="S231" s="64"/>
      <c r="T231" s="64"/>
    </row>
    <row r="232" spans="8:20" x14ac:dyDescent="0.25">
      <c r="H232" s="1"/>
      <c r="I232" s="1"/>
      <c r="J232" s="64"/>
      <c r="M232" s="64"/>
      <c r="N232" s="64"/>
      <c r="O232" s="64"/>
      <c r="R232" s="64"/>
      <c r="S232" s="64"/>
      <c r="T232" s="64"/>
    </row>
    <row r="233" spans="8:20" x14ac:dyDescent="0.25">
      <c r="H233" s="1"/>
      <c r="I233" s="1"/>
      <c r="J233" s="64"/>
      <c r="M233" s="64"/>
      <c r="N233" s="64"/>
      <c r="O233" s="64"/>
      <c r="R233" s="64"/>
      <c r="S233" s="64"/>
      <c r="T233" s="64"/>
    </row>
    <row r="234" spans="8:20" x14ac:dyDescent="0.25">
      <c r="H234" s="1"/>
      <c r="I234" s="1"/>
      <c r="J234" s="64"/>
      <c r="M234" s="64"/>
      <c r="N234" s="64"/>
      <c r="O234" s="64"/>
      <c r="R234" s="64"/>
      <c r="S234" s="64"/>
      <c r="T234" s="64"/>
    </row>
    <row r="235" spans="8:20" x14ac:dyDescent="0.25">
      <c r="H235" s="1"/>
      <c r="I235" s="1"/>
      <c r="J235" s="64"/>
      <c r="M235" s="64"/>
      <c r="N235" s="64"/>
      <c r="O235" s="64"/>
      <c r="R235" s="64"/>
      <c r="S235" s="64"/>
      <c r="T235" s="64"/>
    </row>
    <row r="236" spans="8:20" x14ac:dyDescent="0.25">
      <c r="H236" s="1"/>
      <c r="I236" s="1"/>
      <c r="J236" s="64"/>
      <c r="M236" s="64"/>
      <c r="N236" s="64"/>
      <c r="O236" s="64"/>
      <c r="R236" s="64"/>
      <c r="S236" s="64"/>
      <c r="T236" s="64"/>
    </row>
    <row r="237" spans="8:20" x14ac:dyDescent="0.25">
      <c r="H237" s="1"/>
      <c r="I237" s="1"/>
      <c r="J237" s="64"/>
      <c r="M237" s="64"/>
      <c r="N237" s="64"/>
      <c r="O237" s="64"/>
      <c r="R237" s="64"/>
      <c r="S237" s="64"/>
      <c r="T237" s="64"/>
    </row>
    <row r="238" spans="8:20" x14ac:dyDescent="0.25">
      <c r="H238" s="1"/>
      <c r="I238" s="1"/>
      <c r="J238" s="64"/>
      <c r="M238" s="64"/>
      <c r="N238" s="64"/>
      <c r="O238" s="64"/>
      <c r="R238" s="64"/>
      <c r="S238" s="64"/>
      <c r="T238" s="64"/>
    </row>
    <row r="239" spans="8:20" x14ac:dyDescent="0.25">
      <c r="H239" s="1"/>
      <c r="I239" s="1"/>
      <c r="J239" s="64"/>
      <c r="M239" s="64"/>
      <c r="N239" s="64"/>
      <c r="O239" s="64"/>
      <c r="R239" s="64"/>
      <c r="S239" s="64"/>
      <c r="T239" s="64"/>
    </row>
    <row r="240" spans="8:20" x14ac:dyDescent="0.25">
      <c r="H240" s="1"/>
      <c r="I240" s="1"/>
      <c r="J240" s="64"/>
      <c r="M240" s="64"/>
      <c r="N240" s="64"/>
      <c r="O240" s="64"/>
      <c r="R240" s="64"/>
      <c r="S240" s="64"/>
      <c r="T240" s="64"/>
    </row>
    <row r="241" spans="8:20" x14ac:dyDescent="0.25">
      <c r="H241" s="1"/>
      <c r="I241" s="1"/>
      <c r="J241" s="64"/>
      <c r="M241" s="64"/>
      <c r="N241" s="64"/>
      <c r="O241" s="64"/>
      <c r="R241" s="64"/>
      <c r="S241" s="64"/>
      <c r="T241" s="64"/>
    </row>
    <row r="242" spans="8:20" x14ac:dyDescent="0.25">
      <c r="H242" s="1"/>
      <c r="I242" s="1"/>
      <c r="J242" s="64"/>
      <c r="M242" s="64"/>
      <c r="N242" s="64"/>
      <c r="O242" s="64"/>
      <c r="R242" s="64"/>
      <c r="S242" s="64"/>
      <c r="T242" s="64"/>
    </row>
    <row r="243" spans="8:20" x14ac:dyDescent="0.25">
      <c r="H243" s="1"/>
      <c r="I243" s="1"/>
      <c r="J243" s="64"/>
      <c r="M243" s="64"/>
      <c r="N243" s="64"/>
      <c r="O243" s="64"/>
      <c r="R243" s="64"/>
      <c r="S243" s="64"/>
      <c r="T243" s="64"/>
    </row>
    <row r="244" spans="8:20" x14ac:dyDescent="0.25">
      <c r="H244" s="1"/>
      <c r="I244" s="1"/>
      <c r="J244" s="64"/>
      <c r="M244" s="64"/>
      <c r="N244" s="64"/>
      <c r="O244" s="64"/>
      <c r="R244" s="64"/>
      <c r="S244" s="64"/>
      <c r="T244" s="64"/>
    </row>
    <row r="245" spans="8:20" x14ac:dyDescent="0.25">
      <c r="H245" s="1"/>
      <c r="I245" s="1"/>
      <c r="J245" s="64"/>
      <c r="M245" s="64"/>
      <c r="N245" s="64"/>
      <c r="O245" s="64"/>
      <c r="R245" s="64"/>
      <c r="S245" s="64"/>
      <c r="T245" s="64"/>
    </row>
    <row r="246" spans="8:20" x14ac:dyDescent="0.25">
      <c r="H246" s="1"/>
      <c r="I246" s="1"/>
      <c r="J246" s="64"/>
      <c r="M246" s="64"/>
      <c r="N246" s="64"/>
      <c r="O246" s="64"/>
      <c r="R246" s="64"/>
      <c r="S246" s="64"/>
      <c r="T246" s="64"/>
    </row>
    <row r="247" spans="8:20" x14ac:dyDescent="0.25">
      <c r="H247" s="1"/>
      <c r="I247" s="1"/>
      <c r="J247" s="64"/>
      <c r="M247" s="64"/>
      <c r="N247" s="64"/>
      <c r="O247" s="64"/>
      <c r="R247" s="64"/>
      <c r="S247" s="64"/>
      <c r="T247" s="64"/>
    </row>
    <row r="248" spans="8:20" x14ac:dyDescent="0.25">
      <c r="H248" s="1"/>
      <c r="I248" s="1"/>
      <c r="J248" s="64"/>
      <c r="M248" s="64"/>
      <c r="N248" s="64"/>
      <c r="O248" s="64"/>
      <c r="R248" s="64"/>
      <c r="S248" s="64"/>
      <c r="T248" s="64"/>
    </row>
    <row r="249" spans="8:20" x14ac:dyDescent="0.25">
      <c r="H249" s="1"/>
      <c r="I249" s="1"/>
      <c r="J249" s="64"/>
      <c r="M249" s="64"/>
      <c r="N249" s="64"/>
      <c r="O249" s="64"/>
      <c r="R249" s="64"/>
      <c r="S249" s="64"/>
      <c r="T249" s="64"/>
    </row>
    <row r="250" spans="8:20" x14ac:dyDescent="0.25">
      <c r="H250" s="1"/>
      <c r="I250" s="1"/>
      <c r="J250" s="64"/>
      <c r="M250" s="64"/>
      <c r="N250" s="64"/>
      <c r="O250" s="64"/>
      <c r="R250" s="64"/>
      <c r="S250" s="64"/>
      <c r="T250" s="64"/>
    </row>
    <row r="251" spans="8:20" x14ac:dyDescent="0.25">
      <c r="H251" s="1"/>
      <c r="I251" s="1"/>
      <c r="J251" s="64"/>
      <c r="M251" s="64"/>
      <c r="N251" s="64"/>
      <c r="O251" s="64"/>
      <c r="R251" s="64"/>
      <c r="S251" s="64"/>
      <c r="T251" s="64"/>
    </row>
    <row r="252" spans="8:20" x14ac:dyDescent="0.25">
      <c r="H252" s="1"/>
      <c r="I252" s="1"/>
      <c r="J252" s="64"/>
      <c r="M252" s="64"/>
      <c r="N252" s="64"/>
      <c r="O252" s="64"/>
      <c r="R252" s="64"/>
      <c r="S252" s="64"/>
      <c r="T252" s="64"/>
    </row>
    <row r="253" spans="8:20" x14ac:dyDescent="0.25">
      <c r="H253" s="1"/>
      <c r="I253" s="1"/>
      <c r="J253" s="64"/>
      <c r="M253" s="64"/>
      <c r="N253" s="64"/>
      <c r="O253" s="64"/>
      <c r="R253" s="64"/>
      <c r="S253" s="64"/>
      <c r="T253" s="64"/>
    </row>
    <row r="254" spans="8:20" x14ac:dyDescent="0.25">
      <c r="H254" s="1"/>
      <c r="I254" s="1"/>
      <c r="J254" s="64"/>
      <c r="M254" s="64"/>
      <c r="N254" s="64"/>
      <c r="O254" s="64"/>
      <c r="R254" s="64"/>
      <c r="S254" s="64"/>
      <c r="T254" s="64"/>
    </row>
    <row r="255" spans="8:20" x14ac:dyDescent="0.25">
      <c r="H255" s="1"/>
      <c r="I255" s="1"/>
      <c r="J255" s="64"/>
      <c r="M255" s="64"/>
      <c r="N255" s="64"/>
      <c r="O255" s="64"/>
      <c r="R255" s="64"/>
      <c r="S255" s="64"/>
      <c r="T255" s="64"/>
    </row>
    <row r="256" spans="8:20" x14ac:dyDescent="0.25">
      <c r="H256" s="1"/>
      <c r="I256" s="1"/>
      <c r="J256" s="64"/>
      <c r="M256" s="64"/>
      <c r="N256" s="64"/>
      <c r="O256" s="64"/>
      <c r="R256" s="64"/>
      <c r="S256" s="64"/>
      <c r="T256" s="64"/>
    </row>
    <row r="257" spans="8:20" x14ac:dyDescent="0.25">
      <c r="H257" s="1"/>
      <c r="I257" s="1"/>
      <c r="J257" s="64"/>
      <c r="M257" s="64"/>
      <c r="N257" s="64"/>
      <c r="O257" s="64"/>
      <c r="R257" s="64"/>
      <c r="S257" s="64"/>
      <c r="T257" s="64"/>
    </row>
    <row r="258" spans="8:20" x14ac:dyDescent="0.25">
      <c r="H258" s="1"/>
      <c r="I258" s="1"/>
      <c r="J258" s="64"/>
      <c r="M258" s="64"/>
      <c r="N258" s="64"/>
      <c r="O258" s="64"/>
      <c r="R258" s="64"/>
      <c r="S258" s="64"/>
      <c r="T258" s="64"/>
    </row>
    <row r="259" spans="8:20" x14ac:dyDescent="0.25">
      <c r="H259" s="1"/>
      <c r="I259" s="1"/>
      <c r="J259" s="64"/>
      <c r="M259" s="64"/>
      <c r="N259" s="64"/>
      <c r="O259" s="64"/>
      <c r="R259" s="64"/>
      <c r="S259" s="64"/>
      <c r="T259" s="64"/>
    </row>
    <row r="260" spans="8:20" x14ac:dyDescent="0.25">
      <c r="H260" s="1"/>
      <c r="I260" s="1"/>
      <c r="J260" s="64"/>
      <c r="M260" s="64"/>
      <c r="N260" s="64"/>
      <c r="O260" s="64"/>
      <c r="R260" s="64"/>
      <c r="S260" s="64"/>
      <c r="T260" s="64"/>
    </row>
    <row r="261" spans="8:20" x14ac:dyDescent="0.25">
      <c r="H261" s="1"/>
      <c r="I261" s="1"/>
      <c r="J261" s="64"/>
      <c r="M261" s="64"/>
      <c r="N261" s="64"/>
      <c r="O261" s="64"/>
      <c r="R261" s="64"/>
      <c r="S261" s="64"/>
      <c r="T261" s="64"/>
    </row>
    <row r="262" spans="8:20" x14ac:dyDescent="0.25">
      <c r="H262" s="1"/>
      <c r="I262" s="1"/>
      <c r="J262" s="64"/>
      <c r="M262" s="64"/>
      <c r="N262" s="64"/>
      <c r="O262" s="64"/>
      <c r="R262" s="64"/>
      <c r="S262" s="64"/>
      <c r="T262" s="64"/>
    </row>
    <row r="263" spans="8:20" x14ac:dyDescent="0.25">
      <c r="H263" s="1"/>
      <c r="I263" s="1"/>
      <c r="J263" s="64"/>
      <c r="M263" s="64"/>
      <c r="N263" s="64"/>
      <c r="O263" s="64"/>
      <c r="R263" s="64"/>
      <c r="S263" s="64"/>
      <c r="T263" s="64"/>
    </row>
    <row r="264" spans="8:20" x14ac:dyDescent="0.25">
      <c r="H264" s="1"/>
      <c r="I264" s="1"/>
      <c r="J264" s="64"/>
      <c r="M264" s="64"/>
      <c r="N264" s="64"/>
      <c r="O264" s="64"/>
      <c r="R264" s="64"/>
      <c r="S264" s="64"/>
      <c r="T264" s="64"/>
    </row>
    <row r="265" spans="8:20" x14ac:dyDescent="0.25">
      <c r="H265" s="1"/>
      <c r="I265" s="1"/>
      <c r="J265" s="64"/>
      <c r="M265" s="64"/>
      <c r="N265" s="64"/>
      <c r="O265" s="64"/>
      <c r="R265" s="64"/>
      <c r="S265" s="64"/>
      <c r="T265" s="64"/>
    </row>
    <row r="266" spans="8:20" x14ac:dyDescent="0.25">
      <c r="H266" s="1"/>
      <c r="I266" s="1"/>
      <c r="J266" s="64"/>
      <c r="M266" s="64"/>
      <c r="N266" s="64"/>
      <c r="O266" s="64"/>
      <c r="R266" s="64"/>
      <c r="S266" s="64"/>
      <c r="T266" s="64"/>
    </row>
    <row r="267" spans="8:20" x14ac:dyDescent="0.25">
      <c r="H267" s="1"/>
      <c r="I267" s="1"/>
      <c r="J267" s="64"/>
      <c r="M267" s="64"/>
      <c r="N267" s="64"/>
      <c r="O267" s="64"/>
      <c r="R267" s="64"/>
      <c r="S267" s="64"/>
      <c r="T267" s="64"/>
    </row>
    <row r="268" spans="8:20" x14ac:dyDescent="0.25">
      <c r="H268" s="1"/>
      <c r="I268" s="1"/>
      <c r="J268" s="64"/>
      <c r="M268" s="64"/>
      <c r="N268" s="64"/>
      <c r="O268" s="64"/>
      <c r="R268" s="64"/>
      <c r="S268" s="64"/>
      <c r="T268" s="64"/>
    </row>
    <row r="269" spans="8:20" x14ac:dyDescent="0.25">
      <c r="H269" s="1"/>
      <c r="I269" s="1"/>
      <c r="J269" s="64"/>
      <c r="M269" s="64"/>
      <c r="N269" s="64"/>
      <c r="O269" s="64"/>
      <c r="R269" s="64"/>
      <c r="S269" s="64"/>
      <c r="T269" s="64"/>
    </row>
    <row r="270" spans="8:20" x14ac:dyDescent="0.25">
      <c r="H270" s="1"/>
      <c r="I270" s="1"/>
      <c r="J270" s="64"/>
      <c r="M270" s="64"/>
      <c r="N270" s="64"/>
      <c r="O270" s="64"/>
      <c r="R270" s="64"/>
      <c r="S270" s="64"/>
      <c r="T270" s="64"/>
    </row>
    <row r="271" spans="8:20" x14ac:dyDescent="0.25">
      <c r="H271" s="1"/>
      <c r="I271" s="1"/>
      <c r="J271" s="64"/>
      <c r="M271" s="64"/>
      <c r="N271" s="64"/>
      <c r="O271" s="64"/>
      <c r="R271" s="64"/>
      <c r="S271" s="64"/>
      <c r="T271" s="64"/>
    </row>
    <row r="272" spans="8:20" x14ac:dyDescent="0.25">
      <c r="H272" s="1"/>
      <c r="I272" s="1"/>
      <c r="J272" s="64"/>
      <c r="M272" s="64"/>
      <c r="N272" s="64"/>
      <c r="O272" s="64"/>
      <c r="R272" s="64"/>
      <c r="S272" s="64"/>
      <c r="T272" s="64"/>
    </row>
    <row r="273" spans="8:20" x14ac:dyDescent="0.25">
      <c r="H273" s="1"/>
      <c r="I273" s="1"/>
      <c r="J273" s="64"/>
      <c r="M273" s="64"/>
      <c r="N273" s="64"/>
      <c r="O273" s="64"/>
      <c r="R273" s="64"/>
      <c r="S273" s="64"/>
      <c r="T273" s="64"/>
    </row>
    <row r="274" spans="8:20" x14ac:dyDescent="0.25">
      <c r="H274" s="1"/>
      <c r="I274" s="1"/>
      <c r="J274" s="64"/>
      <c r="M274" s="64"/>
      <c r="N274" s="64"/>
      <c r="O274" s="64"/>
      <c r="R274" s="64"/>
      <c r="S274" s="64"/>
      <c r="T274" s="64"/>
    </row>
    <row r="275" spans="8:20" x14ac:dyDescent="0.25">
      <c r="H275" s="1"/>
      <c r="I275" s="1"/>
      <c r="J275" s="64"/>
      <c r="M275" s="64"/>
      <c r="N275" s="64"/>
      <c r="O275" s="64"/>
      <c r="R275" s="64"/>
      <c r="S275" s="64"/>
      <c r="T275" s="64"/>
    </row>
    <row r="276" spans="8:20" x14ac:dyDescent="0.25">
      <c r="H276" s="1"/>
      <c r="I276" s="1"/>
      <c r="J276" s="64"/>
      <c r="M276" s="64"/>
      <c r="N276" s="64"/>
      <c r="O276" s="64"/>
      <c r="R276" s="64"/>
      <c r="S276" s="64"/>
      <c r="T276" s="64"/>
    </row>
    <row r="277" spans="8:20" x14ac:dyDescent="0.25">
      <c r="H277" s="1"/>
      <c r="I277" s="1"/>
      <c r="J277" s="64"/>
      <c r="M277" s="64"/>
      <c r="N277" s="64"/>
      <c r="O277" s="64"/>
      <c r="R277" s="64"/>
      <c r="S277" s="64"/>
      <c r="T277" s="64"/>
    </row>
    <row r="278" spans="8:20" x14ac:dyDescent="0.25">
      <c r="H278" s="1"/>
      <c r="I278" s="1"/>
      <c r="J278" s="64"/>
      <c r="M278" s="64"/>
      <c r="N278" s="64"/>
      <c r="O278" s="64"/>
      <c r="R278" s="64"/>
      <c r="S278" s="64"/>
      <c r="T278" s="64"/>
    </row>
    <row r="279" spans="8:20" x14ac:dyDescent="0.25">
      <c r="H279" s="1"/>
      <c r="I279" s="1"/>
      <c r="J279" s="64"/>
      <c r="M279" s="64"/>
      <c r="N279" s="64"/>
      <c r="O279" s="64"/>
      <c r="R279" s="64"/>
      <c r="S279" s="64"/>
      <c r="T279" s="64"/>
    </row>
    <row r="280" spans="8:20" x14ac:dyDescent="0.25">
      <c r="H280" s="1"/>
      <c r="I280" s="1"/>
      <c r="J280" s="64"/>
      <c r="M280" s="64"/>
      <c r="N280" s="64"/>
      <c r="O280" s="64"/>
      <c r="R280" s="64"/>
      <c r="S280" s="64"/>
      <c r="T280" s="64"/>
    </row>
    <row r="281" spans="8:20" x14ac:dyDescent="0.25">
      <c r="H281" s="1"/>
      <c r="I281" s="1"/>
      <c r="J281" s="64"/>
      <c r="M281" s="64"/>
      <c r="N281" s="64"/>
      <c r="O281" s="64"/>
      <c r="R281" s="64"/>
      <c r="S281" s="64"/>
      <c r="T281" s="64"/>
    </row>
    <row r="282" spans="8:20" x14ac:dyDescent="0.25">
      <c r="H282" s="1"/>
      <c r="I282" s="1"/>
      <c r="J282" s="64"/>
      <c r="M282" s="64"/>
      <c r="N282" s="64"/>
      <c r="O282" s="64"/>
      <c r="R282" s="64"/>
      <c r="S282" s="64"/>
      <c r="T282" s="64"/>
    </row>
    <row r="283" spans="8:20" x14ac:dyDescent="0.25">
      <c r="H283" s="1"/>
      <c r="I283" s="1"/>
      <c r="J283" s="64"/>
      <c r="M283" s="64"/>
      <c r="N283" s="64"/>
      <c r="O283" s="64"/>
      <c r="R283" s="64"/>
      <c r="S283" s="64"/>
      <c r="T283" s="64"/>
    </row>
    <row r="284" spans="8:20" x14ac:dyDescent="0.25">
      <c r="H284" s="1"/>
      <c r="I284" s="1"/>
      <c r="J284" s="64"/>
      <c r="M284" s="64"/>
      <c r="N284" s="64"/>
      <c r="O284" s="64"/>
      <c r="R284" s="64"/>
      <c r="S284" s="64"/>
      <c r="T284" s="64"/>
    </row>
    <row r="285" spans="8:20" x14ac:dyDescent="0.25">
      <c r="H285" s="1"/>
      <c r="I285" s="1"/>
      <c r="J285" s="64"/>
      <c r="M285" s="64"/>
      <c r="N285" s="64"/>
      <c r="O285" s="64"/>
      <c r="R285" s="64"/>
      <c r="S285" s="64"/>
      <c r="T285" s="64"/>
    </row>
    <row r="286" spans="8:20" x14ac:dyDescent="0.25">
      <c r="H286" s="1"/>
      <c r="I286" s="1"/>
      <c r="J286" s="64"/>
      <c r="M286" s="64"/>
      <c r="N286" s="64"/>
      <c r="O286" s="64"/>
      <c r="R286" s="64"/>
      <c r="S286" s="64"/>
      <c r="T286" s="64"/>
    </row>
    <row r="287" spans="8:20" x14ac:dyDescent="0.25">
      <c r="H287" s="1"/>
      <c r="I287" s="1"/>
      <c r="J287" s="64"/>
      <c r="M287" s="64"/>
      <c r="N287" s="64"/>
      <c r="O287" s="64"/>
      <c r="R287" s="64"/>
      <c r="S287" s="64"/>
      <c r="T287" s="64"/>
    </row>
    <row r="288" spans="8:20" x14ac:dyDescent="0.25">
      <c r="H288" s="1"/>
      <c r="I288" s="1"/>
      <c r="J288" s="64"/>
      <c r="M288" s="64"/>
      <c r="N288" s="64"/>
      <c r="O288" s="64"/>
      <c r="R288" s="64"/>
      <c r="S288" s="64"/>
      <c r="T288" s="64"/>
    </row>
    <row r="289" spans="8:20" x14ac:dyDescent="0.25">
      <c r="H289" s="1"/>
      <c r="I289" s="1"/>
      <c r="J289" s="64"/>
      <c r="M289" s="64"/>
      <c r="N289" s="64"/>
      <c r="O289" s="64"/>
      <c r="R289" s="64"/>
      <c r="S289" s="64"/>
      <c r="T289" s="64"/>
    </row>
    <row r="290" spans="8:20" x14ac:dyDescent="0.25">
      <c r="H290" s="1"/>
      <c r="I290" s="1"/>
      <c r="J290" s="64"/>
      <c r="M290" s="64"/>
      <c r="N290" s="64"/>
      <c r="O290" s="64"/>
      <c r="R290" s="64"/>
      <c r="S290" s="64"/>
      <c r="T290" s="64"/>
    </row>
    <row r="291" spans="8:20" x14ac:dyDescent="0.25">
      <c r="H291" s="1"/>
      <c r="I291" s="1"/>
      <c r="J291" s="64"/>
      <c r="M291" s="64"/>
      <c r="N291" s="64"/>
      <c r="O291" s="64"/>
      <c r="R291" s="64"/>
      <c r="S291" s="64"/>
      <c r="T291" s="64"/>
    </row>
    <row r="292" spans="8:20" x14ac:dyDescent="0.25">
      <c r="H292" s="1"/>
      <c r="I292" s="1"/>
      <c r="J292" s="64"/>
      <c r="M292" s="64"/>
      <c r="N292" s="64"/>
      <c r="O292" s="64"/>
      <c r="R292" s="64"/>
      <c r="S292" s="64"/>
      <c r="T292" s="64"/>
    </row>
    <row r="293" spans="8:20" x14ac:dyDescent="0.25">
      <c r="H293" s="1"/>
      <c r="I293" s="1"/>
      <c r="J293" s="64"/>
      <c r="M293" s="64"/>
      <c r="N293" s="64"/>
      <c r="O293" s="64"/>
      <c r="R293" s="64"/>
      <c r="S293" s="64"/>
      <c r="T293" s="64"/>
    </row>
    <row r="294" spans="8:20" x14ac:dyDescent="0.25">
      <c r="H294" s="1"/>
      <c r="I294" s="1"/>
      <c r="J294" s="64"/>
      <c r="M294" s="64"/>
      <c r="N294" s="64"/>
      <c r="O294" s="64"/>
      <c r="R294" s="64"/>
      <c r="S294" s="64"/>
      <c r="T294" s="64"/>
    </row>
    <row r="295" spans="8:20" x14ac:dyDescent="0.25">
      <c r="H295" s="1"/>
      <c r="I295" s="1"/>
      <c r="J295" s="64"/>
      <c r="M295" s="64"/>
      <c r="N295" s="64"/>
      <c r="O295" s="64"/>
      <c r="R295" s="64"/>
      <c r="S295" s="64"/>
      <c r="T295" s="64"/>
    </row>
    <row r="296" spans="8:20" x14ac:dyDescent="0.25">
      <c r="H296" s="1"/>
      <c r="I296" s="1"/>
      <c r="J296" s="64"/>
      <c r="M296" s="64"/>
      <c r="N296" s="64"/>
      <c r="O296" s="64"/>
      <c r="R296" s="64"/>
      <c r="S296" s="64"/>
      <c r="T296" s="64"/>
    </row>
    <row r="297" spans="8:20" x14ac:dyDescent="0.25">
      <c r="H297" s="1"/>
      <c r="I297" s="1"/>
      <c r="J297" s="64"/>
      <c r="M297" s="64"/>
      <c r="N297" s="64"/>
      <c r="O297" s="64"/>
      <c r="R297" s="64"/>
      <c r="S297" s="64"/>
      <c r="T297" s="64"/>
    </row>
    <row r="298" spans="8:20" x14ac:dyDescent="0.25">
      <c r="H298" s="1"/>
      <c r="I298" s="1"/>
      <c r="J298" s="64"/>
      <c r="M298" s="64"/>
      <c r="N298" s="64"/>
      <c r="O298" s="64"/>
      <c r="R298" s="64"/>
      <c r="S298" s="64"/>
      <c r="T298" s="64"/>
    </row>
    <row r="299" spans="8:20" x14ac:dyDescent="0.25">
      <c r="H299" s="1"/>
      <c r="I299" s="1"/>
      <c r="J299" s="64"/>
      <c r="M299" s="64"/>
      <c r="N299" s="64"/>
      <c r="O299" s="64"/>
      <c r="R299" s="64"/>
      <c r="S299" s="64"/>
      <c r="T299" s="64"/>
    </row>
    <row r="300" spans="8:20" x14ac:dyDescent="0.25">
      <c r="H300" s="1"/>
      <c r="I300" s="1"/>
      <c r="J300" s="64"/>
      <c r="M300" s="64"/>
      <c r="N300" s="64"/>
      <c r="O300" s="64"/>
      <c r="R300" s="64"/>
      <c r="S300" s="64"/>
      <c r="T300" s="64"/>
    </row>
    <row r="301" spans="8:20" x14ac:dyDescent="0.25">
      <c r="H301" s="1"/>
      <c r="I301" s="1"/>
      <c r="J301" s="64"/>
      <c r="M301" s="64"/>
      <c r="N301" s="64"/>
      <c r="O301" s="64"/>
      <c r="R301" s="64"/>
      <c r="S301" s="64"/>
      <c r="T301" s="64"/>
    </row>
    <row r="302" spans="8:20" x14ac:dyDescent="0.25">
      <c r="H302" s="1"/>
      <c r="I302" s="1"/>
      <c r="J302" s="64"/>
      <c r="M302" s="64"/>
      <c r="N302" s="64"/>
      <c r="O302" s="64"/>
      <c r="R302" s="64"/>
      <c r="S302" s="64"/>
      <c r="T302" s="64"/>
    </row>
    <row r="303" spans="8:20" x14ac:dyDescent="0.25">
      <c r="H303" s="1"/>
      <c r="I303" s="1"/>
      <c r="J303" s="64"/>
      <c r="M303" s="64"/>
      <c r="N303" s="64"/>
      <c r="O303" s="64"/>
      <c r="R303" s="64"/>
      <c r="S303" s="64"/>
      <c r="T303" s="64"/>
    </row>
    <row r="304" spans="8:20" x14ac:dyDescent="0.25">
      <c r="H304" s="1"/>
      <c r="I304" s="1"/>
      <c r="J304" s="64"/>
      <c r="M304" s="64"/>
      <c r="N304" s="64"/>
      <c r="O304" s="64"/>
      <c r="R304" s="64"/>
      <c r="S304" s="64"/>
      <c r="T304" s="64"/>
    </row>
    <row r="305" spans="8:20" x14ac:dyDescent="0.25">
      <c r="H305" s="1"/>
      <c r="I305" s="1"/>
      <c r="J305" s="64"/>
      <c r="M305" s="64"/>
      <c r="N305" s="64"/>
      <c r="O305" s="64"/>
      <c r="R305" s="64"/>
      <c r="S305" s="64"/>
      <c r="T305" s="64"/>
    </row>
    <row r="306" spans="8:20" x14ac:dyDescent="0.25">
      <c r="H306" s="1"/>
      <c r="I306" s="1"/>
      <c r="J306" s="64"/>
      <c r="M306" s="64"/>
      <c r="N306" s="64"/>
      <c r="O306" s="64"/>
      <c r="R306" s="64"/>
      <c r="S306" s="64"/>
      <c r="T306" s="64"/>
    </row>
    <row r="307" spans="8:20" x14ac:dyDescent="0.25">
      <c r="H307" s="1"/>
      <c r="I307" s="1"/>
      <c r="J307" s="64"/>
      <c r="M307" s="64"/>
      <c r="N307" s="64"/>
      <c r="O307" s="64"/>
      <c r="R307" s="64"/>
      <c r="S307" s="64"/>
      <c r="T307" s="64"/>
    </row>
    <row r="308" spans="8:20" x14ac:dyDescent="0.25">
      <c r="H308" s="1"/>
      <c r="I308" s="1"/>
      <c r="J308" s="64"/>
      <c r="M308" s="64"/>
      <c r="N308" s="64"/>
      <c r="O308" s="64"/>
      <c r="R308" s="64"/>
      <c r="S308" s="64"/>
      <c r="T308" s="64"/>
    </row>
    <row r="309" spans="8:20" x14ac:dyDescent="0.25">
      <c r="H309" s="1"/>
      <c r="I309" s="1"/>
      <c r="J309" s="64"/>
      <c r="M309" s="64"/>
      <c r="N309" s="64"/>
      <c r="O309" s="64"/>
      <c r="R309" s="64"/>
      <c r="S309" s="64"/>
      <c r="T309" s="64"/>
    </row>
    <row r="310" spans="8:20" x14ac:dyDescent="0.25">
      <c r="H310" s="1"/>
      <c r="I310" s="1"/>
      <c r="J310" s="64"/>
      <c r="M310" s="64"/>
      <c r="N310" s="64"/>
      <c r="O310" s="64"/>
      <c r="R310" s="64"/>
      <c r="S310" s="64"/>
      <c r="T310" s="64"/>
    </row>
    <row r="311" spans="8:20" x14ac:dyDescent="0.25">
      <c r="H311" s="1"/>
      <c r="I311" s="1"/>
      <c r="J311" s="64"/>
      <c r="M311" s="64"/>
      <c r="N311" s="64"/>
      <c r="O311" s="64"/>
      <c r="R311" s="64"/>
      <c r="S311" s="64"/>
      <c r="T311" s="64"/>
    </row>
    <row r="312" spans="8:20" x14ac:dyDescent="0.25">
      <c r="H312" s="1"/>
      <c r="I312" s="1"/>
      <c r="J312" s="64"/>
      <c r="M312" s="64"/>
      <c r="N312" s="64"/>
      <c r="O312" s="64"/>
      <c r="R312" s="64"/>
      <c r="S312" s="64"/>
      <c r="T312" s="64"/>
    </row>
    <row r="313" spans="8:20" x14ac:dyDescent="0.25">
      <c r="H313" s="1"/>
      <c r="I313" s="1"/>
      <c r="J313" s="64"/>
      <c r="M313" s="64"/>
      <c r="N313" s="64"/>
      <c r="O313" s="64"/>
      <c r="R313" s="64"/>
      <c r="S313" s="64"/>
      <c r="T313" s="64"/>
    </row>
    <row r="314" spans="8:20" x14ac:dyDescent="0.25">
      <c r="H314" s="1"/>
      <c r="I314" s="1"/>
      <c r="J314" s="64"/>
      <c r="M314" s="64"/>
      <c r="N314" s="64"/>
      <c r="O314" s="64"/>
      <c r="R314" s="64"/>
      <c r="S314" s="64"/>
      <c r="T314" s="64"/>
    </row>
    <row r="315" spans="8:20" x14ac:dyDescent="0.25">
      <c r="H315" s="1"/>
      <c r="I315" s="1"/>
      <c r="J315" s="64"/>
      <c r="M315" s="64"/>
      <c r="N315" s="64"/>
      <c r="O315" s="64"/>
      <c r="R315" s="64"/>
      <c r="S315" s="64"/>
      <c r="T315" s="64"/>
    </row>
    <row r="316" spans="8:20" x14ac:dyDescent="0.25">
      <c r="H316" s="1"/>
      <c r="I316" s="1"/>
      <c r="J316" s="64"/>
      <c r="M316" s="64"/>
      <c r="N316" s="64"/>
      <c r="O316" s="64"/>
      <c r="R316" s="64"/>
      <c r="S316" s="64"/>
      <c r="T316" s="64"/>
    </row>
    <row r="317" spans="8:20" x14ac:dyDescent="0.25">
      <c r="H317" s="1"/>
      <c r="I317" s="1"/>
      <c r="J317" s="64"/>
      <c r="M317" s="64"/>
      <c r="N317" s="64"/>
      <c r="O317" s="64"/>
      <c r="R317" s="64"/>
      <c r="S317" s="64"/>
      <c r="T317" s="64"/>
    </row>
    <row r="318" spans="8:20" x14ac:dyDescent="0.25">
      <c r="H318" s="1"/>
      <c r="I318" s="1"/>
      <c r="J318" s="64"/>
      <c r="M318" s="64"/>
      <c r="N318" s="64"/>
      <c r="O318" s="64"/>
      <c r="R318" s="64"/>
      <c r="S318" s="64"/>
      <c r="T318" s="64"/>
    </row>
    <row r="319" spans="8:20" x14ac:dyDescent="0.25">
      <c r="H319" s="1"/>
      <c r="I319" s="1"/>
      <c r="J319" s="64"/>
      <c r="M319" s="64"/>
      <c r="N319" s="64"/>
      <c r="O319" s="64"/>
      <c r="R319" s="64"/>
      <c r="S319" s="64"/>
      <c r="T319" s="64"/>
    </row>
    <row r="320" spans="8:20" x14ac:dyDescent="0.25">
      <c r="H320" s="1"/>
      <c r="I320" s="1"/>
      <c r="J320" s="64"/>
      <c r="M320" s="64"/>
      <c r="N320" s="64"/>
      <c r="O320" s="64"/>
      <c r="R320" s="64"/>
      <c r="S320" s="64"/>
      <c r="T320" s="64"/>
    </row>
    <row r="321" spans="8:20" x14ac:dyDescent="0.25">
      <c r="H321" s="1"/>
      <c r="I321" s="1"/>
      <c r="J321" s="64"/>
      <c r="M321" s="64"/>
      <c r="N321" s="64"/>
      <c r="O321" s="64"/>
      <c r="R321" s="64"/>
      <c r="S321" s="64"/>
      <c r="T321" s="64"/>
    </row>
    <row r="322" spans="8:20" x14ac:dyDescent="0.25">
      <c r="H322" s="1"/>
      <c r="I322" s="1"/>
      <c r="J322" s="64"/>
      <c r="M322" s="64"/>
      <c r="N322" s="64"/>
      <c r="O322" s="64"/>
      <c r="R322" s="64"/>
      <c r="S322" s="64"/>
      <c r="T322" s="64"/>
    </row>
    <row r="323" spans="8:20" x14ac:dyDescent="0.25">
      <c r="H323" s="1"/>
      <c r="I323" s="1"/>
      <c r="J323" s="64"/>
      <c r="M323" s="64"/>
      <c r="N323" s="64"/>
      <c r="O323" s="64"/>
      <c r="R323" s="64"/>
      <c r="S323" s="64"/>
      <c r="T323" s="64"/>
    </row>
    <row r="324" spans="8:20" x14ac:dyDescent="0.25">
      <c r="H324" s="1"/>
      <c r="I324" s="1"/>
      <c r="J324" s="64"/>
      <c r="M324" s="64"/>
      <c r="N324" s="64"/>
      <c r="O324" s="64"/>
      <c r="R324" s="64"/>
      <c r="S324" s="64"/>
      <c r="T324" s="64"/>
    </row>
    <row r="325" spans="8:20" x14ac:dyDescent="0.25">
      <c r="H325" s="1"/>
      <c r="I325" s="1"/>
      <c r="J325" s="64"/>
      <c r="M325" s="64"/>
      <c r="N325" s="64"/>
      <c r="O325" s="64"/>
      <c r="R325" s="64"/>
      <c r="S325" s="64"/>
      <c r="T325" s="64"/>
    </row>
    <row r="326" spans="8:20" x14ac:dyDescent="0.25">
      <c r="H326" s="1"/>
      <c r="I326" s="1"/>
      <c r="J326" s="64"/>
      <c r="M326" s="64"/>
      <c r="N326" s="64"/>
      <c r="O326" s="64"/>
      <c r="R326" s="64"/>
      <c r="S326" s="64"/>
      <c r="T326" s="64"/>
    </row>
    <row r="327" spans="8:20" x14ac:dyDescent="0.25">
      <c r="H327" s="1"/>
      <c r="I327" s="1"/>
      <c r="J327" s="64"/>
      <c r="M327" s="64"/>
      <c r="N327" s="64"/>
      <c r="O327" s="64"/>
      <c r="R327" s="64"/>
      <c r="S327" s="64"/>
      <c r="T327" s="64"/>
    </row>
    <row r="328" spans="8:20" x14ac:dyDescent="0.25">
      <c r="H328" s="1"/>
      <c r="I328" s="1"/>
      <c r="J328" s="64"/>
      <c r="M328" s="64"/>
      <c r="N328" s="64"/>
      <c r="O328" s="64"/>
      <c r="R328" s="64"/>
      <c r="S328" s="64"/>
      <c r="T328" s="64"/>
    </row>
    <row r="329" spans="8:20" x14ac:dyDescent="0.25">
      <c r="H329" s="1"/>
      <c r="I329" s="1"/>
      <c r="J329" s="64"/>
      <c r="M329" s="64"/>
      <c r="N329" s="64"/>
      <c r="O329" s="64"/>
      <c r="R329" s="64"/>
      <c r="S329" s="64"/>
      <c r="T329" s="64"/>
    </row>
    <row r="330" spans="8:20" x14ac:dyDescent="0.25">
      <c r="H330" s="1"/>
      <c r="I330" s="1"/>
      <c r="J330" s="64"/>
      <c r="M330" s="64"/>
      <c r="N330" s="64"/>
      <c r="O330" s="64"/>
      <c r="R330" s="64"/>
      <c r="S330" s="64"/>
      <c r="T330" s="64"/>
    </row>
    <row r="331" spans="8:20" x14ac:dyDescent="0.25">
      <c r="H331" s="1"/>
      <c r="I331" s="1"/>
      <c r="J331" s="64"/>
      <c r="M331" s="64"/>
      <c r="N331" s="64"/>
      <c r="O331" s="64"/>
      <c r="R331" s="64"/>
      <c r="S331" s="64"/>
      <c r="T331" s="64"/>
    </row>
    <row r="332" spans="8:20" x14ac:dyDescent="0.25">
      <c r="H332" s="1"/>
      <c r="I332" s="1"/>
      <c r="J332" s="64"/>
      <c r="M332" s="64"/>
      <c r="N332" s="64"/>
      <c r="O332" s="64"/>
      <c r="R332" s="64"/>
      <c r="S332" s="64"/>
      <c r="T332" s="64"/>
    </row>
    <row r="333" spans="8:20" x14ac:dyDescent="0.25">
      <c r="H333" s="1"/>
      <c r="I333" s="1"/>
      <c r="J333" s="64"/>
      <c r="M333" s="64"/>
      <c r="N333" s="64"/>
      <c r="O333" s="64"/>
      <c r="R333" s="64"/>
      <c r="S333" s="64"/>
      <c r="T333" s="64"/>
    </row>
    <row r="334" spans="8:20" x14ac:dyDescent="0.25">
      <c r="H334" s="1"/>
      <c r="I334" s="1"/>
      <c r="J334" s="64"/>
      <c r="M334" s="64"/>
      <c r="N334" s="64"/>
      <c r="O334" s="64"/>
      <c r="R334" s="64"/>
      <c r="S334" s="64"/>
      <c r="T334" s="64"/>
    </row>
    <row r="335" spans="8:20" x14ac:dyDescent="0.25">
      <c r="H335" s="1"/>
      <c r="I335" s="1"/>
      <c r="J335" s="64"/>
      <c r="M335" s="64"/>
      <c r="N335" s="64"/>
      <c r="O335" s="64"/>
      <c r="R335" s="64"/>
      <c r="S335" s="64"/>
      <c r="T335" s="64"/>
    </row>
    <row r="336" spans="8:20" x14ac:dyDescent="0.25">
      <c r="H336" s="1"/>
      <c r="I336" s="1"/>
      <c r="J336" s="64"/>
      <c r="M336" s="64"/>
      <c r="N336" s="64"/>
      <c r="O336" s="64"/>
      <c r="R336" s="64"/>
      <c r="S336" s="64"/>
      <c r="T336" s="64"/>
    </row>
    <row r="337" spans="8:20" x14ac:dyDescent="0.25">
      <c r="H337" s="1"/>
      <c r="I337" s="1"/>
      <c r="J337" s="64"/>
      <c r="M337" s="64"/>
      <c r="N337" s="64"/>
      <c r="O337" s="64"/>
      <c r="R337" s="64"/>
      <c r="S337" s="64"/>
      <c r="T337" s="64"/>
    </row>
    <row r="338" spans="8:20" x14ac:dyDescent="0.25">
      <c r="H338" s="1"/>
      <c r="I338" s="1"/>
      <c r="J338" s="64"/>
      <c r="M338" s="64"/>
      <c r="N338" s="64"/>
      <c r="O338" s="64"/>
      <c r="R338" s="64"/>
      <c r="S338" s="64"/>
      <c r="T338" s="64"/>
    </row>
    <row r="339" spans="8:20" x14ac:dyDescent="0.25">
      <c r="H339" s="1"/>
      <c r="I339" s="1"/>
      <c r="J339" s="64"/>
      <c r="M339" s="64"/>
      <c r="N339" s="64"/>
      <c r="O339" s="64"/>
      <c r="R339" s="64"/>
      <c r="S339" s="64"/>
      <c r="T339" s="64"/>
    </row>
    <row r="340" spans="8:20" x14ac:dyDescent="0.25">
      <c r="H340" s="1"/>
      <c r="I340" s="1"/>
      <c r="J340" s="64"/>
      <c r="M340" s="64"/>
      <c r="N340" s="64"/>
      <c r="O340" s="64"/>
      <c r="R340" s="64"/>
      <c r="S340" s="64"/>
      <c r="T340" s="64"/>
    </row>
    <row r="341" spans="8:20" x14ac:dyDescent="0.25">
      <c r="H341" s="1"/>
      <c r="I341" s="1"/>
      <c r="J341" s="64"/>
      <c r="M341" s="64"/>
      <c r="N341" s="64"/>
      <c r="O341" s="64"/>
      <c r="R341" s="64"/>
      <c r="S341" s="64"/>
      <c r="T341" s="64"/>
    </row>
    <row r="342" spans="8:20" x14ac:dyDescent="0.25">
      <c r="H342" s="1"/>
      <c r="I342" s="1"/>
      <c r="J342" s="64"/>
      <c r="M342" s="64"/>
      <c r="N342" s="64"/>
      <c r="O342" s="64"/>
      <c r="R342" s="64"/>
      <c r="S342" s="64"/>
      <c r="T342" s="64"/>
    </row>
    <row r="343" spans="8:20" x14ac:dyDescent="0.25">
      <c r="H343" s="1"/>
      <c r="I343" s="1"/>
      <c r="J343" s="64"/>
      <c r="M343" s="64"/>
      <c r="N343" s="64"/>
      <c r="O343" s="64"/>
      <c r="R343" s="64"/>
      <c r="S343" s="64"/>
      <c r="T343" s="64"/>
    </row>
    <row r="344" spans="8:20" x14ac:dyDescent="0.25">
      <c r="H344" s="1"/>
      <c r="I344" s="1"/>
      <c r="J344" s="64"/>
      <c r="M344" s="64"/>
      <c r="N344" s="64"/>
      <c r="O344" s="64"/>
      <c r="R344" s="64"/>
      <c r="S344" s="64"/>
      <c r="T344" s="64"/>
    </row>
    <row r="345" spans="8:20" x14ac:dyDescent="0.25">
      <c r="H345" s="1"/>
      <c r="I345" s="1"/>
      <c r="J345" s="64"/>
      <c r="M345" s="64"/>
      <c r="N345" s="64"/>
      <c r="O345" s="64"/>
      <c r="R345" s="64"/>
      <c r="S345" s="64"/>
      <c r="T345" s="64"/>
    </row>
    <row r="346" spans="8:20" x14ac:dyDescent="0.25">
      <c r="H346" s="1"/>
      <c r="I346" s="1"/>
      <c r="J346" s="64"/>
      <c r="M346" s="64"/>
      <c r="N346" s="64"/>
      <c r="O346" s="64"/>
      <c r="R346" s="64"/>
      <c r="S346" s="64"/>
      <c r="T346" s="64"/>
    </row>
    <row r="347" spans="8:20" x14ac:dyDescent="0.25">
      <c r="H347" s="1"/>
      <c r="I347" s="1"/>
      <c r="J347" s="64"/>
      <c r="M347" s="64"/>
      <c r="N347" s="64"/>
      <c r="O347" s="64"/>
      <c r="R347" s="64"/>
      <c r="S347" s="64"/>
      <c r="T347" s="64"/>
    </row>
    <row r="348" spans="8:20" x14ac:dyDescent="0.25">
      <c r="H348" s="1"/>
      <c r="I348" s="1"/>
      <c r="J348" s="64"/>
      <c r="M348" s="64"/>
      <c r="N348" s="64"/>
      <c r="O348" s="64"/>
      <c r="R348" s="64"/>
      <c r="S348" s="64"/>
      <c r="T348" s="64"/>
    </row>
    <row r="349" spans="8:20" x14ac:dyDescent="0.25">
      <c r="H349" s="1"/>
      <c r="I349" s="1"/>
      <c r="J349" s="64"/>
      <c r="M349" s="64"/>
      <c r="N349" s="64"/>
      <c r="O349" s="64"/>
      <c r="R349" s="64"/>
      <c r="S349" s="64"/>
      <c r="T349" s="64"/>
    </row>
    <row r="350" spans="8:20" x14ac:dyDescent="0.25">
      <c r="H350" s="1"/>
      <c r="I350" s="1"/>
      <c r="J350" s="64"/>
      <c r="M350" s="64"/>
      <c r="N350" s="64"/>
      <c r="O350" s="64"/>
      <c r="R350" s="64"/>
      <c r="S350" s="64"/>
      <c r="T350" s="64"/>
    </row>
    <row r="351" spans="8:20" x14ac:dyDescent="0.25">
      <c r="H351" s="1"/>
      <c r="I351" s="1"/>
      <c r="J351" s="64"/>
      <c r="M351" s="64"/>
      <c r="N351" s="64"/>
      <c r="O351" s="64"/>
      <c r="R351" s="64"/>
      <c r="S351" s="64"/>
      <c r="T351" s="64"/>
    </row>
    <row r="352" spans="8:20" x14ac:dyDescent="0.25">
      <c r="H352" s="1"/>
      <c r="I352" s="1"/>
      <c r="J352" s="64"/>
      <c r="M352" s="64"/>
      <c r="N352" s="64"/>
      <c r="O352" s="64"/>
      <c r="R352" s="64"/>
      <c r="S352" s="64"/>
      <c r="T352" s="64"/>
    </row>
    <row r="353" spans="8:20" x14ac:dyDescent="0.25">
      <c r="H353" s="1"/>
      <c r="I353" s="1"/>
      <c r="J353" s="64"/>
      <c r="M353" s="64"/>
      <c r="N353" s="64"/>
      <c r="O353" s="64"/>
      <c r="R353" s="64"/>
      <c r="S353" s="64"/>
      <c r="T353" s="64"/>
    </row>
    <row r="354" spans="8:20" x14ac:dyDescent="0.25">
      <c r="H354" s="1"/>
      <c r="I354" s="1"/>
      <c r="J354" s="64"/>
      <c r="M354" s="64"/>
      <c r="N354" s="64"/>
      <c r="O354" s="64"/>
      <c r="R354" s="64"/>
      <c r="S354" s="64"/>
      <c r="T354" s="64"/>
    </row>
    <row r="355" spans="8:20" x14ac:dyDescent="0.25">
      <c r="H355" s="1"/>
      <c r="I355" s="1"/>
      <c r="J355" s="64"/>
      <c r="M355" s="64"/>
      <c r="N355" s="64"/>
      <c r="O355" s="64"/>
      <c r="R355" s="64"/>
      <c r="S355" s="64"/>
      <c r="T355" s="64"/>
    </row>
    <row r="356" spans="8:20" x14ac:dyDescent="0.25">
      <c r="H356" s="1"/>
      <c r="I356" s="1"/>
      <c r="J356" s="64"/>
      <c r="M356" s="64"/>
      <c r="N356" s="64"/>
      <c r="O356" s="64"/>
      <c r="R356" s="64"/>
      <c r="S356" s="64"/>
      <c r="T356" s="64"/>
    </row>
    <row r="357" spans="8:20" x14ac:dyDescent="0.25">
      <c r="H357" s="1"/>
      <c r="I357" s="1"/>
      <c r="J357" s="64"/>
      <c r="M357" s="64"/>
      <c r="N357" s="64"/>
      <c r="O357" s="64"/>
      <c r="R357" s="64"/>
      <c r="S357" s="64"/>
      <c r="T357" s="64"/>
    </row>
    <row r="358" spans="8:20" x14ac:dyDescent="0.25">
      <c r="H358" s="1"/>
      <c r="I358" s="1"/>
      <c r="J358" s="64"/>
      <c r="M358" s="64"/>
      <c r="N358" s="64"/>
      <c r="O358" s="64"/>
      <c r="R358" s="64"/>
      <c r="S358" s="64"/>
      <c r="T358" s="64"/>
    </row>
    <row r="359" spans="8:20" x14ac:dyDescent="0.25">
      <c r="H359" s="1"/>
      <c r="I359" s="1"/>
      <c r="J359" s="64"/>
      <c r="M359" s="64"/>
      <c r="N359" s="64"/>
      <c r="O359" s="64"/>
      <c r="R359" s="64"/>
      <c r="S359" s="64"/>
      <c r="T359" s="64"/>
    </row>
    <row r="360" spans="8:20" x14ac:dyDescent="0.25">
      <c r="H360" s="1"/>
      <c r="I360" s="1"/>
      <c r="J360" s="64"/>
      <c r="M360" s="64"/>
      <c r="N360" s="64"/>
      <c r="O360" s="64"/>
      <c r="R360" s="64"/>
      <c r="S360" s="64"/>
      <c r="T360" s="64"/>
    </row>
    <row r="361" spans="8:20" x14ac:dyDescent="0.25">
      <c r="H361" s="1"/>
      <c r="I361" s="1"/>
      <c r="J361" s="64"/>
      <c r="M361" s="64"/>
      <c r="N361" s="64"/>
      <c r="O361" s="64"/>
      <c r="R361" s="64"/>
      <c r="S361" s="64"/>
      <c r="T361" s="64"/>
    </row>
    <row r="362" spans="8:20" x14ac:dyDescent="0.25">
      <c r="H362" s="1"/>
      <c r="I362" s="1"/>
      <c r="J362" s="64"/>
      <c r="M362" s="64"/>
      <c r="N362" s="64"/>
      <c r="O362" s="64"/>
      <c r="R362" s="64"/>
      <c r="S362" s="64"/>
      <c r="T362" s="64"/>
    </row>
  </sheetData>
  <mergeCells count="10">
    <mergeCell ref="AA1:AE1"/>
    <mergeCell ref="AA9:AE9"/>
    <mergeCell ref="AC10:AE10"/>
    <mergeCell ref="AC11:AE11"/>
    <mergeCell ref="A1:Y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45"/>
  <sheetViews>
    <sheetView zoomScale="70" zoomScaleNormal="70" workbookViewId="0">
      <selection activeCell="P3" sqref="P3"/>
    </sheetView>
  </sheetViews>
  <sheetFormatPr defaultRowHeight="15" x14ac:dyDescent="0.25"/>
  <cols>
    <col min="9" max="9" width="9.140625" style="64"/>
    <col min="27" max="27" width="9.140625" bestFit="1" customWidth="1"/>
    <col min="28" max="31" width="10.28515625" style="1" bestFit="1" customWidth="1"/>
    <col min="35" max="39" width="9.7109375" bestFit="1" customWidth="1"/>
  </cols>
  <sheetData>
    <row r="1" spans="1:31" ht="60" thickBot="1" x14ac:dyDescent="0.3">
      <c r="A1" s="219" t="s">
        <v>77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1"/>
      <c r="AA1" s="216" t="s">
        <v>22</v>
      </c>
      <c r="AB1" s="217"/>
      <c r="AC1" s="217"/>
      <c r="AD1" s="217"/>
      <c r="AE1" s="217"/>
    </row>
    <row r="2" spans="1:31" x14ac:dyDescent="0.25">
      <c r="A2" s="222" t="s">
        <v>86</v>
      </c>
      <c r="B2" s="223"/>
      <c r="C2" s="223"/>
      <c r="D2" s="223"/>
      <c r="E2" s="224"/>
      <c r="F2" s="174" t="s">
        <v>79</v>
      </c>
      <c r="G2" s="175"/>
      <c r="H2" s="175"/>
      <c r="I2" s="175"/>
      <c r="J2" s="176"/>
      <c r="K2" s="225" t="s">
        <v>87</v>
      </c>
      <c r="L2" s="226"/>
      <c r="M2" s="226"/>
      <c r="N2" s="226"/>
      <c r="O2" s="227"/>
      <c r="P2" s="228" t="s">
        <v>88</v>
      </c>
      <c r="Q2" s="229"/>
      <c r="R2" s="229"/>
      <c r="S2" s="229"/>
      <c r="T2" s="230"/>
      <c r="U2" s="231" t="s">
        <v>17</v>
      </c>
      <c r="V2" s="199"/>
      <c r="W2" s="199"/>
      <c r="X2" s="199"/>
      <c r="Y2" s="200"/>
      <c r="AA2" s="31" t="s">
        <v>10</v>
      </c>
      <c r="AB2" s="68" t="s">
        <v>1</v>
      </c>
      <c r="AC2" s="32" t="s">
        <v>2</v>
      </c>
      <c r="AD2" s="32" t="s">
        <v>3</v>
      </c>
      <c r="AE2" s="32" t="s">
        <v>4</v>
      </c>
    </row>
    <row r="3" spans="1:31" x14ac:dyDescent="0.25">
      <c r="A3" s="9" t="s">
        <v>21</v>
      </c>
      <c r="B3" s="14" t="s">
        <v>13</v>
      </c>
      <c r="C3" s="14" t="s">
        <v>20</v>
      </c>
      <c r="D3" s="61" t="s">
        <v>19</v>
      </c>
      <c r="E3" s="42" t="s">
        <v>18</v>
      </c>
      <c r="F3" s="10" t="s">
        <v>21</v>
      </c>
      <c r="G3" s="15" t="s">
        <v>13</v>
      </c>
      <c r="H3" s="15" t="s">
        <v>20</v>
      </c>
      <c r="I3" s="98" t="s">
        <v>19</v>
      </c>
      <c r="J3" s="44" t="s">
        <v>18</v>
      </c>
      <c r="K3" s="11" t="s">
        <v>21</v>
      </c>
      <c r="L3" s="17" t="s">
        <v>13</v>
      </c>
      <c r="M3" s="17" t="s">
        <v>20</v>
      </c>
      <c r="N3" s="52" t="s">
        <v>19</v>
      </c>
      <c r="O3" s="46" t="s">
        <v>18</v>
      </c>
      <c r="P3" s="12" t="s">
        <v>21</v>
      </c>
      <c r="Q3" s="19" t="s">
        <v>13</v>
      </c>
      <c r="R3" s="19" t="s">
        <v>20</v>
      </c>
      <c r="S3" s="57" t="s">
        <v>19</v>
      </c>
      <c r="T3" s="48" t="s">
        <v>18</v>
      </c>
      <c r="U3" s="13" t="s">
        <v>12</v>
      </c>
      <c r="V3" s="21" t="s">
        <v>13</v>
      </c>
      <c r="W3" s="21" t="s">
        <v>20</v>
      </c>
      <c r="X3" s="55" t="s">
        <v>19</v>
      </c>
      <c r="Y3" s="50" t="s">
        <v>18</v>
      </c>
      <c r="AA3" s="34" t="s">
        <v>6</v>
      </c>
      <c r="AB3" s="65">
        <f>19364/1000000000</f>
        <v>1.9364E-5</v>
      </c>
      <c r="AC3" s="2">
        <f>20429/1000000000</f>
        <v>2.0429E-5</v>
      </c>
      <c r="AD3" s="2">
        <f>20872/1000000000</f>
        <v>2.0871999999999999E-5</v>
      </c>
      <c r="AE3" s="2">
        <f>22013/1000000000</f>
        <v>2.2013000000000001E-5</v>
      </c>
    </row>
    <row r="4" spans="1:31" x14ac:dyDescent="0.25">
      <c r="A4">
        <v>4.4312600000000001E-2</v>
      </c>
      <c r="B4">
        <v>3757.14</v>
      </c>
      <c r="C4" s="1">
        <f>A4/($AC$11*$AB$5)</f>
        <v>0.27555881673202004</v>
      </c>
      <c r="D4">
        <f>(A4*$AB$6)/($AA$11*$AB$5)</f>
        <v>1081.8486206034447</v>
      </c>
      <c r="E4">
        <f>(B4*$AB$6)/(2*$AB$7*$AC$11*C4^2)</f>
        <v>0.69582240103522719</v>
      </c>
      <c r="F4">
        <v>4.6189000000000001E-2</v>
      </c>
      <c r="G4">
        <v>2410.2600000000002</v>
      </c>
      <c r="H4" s="1">
        <f>F4/($AC$11*$AC$5)</f>
        <v>0.27225358295262519</v>
      </c>
      <c r="I4" s="64">
        <f>(F4*$AC$6)/($AA$11*$AC$5)</f>
        <v>1384.2676466608452</v>
      </c>
      <c r="J4" s="64">
        <f>(G4*$AC$6)/(2*$AC$7*$AC$11*H4^2)</f>
        <v>0.59221665376153432</v>
      </c>
      <c r="K4">
        <v>5.7771599999999999E-2</v>
      </c>
      <c r="L4">
        <v>2915.93</v>
      </c>
      <c r="M4" s="64">
        <f>K4/($AC$11*$AD$5)</f>
        <v>0.33329782690873783</v>
      </c>
      <c r="N4" s="64">
        <f>(K4*$AD$6)/($AA$11*$AD$5)</f>
        <v>1966.2782952771413</v>
      </c>
      <c r="O4" s="64">
        <f>(L4*$AD$6)/(2*$AD$7*$AC$11*M4^2)</f>
        <v>0.55467947899567072</v>
      </c>
      <c r="P4">
        <v>4.6729199999999999E-2</v>
      </c>
      <c r="Q4">
        <v>1471.9</v>
      </c>
      <c r="R4" s="64">
        <f>P4/($AC$11*$AE$5)</f>
        <v>0.25561790138454388</v>
      </c>
      <c r="S4" s="64">
        <f>(P4*$AE$6)/($AA$11*AE$5)</f>
        <v>1782.279216224799</v>
      </c>
      <c r="T4" s="64">
        <f t="shared" ref="T4" si="0">(Q4*$AE$6)/(2*$AE$7*$AC$11*R4^2)</f>
        <v>0.56259739752591464</v>
      </c>
      <c r="AA4" s="34" t="s">
        <v>7</v>
      </c>
      <c r="AB4" s="65">
        <f>23029/1000000</f>
        <v>2.3029000000000001E-2</v>
      </c>
      <c r="AC4" s="2">
        <f>18760/1000000</f>
        <v>1.8759999999999999E-2</v>
      </c>
      <c r="AD4" s="2">
        <f>16519/1000000</f>
        <v>1.6518999999999999E-2</v>
      </c>
      <c r="AE4" s="2">
        <f>14741/1000000</f>
        <v>1.4741000000000001E-2</v>
      </c>
    </row>
    <row r="5" spans="1:31" x14ac:dyDescent="0.25">
      <c r="A5">
        <v>5.3952299999999898E-2</v>
      </c>
      <c r="B5">
        <v>5398.01</v>
      </c>
      <c r="C5" s="1">
        <f t="shared" ref="C5:C17" si="1">A5/($AC$11*$AB$5)</f>
        <v>0.33550348993223</v>
      </c>
      <c r="D5">
        <f t="shared" ref="D5:D17" si="2">(A5*$AB$6)/($AA$11*$AB$5)</f>
        <v>1317.1924313487164</v>
      </c>
      <c r="E5">
        <f t="shared" ref="E5:E17" si="3">(B5*$AB$6)/(2*$AB$7*$AC$11*C5^2)</f>
        <v>0.67438709471971481</v>
      </c>
      <c r="F5">
        <v>5.6291500000000001E-2</v>
      </c>
      <c r="G5">
        <v>3433.31</v>
      </c>
      <c r="H5" s="1">
        <f t="shared" ref="H5:H17" si="4">F5/($AC$11*$AC$5)</f>
        <v>0.33180113370667691</v>
      </c>
      <c r="I5" s="64">
        <f t="shared" ref="I5:I17" si="5">(F5*$AC$6)/($AA$11*$AC$5)</f>
        <v>1687.0359226657638</v>
      </c>
      <c r="J5" s="64">
        <f t="shared" ref="J5:J17" si="6">(G5*$AC$6)/(2*$AC$7*$AC$11*H5^2)</f>
        <v>0.56796453442381589</v>
      </c>
      <c r="K5">
        <v>6.6479299999999894E-2</v>
      </c>
      <c r="L5">
        <v>3787.26</v>
      </c>
      <c r="M5" s="64">
        <f t="shared" ref="M5:M17" si="7">K5/($AC$11*$AD$5)</f>
        <v>0.38353457796588669</v>
      </c>
      <c r="N5" s="64">
        <f t="shared" ref="N5:N17" si="8">(K5*$AD$6)/($AA$11*$AD$5)</f>
        <v>2262.648164067075</v>
      </c>
      <c r="O5" s="64">
        <f t="shared" ref="O5:O17" si="9">(L5*$AD$6)/(2*$AD$7*$AC$11*M5^2)</f>
        <v>0.54405905317221526</v>
      </c>
      <c r="P5">
        <v>5.6936899999999999E-2</v>
      </c>
      <c r="Q5">
        <v>2068.1799999999998</v>
      </c>
      <c r="R5" s="64">
        <f t="shared" ref="R5:R17" si="10">P5/($AC$11*$AE$5)</f>
        <v>0.31145602512650838</v>
      </c>
      <c r="S5" s="64">
        <f t="shared" ref="S5:S17" si="11">(P5*$AE$6)/($AA$11*AE$5)</f>
        <v>2171.6069075924634</v>
      </c>
      <c r="T5" s="64">
        <f t="shared" ref="T5:T17" si="12">(Q5*$AE$6)/(2*$AE$7*$AC$11*R5^2)</f>
        <v>0.53247203522982089</v>
      </c>
      <c r="AA5" s="34" t="s">
        <v>8</v>
      </c>
      <c r="AB5" s="2">
        <f t="shared" ref="AB5" si="13">(AB3/AB7)</f>
        <v>1.6136666666666667E-4</v>
      </c>
      <c r="AC5" s="2">
        <f t="shared" ref="AC5:AE5" si="14">(AC3/AC7)</f>
        <v>1.7024166666666668E-4</v>
      </c>
      <c r="AD5" s="2">
        <f t="shared" si="14"/>
        <v>1.7393333333333332E-4</v>
      </c>
      <c r="AE5" s="2">
        <f t="shared" si="14"/>
        <v>1.8344166666666668E-4</v>
      </c>
    </row>
    <row r="6" spans="1:31" x14ac:dyDescent="0.25">
      <c r="A6">
        <v>6.3320199999999993E-2</v>
      </c>
      <c r="B6">
        <v>7273.25</v>
      </c>
      <c r="C6" s="1">
        <f t="shared" si="1"/>
        <v>0.39375796922850054</v>
      </c>
      <c r="D6">
        <f t="shared" si="2"/>
        <v>1545.9005119612536</v>
      </c>
      <c r="E6">
        <f t="shared" si="3"/>
        <v>0.65968931959758947</v>
      </c>
      <c r="F6">
        <v>6.6161899999999996E-2</v>
      </c>
      <c r="G6">
        <v>4597.8</v>
      </c>
      <c r="H6" s="1">
        <f t="shared" si="4"/>
        <v>0.3899806085854487</v>
      </c>
      <c r="I6" s="64">
        <f t="shared" si="5"/>
        <v>1982.848245504561</v>
      </c>
      <c r="J6" s="64">
        <f t="shared" si="6"/>
        <v>0.55058957119263807</v>
      </c>
      <c r="K6">
        <v>7.5570600000000002E-2</v>
      </c>
      <c r="L6">
        <v>4767.43</v>
      </c>
      <c r="M6" s="64">
        <f t="shared" si="7"/>
        <v>0.43598440683985668</v>
      </c>
      <c r="N6" s="64">
        <f t="shared" si="8"/>
        <v>2572.0740042005195</v>
      </c>
      <c r="O6" s="64">
        <f t="shared" si="9"/>
        <v>0.52999574193795862</v>
      </c>
      <c r="P6">
        <v>6.6920599999999997E-2</v>
      </c>
      <c r="Q6">
        <v>2737.79</v>
      </c>
      <c r="R6" s="64">
        <f t="shared" si="10"/>
        <v>0.36606882487597703</v>
      </c>
      <c r="S6" s="64">
        <f t="shared" si="11"/>
        <v>2552.3911070014738</v>
      </c>
      <c r="T6" s="64">
        <f t="shared" si="12"/>
        <v>0.51024244877140823</v>
      </c>
      <c r="AA6" s="34" t="s">
        <v>9</v>
      </c>
      <c r="AB6" s="2">
        <f t="shared" ref="AB6" si="15">(4*AB3)/AB4</f>
        <v>3.36341135090538E-3</v>
      </c>
      <c r="AC6" s="2">
        <f t="shared" ref="AC6:AE6" si="16">(4*AC3)/AC4</f>
        <v>4.3558635394456294E-3</v>
      </c>
      <c r="AD6" s="2">
        <f t="shared" si="16"/>
        <v>5.0540589624069251E-3</v>
      </c>
      <c r="AE6" s="2">
        <f t="shared" si="16"/>
        <v>5.9732718268774168E-3</v>
      </c>
    </row>
    <row r="7" spans="1:31" ht="15.75" thickBot="1" x14ac:dyDescent="0.3">
      <c r="A7">
        <v>7.2781899999999997E-2</v>
      </c>
      <c r="B7">
        <v>9376.0499999999993</v>
      </c>
      <c r="C7" s="1">
        <f t="shared" si="1"/>
        <v>0.45259574575872791</v>
      </c>
      <c r="D7">
        <f t="shared" si="2"/>
        <v>1776.8986274761098</v>
      </c>
      <c r="E7">
        <f t="shared" si="3"/>
        <v>0.64367794711725745</v>
      </c>
      <c r="F7">
        <v>7.6024999999999995E-2</v>
      </c>
      <c r="G7">
        <v>5883.96</v>
      </c>
      <c r="H7" s="1">
        <f t="shared" si="4"/>
        <v>0.44811705479601915</v>
      </c>
      <c r="I7" s="64">
        <f t="shared" si="5"/>
        <v>2278.4417899800983</v>
      </c>
      <c r="J7" s="64">
        <f t="shared" si="6"/>
        <v>0.53364285167699388</v>
      </c>
      <c r="K7">
        <v>8.4858299999999998E-2</v>
      </c>
      <c r="L7">
        <v>5841.86</v>
      </c>
      <c r="M7" s="64">
        <f t="shared" si="7"/>
        <v>0.48956731309449186</v>
      </c>
      <c r="N7" s="64">
        <f t="shared" si="8"/>
        <v>2888.1843927486207</v>
      </c>
      <c r="O7" s="64">
        <f t="shared" si="9"/>
        <v>0.51505817746950311</v>
      </c>
      <c r="P7">
        <v>7.70256E-2</v>
      </c>
      <c r="Q7">
        <v>3478.39</v>
      </c>
      <c r="R7" s="64">
        <f t="shared" si="10"/>
        <v>0.42134515944816781</v>
      </c>
      <c r="S7" s="64">
        <f t="shared" si="11"/>
        <v>2937.8017598684519</v>
      </c>
      <c r="T7" s="64">
        <f t="shared" si="12"/>
        <v>0.48933265570617623</v>
      </c>
      <c r="AA7" s="35" t="s">
        <v>11</v>
      </c>
      <c r="AB7" s="36">
        <f t="shared" ref="AB7:AE7" si="17">120/1000</f>
        <v>0.12</v>
      </c>
      <c r="AC7" s="36">
        <f t="shared" si="17"/>
        <v>0.12</v>
      </c>
      <c r="AD7" s="36">
        <f t="shared" si="17"/>
        <v>0.12</v>
      </c>
      <c r="AE7" s="36">
        <f t="shared" si="17"/>
        <v>0.12</v>
      </c>
    </row>
    <row r="8" spans="1:31" ht="15.75" thickBot="1" x14ac:dyDescent="0.3">
      <c r="A8">
        <v>8.1886599999999907E-2</v>
      </c>
      <c r="B8">
        <v>11609.55</v>
      </c>
      <c r="C8" s="1">
        <f t="shared" si="1"/>
        <v>0.50921351042837038</v>
      </c>
      <c r="D8">
        <f t="shared" si="2"/>
        <v>1999.1809385119795</v>
      </c>
      <c r="E8">
        <f t="shared" si="3"/>
        <v>0.62962969307720162</v>
      </c>
      <c r="F8">
        <v>8.5525399999999904E-2</v>
      </c>
      <c r="G8">
        <v>7258.74</v>
      </c>
      <c r="H8" s="1">
        <f t="shared" si="4"/>
        <v>0.50411562457417181</v>
      </c>
      <c r="I8" s="64">
        <f t="shared" si="5"/>
        <v>2563.1653464618703</v>
      </c>
      <c r="J8" s="64">
        <f t="shared" si="6"/>
        <v>0.52019342053678419</v>
      </c>
      <c r="K8">
        <v>9.3680399999999997E-2</v>
      </c>
      <c r="L8">
        <v>7002.51</v>
      </c>
      <c r="M8" s="64">
        <f t="shared" si="7"/>
        <v>0.54046406441817985</v>
      </c>
      <c r="N8" s="64">
        <f t="shared" si="8"/>
        <v>3188.4479088839616</v>
      </c>
      <c r="O8" s="64">
        <f t="shared" si="9"/>
        <v>0.5065823577046995</v>
      </c>
      <c r="P8">
        <v>8.6726299999999895E-2</v>
      </c>
      <c r="Q8">
        <v>4269.82</v>
      </c>
      <c r="R8" s="64">
        <f t="shared" si="10"/>
        <v>0.47440989361783081</v>
      </c>
      <c r="S8" s="64">
        <f t="shared" si="11"/>
        <v>3307.7921725618367</v>
      </c>
      <c r="T8" s="64">
        <f t="shared" si="12"/>
        <v>0.47380979623259978</v>
      </c>
      <c r="AA8" s="1"/>
    </row>
    <row r="9" spans="1:31" ht="20.25" x14ac:dyDescent="0.3">
      <c r="A9">
        <v>9.1073199999999896E-2</v>
      </c>
      <c r="B9">
        <v>14067.29</v>
      </c>
      <c r="C9" s="1">
        <f t="shared" si="1"/>
        <v>0.56634057193661802</v>
      </c>
      <c r="D9">
        <f t="shared" si="2"/>
        <v>2223.4627576342064</v>
      </c>
      <c r="E9">
        <f t="shared" si="3"/>
        <v>0.61677212963070194</v>
      </c>
      <c r="F9">
        <v>9.5168799999999998E-2</v>
      </c>
      <c r="G9">
        <v>8790.7099999999991</v>
      </c>
      <c r="H9" s="1">
        <f t="shared" si="4"/>
        <v>0.56095708470202421</v>
      </c>
      <c r="I9" s="64">
        <f t="shared" si="5"/>
        <v>2852.1745612924433</v>
      </c>
      <c r="J9" s="64">
        <f t="shared" si="6"/>
        <v>0.50877833405903861</v>
      </c>
      <c r="K9">
        <v>0.102860299999999</v>
      </c>
      <c r="L9">
        <v>8272.24</v>
      </c>
      <c r="M9" s="64">
        <f t="shared" si="7"/>
        <v>0.5934250473447249</v>
      </c>
      <c r="N9" s="64">
        <f t="shared" si="8"/>
        <v>3500.8892835873226</v>
      </c>
      <c r="O9" s="64">
        <f t="shared" si="9"/>
        <v>0.49638808545844326</v>
      </c>
      <c r="P9">
        <v>9.6511299999999897E-2</v>
      </c>
      <c r="Q9">
        <v>5153.03</v>
      </c>
      <c r="R9" s="64">
        <f t="shared" si="10"/>
        <v>0.52793576534359887</v>
      </c>
      <c r="S9" s="64">
        <f t="shared" si="11"/>
        <v>3680.9978369164519</v>
      </c>
      <c r="T9" s="64">
        <f t="shared" si="12"/>
        <v>0.46174525930464705</v>
      </c>
      <c r="AA9" s="195" t="s">
        <v>25</v>
      </c>
      <c r="AB9" s="218"/>
      <c r="AC9" s="196"/>
      <c r="AD9" s="196"/>
      <c r="AE9" s="197"/>
    </row>
    <row r="10" spans="1:31" ht="15.75" x14ac:dyDescent="0.25">
      <c r="A10">
        <v>0.1004907</v>
      </c>
      <c r="B10">
        <v>16842.95</v>
      </c>
      <c r="C10" s="1">
        <f t="shared" si="1"/>
        <v>0.62490348985553557</v>
      </c>
      <c r="D10">
        <f t="shared" si="2"/>
        <v>2453.3817735469052</v>
      </c>
      <c r="E10">
        <f t="shared" si="3"/>
        <v>0.60654343943795186</v>
      </c>
      <c r="F10">
        <v>0.1052141</v>
      </c>
      <c r="G10">
        <v>10580.6</v>
      </c>
      <c r="H10" s="1">
        <f t="shared" si="4"/>
        <v>0.62016747931619653</v>
      </c>
      <c r="I10" s="64">
        <f t="shared" si="5"/>
        <v>3153.2285739578438</v>
      </c>
      <c r="J10" s="64">
        <f t="shared" si="6"/>
        <v>0.5010213689355969</v>
      </c>
      <c r="K10">
        <v>0.11214589999999899</v>
      </c>
      <c r="L10">
        <v>9432.99</v>
      </c>
      <c r="M10" s="64">
        <f t="shared" si="7"/>
        <v>0.64699583820985196</v>
      </c>
      <c r="N10" s="64">
        <f t="shared" si="8"/>
        <v>3816.928197839748</v>
      </c>
      <c r="O10" s="64">
        <f t="shared" si="9"/>
        <v>0.47618572154254735</v>
      </c>
      <c r="P10">
        <v>0.1075738</v>
      </c>
      <c r="Q10">
        <v>6230.97</v>
      </c>
      <c r="R10" s="64">
        <f t="shared" si="10"/>
        <v>0.58844981296407051</v>
      </c>
      <c r="S10" s="64">
        <f t="shared" si="11"/>
        <v>4102.9281038477711</v>
      </c>
      <c r="T10" s="64">
        <f t="shared" si="12"/>
        <v>0.44940587494097672</v>
      </c>
      <c r="AA10" s="63" t="s">
        <v>23</v>
      </c>
      <c r="AB10" s="66"/>
      <c r="AC10" s="190" t="s">
        <v>24</v>
      </c>
      <c r="AD10" s="190"/>
      <c r="AE10" s="191"/>
    </row>
    <row r="11" spans="1:31" ht="16.5" thickBot="1" x14ac:dyDescent="0.3">
      <c r="A11">
        <v>0.11112370000000001</v>
      </c>
      <c r="B11">
        <v>20220.72</v>
      </c>
      <c r="C11" s="1">
        <f t="shared" si="1"/>
        <v>0.69102501958548979</v>
      </c>
      <c r="D11">
        <f t="shared" si="2"/>
        <v>2712.976028519</v>
      </c>
      <c r="E11">
        <f t="shared" si="3"/>
        <v>0.59549582625576203</v>
      </c>
      <c r="F11">
        <v>0.1155842</v>
      </c>
      <c r="G11">
        <v>12526.49</v>
      </c>
      <c r="H11" s="1">
        <f t="shared" si="4"/>
        <v>0.68129235494842533</v>
      </c>
      <c r="I11" s="64">
        <f t="shared" si="5"/>
        <v>3464.0167253063819</v>
      </c>
      <c r="J11" s="64">
        <f t="shared" si="6"/>
        <v>0.49150313854072264</v>
      </c>
      <c r="K11">
        <v>0.1181517</v>
      </c>
      <c r="L11">
        <v>10421.49</v>
      </c>
      <c r="M11" s="64">
        <f t="shared" si="7"/>
        <v>0.68164469835651287</v>
      </c>
      <c r="N11" s="64">
        <f t="shared" si="8"/>
        <v>4021.3378763976798</v>
      </c>
      <c r="O11" s="64">
        <f t="shared" si="9"/>
        <v>0.47396215200875025</v>
      </c>
      <c r="P11">
        <v>0.11774610000000001</v>
      </c>
      <c r="Q11">
        <v>7314.91</v>
      </c>
      <c r="R11" s="64">
        <f t="shared" si="10"/>
        <v>0.64409429175364963</v>
      </c>
      <c r="S11" s="64">
        <f t="shared" si="11"/>
        <v>4490.9056183612556</v>
      </c>
      <c r="T11" s="64">
        <f t="shared" si="12"/>
        <v>0.44036422525935165</v>
      </c>
      <c r="AA11" s="62">
        <v>8.5374248628593903E-4</v>
      </c>
      <c r="AB11" s="67"/>
      <c r="AC11" s="193">
        <v>996.55</v>
      </c>
      <c r="AD11" s="193"/>
      <c r="AE11" s="194"/>
    </row>
    <row r="12" spans="1:31" x14ac:dyDescent="0.25">
      <c r="A12">
        <v>0.12006360000000001</v>
      </c>
      <c r="B12">
        <v>23254.12</v>
      </c>
      <c r="C12" s="1">
        <f t="shared" si="1"/>
        <v>0.74661797205730562</v>
      </c>
      <c r="D12">
        <f t="shared" si="2"/>
        <v>2931.2349093640132</v>
      </c>
      <c r="E12">
        <f t="shared" si="3"/>
        <v>0.58664136173384795</v>
      </c>
      <c r="F12">
        <v>0.1250154</v>
      </c>
      <c r="G12">
        <v>14393.65</v>
      </c>
      <c r="H12" s="1">
        <f t="shared" si="4"/>
        <v>0.73688303652938181</v>
      </c>
      <c r="I12" s="64">
        <f t="shared" si="5"/>
        <v>3746.6663827830057</v>
      </c>
      <c r="J12" s="64">
        <f t="shared" si="6"/>
        <v>0.48276719440907151</v>
      </c>
      <c r="K12">
        <v>0.1307652</v>
      </c>
      <c r="L12">
        <v>12231.94</v>
      </c>
      <c r="M12" s="64">
        <f t="shared" si="7"/>
        <v>0.75441492005217925</v>
      </c>
      <c r="N12" s="64">
        <f t="shared" si="8"/>
        <v>4450.6431280694042</v>
      </c>
      <c r="O12" s="64">
        <f t="shared" si="9"/>
        <v>0.45415570436883845</v>
      </c>
      <c r="P12">
        <v>0.12735769999999999</v>
      </c>
      <c r="Q12">
        <v>8412.48</v>
      </c>
      <c r="R12" s="64">
        <f t="shared" si="10"/>
        <v>0.69667163142451227</v>
      </c>
      <c r="S12" s="64">
        <f t="shared" si="11"/>
        <v>4857.4977045657333</v>
      </c>
      <c r="T12" s="64">
        <f t="shared" si="12"/>
        <v>0.43288220741601707</v>
      </c>
    </row>
    <row r="13" spans="1:31" x14ac:dyDescent="0.25">
      <c r="A13">
        <v>0.12895099999999901</v>
      </c>
      <c r="B13">
        <v>26522.39</v>
      </c>
      <c r="C13" s="1">
        <f t="shared" si="1"/>
        <v>0.80188445219667637</v>
      </c>
      <c r="D13">
        <f t="shared" si="2"/>
        <v>3148.2120542562102</v>
      </c>
      <c r="E13">
        <f t="shared" si="3"/>
        <v>0.58004103822159037</v>
      </c>
      <c r="F13">
        <v>0.134531699999999</v>
      </c>
      <c r="G13">
        <v>16336.74</v>
      </c>
      <c r="H13" s="1">
        <f t="shared" si="4"/>
        <v>0.79297532628347467</v>
      </c>
      <c r="I13" s="64">
        <f t="shared" si="5"/>
        <v>4031.8664565217146</v>
      </c>
      <c r="J13" s="64">
        <f t="shared" si="6"/>
        <v>0.47316213114695449</v>
      </c>
      <c r="K13">
        <v>0.14007349999999999</v>
      </c>
      <c r="L13">
        <v>13712.92</v>
      </c>
      <c r="M13" s="64">
        <f t="shared" si="7"/>
        <v>0.80811667250865615</v>
      </c>
      <c r="N13" s="64">
        <f t="shared" si="8"/>
        <v>4767.4546454227093</v>
      </c>
      <c r="O13" s="64">
        <f t="shared" si="9"/>
        <v>0.44372283346166674</v>
      </c>
      <c r="P13">
        <v>0.13743089999999999</v>
      </c>
      <c r="Q13">
        <v>9577.91</v>
      </c>
      <c r="R13" s="64">
        <f t="shared" si="10"/>
        <v>0.75177401375133979</v>
      </c>
      <c r="S13" s="64">
        <f t="shared" si="11"/>
        <v>5241.6954866992955</v>
      </c>
      <c r="T13" s="64">
        <f t="shared" si="12"/>
        <v>0.42325108122609173</v>
      </c>
    </row>
    <row r="14" spans="1:31" x14ac:dyDescent="0.25">
      <c r="A14">
        <v>0.13816879999999901</v>
      </c>
      <c r="B14">
        <v>29924.11</v>
      </c>
      <c r="C14" s="1">
        <f t="shared" si="1"/>
        <v>0.85920553154820201</v>
      </c>
      <c r="D14">
        <f t="shared" si="2"/>
        <v>3373.2555907446681</v>
      </c>
      <c r="E14">
        <f t="shared" si="3"/>
        <v>0.57002875503202111</v>
      </c>
      <c r="F14">
        <v>0.14442289999999999</v>
      </c>
      <c r="G14">
        <v>18424.79</v>
      </c>
      <c r="H14" s="1">
        <f t="shared" si="4"/>
        <v>0.85127740339493574</v>
      </c>
      <c r="I14" s="64">
        <f t="shared" si="5"/>
        <v>4328.3021478476385</v>
      </c>
      <c r="J14" s="64">
        <f t="shared" si="6"/>
        <v>0.46304613779772757</v>
      </c>
      <c r="K14">
        <v>0.14971499999999999</v>
      </c>
      <c r="L14">
        <v>15263.84</v>
      </c>
      <c r="M14" s="64">
        <f t="shared" si="7"/>
        <v>0.86374073343375768</v>
      </c>
      <c r="N14" s="64">
        <f t="shared" si="8"/>
        <v>5095.6067510232906</v>
      </c>
      <c r="O14" s="64">
        <f t="shared" si="9"/>
        <v>0.43234154658868795</v>
      </c>
      <c r="P14">
        <v>0.1474577</v>
      </c>
      <c r="Q14">
        <v>10801.82</v>
      </c>
      <c r="R14" s="64">
        <f t="shared" si="10"/>
        <v>0.8066225789654361</v>
      </c>
      <c r="S14" s="64">
        <f t="shared" si="11"/>
        <v>5624.1235454985645</v>
      </c>
      <c r="T14" s="64">
        <f t="shared" si="12"/>
        <v>0.41462752595281693</v>
      </c>
    </row>
    <row r="15" spans="1:31" x14ac:dyDescent="0.25">
      <c r="A15">
        <v>0.1474297</v>
      </c>
      <c r="B15">
        <v>33219.199999999997</v>
      </c>
      <c r="C15" s="1">
        <f t="shared" si="1"/>
        <v>0.91679462913836451</v>
      </c>
      <c r="D15">
        <f t="shared" si="2"/>
        <v>3599.3513714153464</v>
      </c>
      <c r="E15">
        <f t="shared" si="3"/>
        <v>0.55579508111971754</v>
      </c>
      <c r="F15">
        <v>0.15394619999999901</v>
      </c>
      <c r="G15">
        <v>20450.919999999998</v>
      </c>
      <c r="H15" s="1">
        <f t="shared" si="4"/>
        <v>0.90741095351579715</v>
      </c>
      <c r="I15" s="64">
        <f t="shared" si="5"/>
        <v>4613.7120090579674</v>
      </c>
      <c r="J15" s="64">
        <f t="shared" si="6"/>
        <v>0.45234390776917993</v>
      </c>
      <c r="K15">
        <v>0.1595722</v>
      </c>
      <c r="L15">
        <v>16910.330000000002</v>
      </c>
      <c r="M15" s="64">
        <f t="shared" si="7"/>
        <v>0.92060921793833805</v>
      </c>
      <c r="N15" s="64">
        <f t="shared" si="8"/>
        <v>5431.1002878511763</v>
      </c>
      <c r="O15" s="64">
        <f t="shared" si="9"/>
        <v>0.42162991186507964</v>
      </c>
      <c r="P15">
        <v>0.157267299999999</v>
      </c>
      <c r="Q15">
        <v>12002.51</v>
      </c>
      <c r="R15" s="64">
        <f t="shared" si="10"/>
        <v>0.86028301752251746</v>
      </c>
      <c r="S15" s="64">
        <f t="shared" si="11"/>
        <v>5998.2674683450286</v>
      </c>
      <c r="T15" s="64">
        <f t="shared" si="12"/>
        <v>0.40503385031667233</v>
      </c>
    </row>
    <row r="16" spans="1:31" x14ac:dyDescent="0.25">
      <c r="A16">
        <v>0.15694759999999999</v>
      </c>
      <c r="B16">
        <v>36897.94</v>
      </c>
      <c r="C16" s="1">
        <f t="shared" si="1"/>
        <v>0.97598188652731688</v>
      </c>
      <c r="D16">
        <f t="shared" si="2"/>
        <v>3831.7215547501442</v>
      </c>
      <c r="E16">
        <f t="shared" si="3"/>
        <v>0.54473873191078903</v>
      </c>
      <c r="F16">
        <v>0.163379</v>
      </c>
      <c r="G16">
        <v>22561</v>
      </c>
      <c r="H16" s="1">
        <f t="shared" si="4"/>
        <v>0.96301106603773512</v>
      </c>
      <c r="I16" s="64">
        <f t="shared" si="5"/>
        <v>4896.409617956705</v>
      </c>
      <c r="J16" s="64">
        <f t="shared" si="6"/>
        <v>0.44305712059334951</v>
      </c>
      <c r="K16">
        <v>0.16899259999999999</v>
      </c>
      <c r="L16">
        <v>18578.88</v>
      </c>
      <c r="M16" s="64">
        <f t="shared" si="7"/>
        <v>0.97495770142522564</v>
      </c>
      <c r="N16" s="64">
        <f t="shared" si="8"/>
        <v>5751.7271711784297</v>
      </c>
      <c r="O16" s="64">
        <f t="shared" si="9"/>
        <v>0.41302653151363045</v>
      </c>
      <c r="P16">
        <v>0.1678383</v>
      </c>
      <c r="Q16">
        <v>13431.34</v>
      </c>
      <c r="R16" s="64">
        <f t="shared" si="10"/>
        <v>0.91810846361481657</v>
      </c>
      <c r="S16" s="64">
        <f t="shared" si="11"/>
        <v>6401.451635733175</v>
      </c>
      <c r="T16" s="64">
        <f t="shared" si="12"/>
        <v>0.3979543942022144</v>
      </c>
    </row>
    <row r="17" spans="1:28" x14ac:dyDescent="0.25">
      <c r="A17">
        <v>0.1660527</v>
      </c>
      <c r="B17">
        <v>40673.339999999997</v>
      </c>
      <c r="C17" s="1">
        <f t="shared" si="1"/>
        <v>1.0326021386052071</v>
      </c>
      <c r="D17">
        <f t="shared" si="2"/>
        <v>4054.0136313932753</v>
      </c>
      <c r="E17">
        <f t="shared" si="3"/>
        <v>0.53643048072458122</v>
      </c>
      <c r="F17">
        <v>0.1728555</v>
      </c>
      <c r="G17">
        <v>24909.18</v>
      </c>
      <c r="H17" s="1">
        <f t="shared" si="4"/>
        <v>1.0188687611350646</v>
      </c>
      <c r="I17" s="64">
        <f t="shared" si="5"/>
        <v>5180.4169000710936</v>
      </c>
      <c r="J17" s="64">
        <f t="shared" si="6"/>
        <v>0.4370054647362957</v>
      </c>
      <c r="K17">
        <v>0.1785466</v>
      </c>
      <c r="L17">
        <v>20323.400000000001</v>
      </c>
      <c r="M17" s="64">
        <f t="shared" si="7"/>
        <v>1.0300769544541548</v>
      </c>
      <c r="N17" s="64">
        <f t="shared" si="8"/>
        <v>6076.9011811258406</v>
      </c>
      <c r="O17" s="64">
        <f t="shared" si="9"/>
        <v>0.40475012545601829</v>
      </c>
      <c r="P17">
        <v>0.17750159999999901</v>
      </c>
      <c r="Q17">
        <v>14738.72</v>
      </c>
      <c r="R17" s="64">
        <f t="shared" si="10"/>
        <v>0.97096861243929922</v>
      </c>
      <c r="S17" s="64">
        <f t="shared" si="11"/>
        <v>6770.0155903941441</v>
      </c>
      <c r="T17" s="64">
        <f t="shared" si="12"/>
        <v>0.39043732594249264</v>
      </c>
    </row>
    <row r="18" spans="1:28" x14ac:dyDescent="0.25">
      <c r="H18" s="1"/>
      <c r="J18" s="64"/>
      <c r="M18" s="64"/>
      <c r="N18" s="64"/>
      <c r="O18" s="64"/>
      <c r="R18" s="64"/>
      <c r="S18" s="64"/>
      <c r="T18" s="64"/>
    </row>
    <row r="19" spans="1:28" x14ac:dyDescent="0.25">
      <c r="H19" s="1"/>
      <c r="J19" s="64"/>
      <c r="M19" s="64"/>
      <c r="N19" s="64"/>
      <c r="O19" s="64"/>
      <c r="R19" s="64"/>
      <c r="S19" s="64"/>
      <c r="T19" s="64"/>
    </row>
    <row r="20" spans="1:28" x14ac:dyDescent="0.25">
      <c r="H20" s="1"/>
      <c r="J20" s="64"/>
      <c r="M20" s="64"/>
      <c r="N20" s="64"/>
      <c r="O20" s="64"/>
      <c r="R20" s="64"/>
      <c r="S20" s="64"/>
      <c r="T20" s="64"/>
    </row>
    <row r="21" spans="1:28" x14ac:dyDescent="0.25">
      <c r="H21" s="1"/>
      <c r="J21" s="64"/>
      <c r="M21" s="64"/>
      <c r="N21" s="64"/>
      <c r="O21" s="64"/>
      <c r="R21" s="64"/>
      <c r="S21" s="64"/>
      <c r="T21" s="64"/>
    </row>
    <row r="22" spans="1:28" x14ac:dyDescent="0.25">
      <c r="H22" s="1"/>
      <c r="J22" s="64"/>
      <c r="M22" s="64"/>
      <c r="N22" s="64"/>
      <c r="O22" s="64"/>
      <c r="R22" s="64"/>
      <c r="S22" s="64"/>
      <c r="T22" s="64"/>
    </row>
    <row r="23" spans="1:28" x14ac:dyDescent="0.25">
      <c r="H23" s="1"/>
      <c r="J23" s="64"/>
      <c r="M23" s="64"/>
      <c r="N23" s="64"/>
      <c r="O23" s="64"/>
      <c r="R23" s="64"/>
      <c r="S23" s="64"/>
      <c r="T23" s="64"/>
    </row>
    <row r="24" spans="1:28" x14ac:dyDescent="0.25">
      <c r="H24" s="1"/>
      <c r="J24" s="64"/>
      <c r="M24" s="64"/>
      <c r="N24" s="64"/>
      <c r="O24" s="64"/>
      <c r="R24" s="64"/>
      <c r="S24" s="64"/>
      <c r="T24" s="64"/>
    </row>
    <row r="25" spans="1:28" x14ac:dyDescent="0.25">
      <c r="H25" s="1"/>
      <c r="J25" s="64"/>
      <c r="M25" s="64"/>
      <c r="N25" s="64"/>
      <c r="O25" s="64"/>
      <c r="R25" s="64"/>
      <c r="S25" s="64"/>
      <c r="T25" s="64"/>
    </row>
    <row r="26" spans="1:28" x14ac:dyDescent="0.25">
      <c r="H26" s="1"/>
      <c r="J26" s="64"/>
      <c r="M26" s="64"/>
      <c r="N26" s="64"/>
      <c r="O26" s="64"/>
      <c r="R26" s="64"/>
      <c r="S26" s="64"/>
      <c r="T26" s="64"/>
    </row>
    <row r="27" spans="1:28" x14ac:dyDescent="0.25">
      <c r="H27" s="1"/>
      <c r="J27" s="64"/>
      <c r="M27" s="64"/>
      <c r="N27" s="64"/>
      <c r="O27" s="64"/>
      <c r="R27" s="64"/>
      <c r="S27" s="64"/>
      <c r="T27" s="64"/>
    </row>
    <row r="28" spans="1:28" x14ac:dyDescent="0.25">
      <c r="H28" s="1"/>
      <c r="J28" s="64"/>
      <c r="M28" s="64"/>
      <c r="N28" s="64"/>
      <c r="O28" s="64"/>
      <c r="R28" s="64"/>
      <c r="S28" s="64"/>
      <c r="T28" s="64"/>
    </row>
    <row r="29" spans="1:28" x14ac:dyDescent="0.25">
      <c r="H29" s="1"/>
      <c r="J29" s="64"/>
      <c r="M29" s="64"/>
      <c r="N29" s="64"/>
      <c r="O29" s="64"/>
      <c r="R29" s="64"/>
      <c r="S29" s="64"/>
      <c r="T29" s="64"/>
    </row>
    <row r="30" spans="1:28" x14ac:dyDescent="0.25">
      <c r="H30" s="1"/>
      <c r="J30" s="64"/>
      <c r="M30" s="64"/>
      <c r="N30" s="64"/>
      <c r="O30" s="64"/>
      <c r="R30" s="64"/>
      <c r="S30" s="64"/>
      <c r="T30" s="64"/>
      <c r="AA30" t="s">
        <v>52</v>
      </c>
      <c r="AB30">
        <v>0.36599999999999999</v>
      </c>
    </row>
    <row r="31" spans="1:28" x14ac:dyDescent="0.25">
      <c r="H31" s="1"/>
      <c r="J31" s="64"/>
      <c r="M31" s="64"/>
      <c r="N31" s="64"/>
      <c r="O31" s="64"/>
      <c r="R31" s="64"/>
      <c r="S31" s="64"/>
      <c r="T31" s="64"/>
      <c r="AA31" t="s">
        <v>48</v>
      </c>
      <c r="AB31">
        <v>0.39960000000000001</v>
      </c>
    </row>
    <row r="32" spans="1:28" x14ac:dyDescent="0.25">
      <c r="H32" s="1"/>
      <c r="J32" s="64"/>
      <c r="M32" s="64"/>
      <c r="N32" s="64"/>
      <c r="O32" s="64"/>
      <c r="R32" s="64"/>
      <c r="S32" s="64"/>
      <c r="T32" s="64"/>
      <c r="AA32" t="s">
        <v>49</v>
      </c>
      <c r="AB32">
        <v>0.41970000000000002</v>
      </c>
    </row>
    <row r="33" spans="8:28" x14ac:dyDescent="0.25">
      <c r="H33" s="1"/>
      <c r="J33" s="64"/>
      <c r="M33" s="64"/>
      <c r="N33" s="64"/>
      <c r="O33" s="64"/>
      <c r="R33" s="64"/>
      <c r="S33" s="64"/>
      <c r="T33" s="64"/>
      <c r="AA33" t="s">
        <v>50</v>
      </c>
      <c r="AB33">
        <v>0.43309999999999998</v>
      </c>
    </row>
    <row r="34" spans="8:28" x14ac:dyDescent="0.25">
      <c r="H34" s="1"/>
      <c r="J34" s="64"/>
      <c r="M34" s="64"/>
      <c r="N34" s="64"/>
      <c r="O34" s="64"/>
      <c r="R34" s="64"/>
      <c r="S34" s="64"/>
      <c r="T34" s="64"/>
      <c r="AA34" t="s">
        <v>51</v>
      </c>
      <c r="AB34"/>
    </row>
    <row r="35" spans="8:28" x14ac:dyDescent="0.25">
      <c r="H35" s="1"/>
      <c r="J35" s="64"/>
      <c r="M35" s="64"/>
      <c r="N35" s="64"/>
      <c r="O35" s="64"/>
      <c r="R35" s="64"/>
      <c r="S35" s="64"/>
      <c r="T35" s="64"/>
    </row>
    <row r="36" spans="8:28" x14ac:dyDescent="0.25">
      <c r="H36" s="1"/>
      <c r="J36" s="64"/>
      <c r="M36" s="64"/>
      <c r="N36" s="64"/>
      <c r="O36" s="64"/>
      <c r="R36" s="64"/>
      <c r="S36" s="64"/>
      <c r="T36" s="64"/>
    </row>
    <row r="37" spans="8:28" x14ac:dyDescent="0.25">
      <c r="H37" s="1"/>
      <c r="J37" s="64"/>
      <c r="M37" s="64"/>
      <c r="N37" s="64"/>
      <c r="O37" s="64"/>
      <c r="R37" s="64"/>
      <c r="S37" s="64"/>
      <c r="T37" s="64"/>
    </row>
    <row r="38" spans="8:28" x14ac:dyDescent="0.25">
      <c r="H38" s="1"/>
      <c r="J38" s="64"/>
      <c r="M38" s="64"/>
      <c r="N38" s="64"/>
      <c r="O38" s="64"/>
      <c r="R38" s="64"/>
      <c r="S38" s="64"/>
      <c r="T38" s="64"/>
    </row>
    <row r="39" spans="8:28" x14ac:dyDescent="0.25">
      <c r="H39" s="1"/>
      <c r="J39" s="64"/>
      <c r="M39" s="64"/>
      <c r="N39" s="64"/>
      <c r="O39" s="64"/>
      <c r="R39" s="64"/>
      <c r="S39" s="64"/>
      <c r="T39" s="64"/>
    </row>
    <row r="40" spans="8:28" x14ac:dyDescent="0.25">
      <c r="H40" s="1"/>
      <c r="J40" s="64"/>
      <c r="M40" s="64"/>
      <c r="N40" s="64"/>
      <c r="O40" s="64"/>
      <c r="R40" s="64"/>
      <c r="S40" s="64"/>
      <c r="T40" s="64"/>
    </row>
    <row r="41" spans="8:28" x14ac:dyDescent="0.25">
      <c r="H41" s="1"/>
      <c r="J41" s="64"/>
      <c r="M41" s="64"/>
      <c r="N41" s="64"/>
      <c r="O41" s="64"/>
      <c r="R41" s="64"/>
      <c r="S41" s="64"/>
      <c r="T41" s="64"/>
    </row>
    <row r="42" spans="8:28" x14ac:dyDescent="0.25">
      <c r="H42" s="1"/>
      <c r="J42" s="64"/>
      <c r="M42" s="64"/>
      <c r="N42" s="64"/>
      <c r="O42" s="64"/>
      <c r="R42" s="64"/>
      <c r="S42" s="64"/>
      <c r="T42" s="64"/>
    </row>
    <row r="43" spans="8:28" x14ac:dyDescent="0.25">
      <c r="H43" s="1"/>
      <c r="J43" s="64"/>
      <c r="M43" s="64"/>
      <c r="N43" s="64"/>
      <c r="O43" s="64"/>
      <c r="R43" s="64"/>
      <c r="S43" s="64"/>
      <c r="T43" s="64"/>
    </row>
    <row r="44" spans="8:28" x14ac:dyDescent="0.25">
      <c r="H44" s="1"/>
      <c r="J44" s="64"/>
      <c r="M44" s="64"/>
      <c r="N44" s="64"/>
      <c r="O44" s="64"/>
      <c r="R44" s="64"/>
      <c r="S44" s="64"/>
      <c r="T44" s="64"/>
    </row>
    <row r="45" spans="8:28" x14ac:dyDescent="0.25">
      <c r="H45" s="1"/>
      <c r="J45" s="64"/>
      <c r="M45" s="64"/>
      <c r="N45" s="64"/>
      <c r="O45" s="64"/>
      <c r="R45" s="64"/>
      <c r="S45" s="64"/>
      <c r="T45" s="64"/>
    </row>
  </sheetData>
  <mergeCells count="10">
    <mergeCell ref="AA9:AE9"/>
    <mergeCell ref="AC10:AE10"/>
    <mergeCell ref="AC11:AE11"/>
    <mergeCell ref="A1:Y1"/>
    <mergeCell ref="AA1:AE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64"/>
  <sheetViews>
    <sheetView topLeftCell="A3" zoomScale="130" zoomScaleNormal="130" workbookViewId="0">
      <selection activeCell="R16" sqref="R16"/>
    </sheetView>
  </sheetViews>
  <sheetFormatPr defaultRowHeight="15" x14ac:dyDescent="0.25"/>
  <cols>
    <col min="30" max="30" width="9.7109375" bestFit="1" customWidth="1"/>
  </cols>
  <sheetData>
    <row r="1" spans="1:36" ht="20.25" x14ac:dyDescent="0.3">
      <c r="A1" s="212" t="s">
        <v>62</v>
      </c>
      <c r="B1" s="212"/>
      <c r="C1" s="212"/>
      <c r="D1" s="212"/>
      <c r="E1" s="212"/>
      <c r="F1" s="88"/>
      <c r="H1" s="212" t="s">
        <v>63</v>
      </c>
      <c r="I1" s="212"/>
      <c r="J1" s="212"/>
      <c r="K1" s="212"/>
      <c r="L1" s="212"/>
      <c r="M1" s="88"/>
      <c r="O1" s="212" t="s">
        <v>10</v>
      </c>
      <c r="P1" s="212"/>
      <c r="Q1" s="212"/>
      <c r="R1" s="212"/>
      <c r="S1" s="212"/>
      <c r="T1" s="88"/>
      <c r="V1" s="212" t="s">
        <v>64</v>
      </c>
      <c r="W1" s="212"/>
      <c r="X1" s="212"/>
      <c r="Y1" s="212"/>
      <c r="Z1" s="212"/>
      <c r="AA1" s="88"/>
      <c r="AD1" s="195" t="s">
        <v>25</v>
      </c>
      <c r="AE1" s="218"/>
      <c r="AF1" s="196"/>
      <c r="AG1" s="196"/>
      <c r="AH1" s="197"/>
    </row>
    <row r="2" spans="1:36" ht="15.75" x14ac:dyDescent="0.25">
      <c r="A2" s="212" t="s">
        <v>14</v>
      </c>
      <c r="B2" s="212"/>
      <c r="C2" s="212"/>
      <c r="D2" s="212"/>
      <c r="E2" s="212"/>
      <c r="F2" s="88"/>
      <c r="G2">
        <f>D4/1000</f>
        <v>1.4782692502221298E-2</v>
      </c>
      <c r="H2" s="212" t="s">
        <v>14</v>
      </c>
      <c r="I2" s="212"/>
      <c r="J2" s="212"/>
      <c r="K2" s="212"/>
      <c r="L2" s="212"/>
      <c r="M2" s="88"/>
      <c r="O2" s="212" t="s">
        <v>14</v>
      </c>
      <c r="P2" s="212"/>
      <c r="Q2" s="212"/>
      <c r="R2" s="212"/>
      <c r="S2" s="212"/>
      <c r="T2" s="88"/>
      <c r="V2" s="212" t="s">
        <v>14</v>
      </c>
      <c r="W2" s="212"/>
      <c r="X2" s="212"/>
      <c r="Y2" s="212"/>
      <c r="Z2" s="212"/>
      <c r="AA2" s="88"/>
      <c r="AD2" s="63" t="s">
        <v>23</v>
      </c>
      <c r="AE2" s="66"/>
      <c r="AF2" s="190" t="s">
        <v>24</v>
      </c>
      <c r="AG2" s="190"/>
      <c r="AH2" s="191"/>
    </row>
    <row r="3" spans="1:36" ht="16.5" thickBot="1" x14ac:dyDescent="0.3">
      <c r="B3" t="s">
        <v>65</v>
      </c>
      <c r="C3" t="s">
        <v>69</v>
      </c>
      <c r="D3" t="s">
        <v>66</v>
      </c>
      <c r="E3" t="s">
        <v>67</v>
      </c>
      <c r="I3" t="s">
        <v>65</v>
      </c>
      <c r="J3" t="s">
        <v>69</v>
      </c>
      <c r="K3" t="s">
        <v>66</v>
      </c>
      <c r="L3" t="s">
        <v>67</v>
      </c>
      <c r="P3" t="s">
        <v>65</v>
      </c>
      <c r="Q3" t="s">
        <v>69</v>
      </c>
      <c r="R3" t="s">
        <v>66</v>
      </c>
      <c r="S3" t="s">
        <v>67</v>
      </c>
      <c r="W3" t="s">
        <v>65</v>
      </c>
      <c r="X3" t="s">
        <v>69</v>
      </c>
      <c r="Y3" t="s">
        <v>66</v>
      </c>
      <c r="Z3" t="s">
        <v>67</v>
      </c>
      <c r="AD3" s="62">
        <v>8.5374248628593903E-4</v>
      </c>
      <c r="AE3" s="67"/>
      <c r="AF3" s="193">
        <v>996.55</v>
      </c>
      <c r="AG3" s="193"/>
      <c r="AH3" s="194"/>
    </row>
    <row r="4" spans="1:36" x14ac:dyDescent="0.25">
      <c r="A4">
        <v>20</v>
      </c>
      <c r="B4">
        <v>0.14782692502221298</v>
      </c>
      <c r="C4" s="1">
        <f t="shared" ref="C4:C11" si="0">(E4*$AI$8)/($AD$3*$AH$8)</f>
        <v>1033.9598920752171</v>
      </c>
      <c r="D4">
        <f>B4*100</f>
        <v>14.782692502221298</v>
      </c>
      <c r="E4">
        <v>4.5889372201091364E-2</v>
      </c>
      <c r="H4">
        <v>20</v>
      </c>
      <c r="I4">
        <v>0.12383045266439184</v>
      </c>
      <c r="J4" s="1">
        <f t="shared" ref="J4:J11" si="1">(L4*$AI$8)/($AD$3*$AH$8)</f>
        <v>1133.2011877465554</v>
      </c>
      <c r="K4">
        <f>I4*100</f>
        <v>12.383045266439185</v>
      </c>
      <c r="L4">
        <v>5.0293915152598137E-2</v>
      </c>
      <c r="O4">
        <v>20</v>
      </c>
      <c r="P4">
        <v>8.6134891661574522E-2</v>
      </c>
      <c r="Q4" s="1">
        <f t="shared" ref="Q4:Q11" si="2">(S4*$AI$22)/($AD$3*$AH$22)</f>
        <v>1342.9048723547114</v>
      </c>
      <c r="R4">
        <f>P4*100</f>
        <v>8.6134891661574517</v>
      </c>
      <c r="S4">
        <v>5.3491154757576001E-2</v>
      </c>
      <c r="V4">
        <v>20</v>
      </c>
      <c r="W4">
        <v>0.10650301403699935</v>
      </c>
      <c r="X4" s="1">
        <f t="shared" ref="X4:X11" si="3">(Z4*$AI$29)/($AD$3*$AH$29)</f>
        <v>1169.7835470491361</v>
      </c>
      <c r="Y4">
        <f>W4*100</f>
        <v>10.650301403699935</v>
      </c>
      <c r="Z4">
        <v>5.0862648788680402E-2</v>
      </c>
    </row>
    <row r="5" spans="1:36" x14ac:dyDescent="0.25">
      <c r="A5">
        <v>25</v>
      </c>
      <c r="B5">
        <v>0.23215072091156594</v>
      </c>
      <c r="C5" s="1">
        <f t="shared" si="0"/>
        <v>1353.8532681884906</v>
      </c>
      <c r="D5">
        <f t="shared" ref="D5:D11" si="4">B5*100</f>
        <v>23.215072091156593</v>
      </c>
      <c r="E5">
        <v>6.0086930843006085E-2</v>
      </c>
      <c r="H5">
        <v>25</v>
      </c>
      <c r="I5">
        <v>0.19162266014327853</v>
      </c>
      <c r="J5" s="1">
        <f t="shared" si="1"/>
        <v>1444.9733889713825</v>
      </c>
      <c r="K5">
        <f t="shared" ref="K5:K11" si="5">I5*100</f>
        <v>19.162266014327852</v>
      </c>
      <c r="L5">
        <v>6.4131038520357217E-2</v>
      </c>
      <c r="O5">
        <v>25</v>
      </c>
      <c r="P5">
        <v>0.13229182763829642</v>
      </c>
      <c r="Q5" s="1">
        <f t="shared" si="2"/>
        <v>1739.3666005375887</v>
      </c>
      <c r="R5">
        <f t="shared" ref="R5:R11" si="6">P5*100</f>
        <v>13.229182763829641</v>
      </c>
      <c r="S5">
        <v>6.9283185968618266E-2</v>
      </c>
      <c r="V5">
        <v>25</v>
      </c>
      <c r="W5">
        <v>0.16544218614424963</v>
      </c>
      <c r="X5" s="1">
        <f t="shared" si="3"/>
        <v>1543.2198124845013</v>
      </c>
      <c r="Y5">
        <f t="shared" ref="Y5:Y11" si="7">W5*100</f>
        <v>16.544218614424963</v>
      </c>
      <c r="Z5">
        <v>6.7099804510103445E-2</v>
      </c>
    </row>
    <row r="6" spans="1:36" ht="15.75" thickBot="1" x14ac:dyDescent="0.3">
      <c r="A6">
        <v>30</v>
      </c>
      <c r="B6">
        <v>0.33319989064872585</v>
      </c>
      <c r="C6" s="1">
        <f t="shared" si="0"/>
        <v>1676.372265268298</v>
      </c>
      <c r="D6">
        <f t="shared" si="4"/>
        <v>33.319989064872587</v>
      </c>
      <c r="E6">
        <v>7.4401020211804655E-2</v>
      </c>
      <c r="H6">
        <v>30</v>
      </c>
      <c r="I6">
        <v>0.27406305141094184</v>
      </c>
      <c r="J6" s="1">
        <f t="shared" si="1"/>
        <v>1758.7264158819519</v>
      </c>
      <c r="K6">
        <f t="shared" si="5"/>
        <v>27.406305141094183</v>
      </c>
      <c r="L6">
        <v>7.8056075208405795E-2</v>
      </c>
      <c r="O6">
        <v>30</v>
      </c>
      <c r="P6">
        <v>0.18964819243621295</v>
      </c>
      <c r="Q6" s="1">
        <f t="shared" si="2"/>
        <v>2135.0613245071281</v>
      </c>
      <c r="R6">
        <f t="shared" si="6"/>
        <v>18.964819243621296</v>
      </c>
      <c r="S6">
        <v>8.5044665543487344E-2</v>
      </c>
      <c r="V6">
        <v>30</v>
      </c>
      <c r="W6">
        <v>0.23526586084870907</v>
      </c>
      <c r="X6" s="1">
        <f t="shared" si="3"/>
        <v>1834.3260701536556</v>
      </c>
      <c r="Y6">
        <f t="shared" si="7"/>
        <v>23.526586084870907</v>
      </c>
      <c r="Z6">
        <v>7.9757219107328373E-2</v>
      </c>
    </row>
    <row r="7" spans="1:36" x14ac:dyDescent="0.25">
      <c r="A7">
        <v>35</v>
      </c>
      <c r="B7">
        <v>0.45262667760918246</v>
      </c>
      <c r="C7" s="1">
        <f t="shared" si="0"/>
        <v>1984.4288711758738</v>
      </c>
      <c r="D7">
        <f t="shared" si="4"/>
        <v>45.262667760918248</v>
      </c>
      <c r="E7">
        <v>8.8073237437876012E-2</v>
      </c>
      <c r="H7">
        <v>35</v>
      </c>
      <c r="I7">
        <v>0.37207428801786524</v>
      </c>
      <c r="J7" s="1">
        <f t="shared" si="1"/>
        <v>2084.0415785947771</v>
      </c>
      <c r="K7">
        <f t="shared" si="5"/>
        <v>37.207428801786527</v>
      </c>
      <c r="L7">
        <v>9.2494264444571483E-2</v>
      </c>
      <c r="O7">
        <v>35</v>
      </c>
      <c r="P7">
        <v>0.25534345676782488</v>
      </c>
      <c r="Q7" s="1">
        <f t="shared" si="2"/>
        <v>2543.3474956310433</v>
      </c>
      <c r="R7">
        <f t="shared" si="6"/>
        <v>25.53434567678249</v>
      </c>
      <c r="S7">
        <v>0.10130769296602754</v>
      </c>
      <c r="V7">
        <v>35</v>
      </c>
      <c r="W7">
        <v>0.31813493987265695</v>
      </c>
      <c r="X7" s="1">
        <f t="shared" si="3"/>
        <v>2198.9748559586592</v>
      </c>
      <c r="Y7">
        <f t="shared" si="7"/>
        <v>31.813493987265694</v>
      </c>
      <c r="Z7">
        <v>9.5612291757653137E-2</v>
      </c>
      <c r="AD7" s="81" t="s">
        <v>62</v>
      </c>
      <c r="AE7" s="91" t="s">
        <v>43</v>
      </c>
      <c r="AF7" s="89" t="s">
        <v>42</v>
      </c>
      <c r="AG7" s="89" t="s">
        <v>41</v>
      </c>
      <c r="AH7" s="89" t="s">
        <v>40</v>
      </c>
      <c r="AI7" s="89" t="s">
        <v>39</v>
      </c>
      <c r="AJ7" s="90" t="s">
        <v>38</v>
      </c>
    </row>
    <row r="8" spans="1:36" x14ac:dyDescent="0.25">
      <c r="A8">
        <v>40</v>
      </c>
      <c r="B8">
        <v>0.59142470443267492</v>
      </c>
      <c r="C8" s="1">
        <f t="shared" si="0"/>
        <v>2250.269113976753</v>
      </c>
      <c r="D8">
        <f t="shared" si="4"/>
        <v>59.142470443267491</v>
      </c>
      <c r="E8">
        <v>9.9871801329395507E-2</v>
      </c>
      <c r="H8">
        <v>40</v>
      </c>
      <c r="I8">
        <v>0.48470687633920662</v>
      </c>
      <c r="J8" s="1">
        <f t="shared" si="1"/>
        <v>2450.9528380863371</v>
      </c>
      <c r="K8">
        <f t="shared" si="5"/>
        <v>48.470687633920662</v>
      </c>
      <c r="L8">
        <v>0.10877857825657623</v>
      </c>
      <c r="O8">
        <v>40</v>
      </c>
      <c r="P8">
        <v>0.33043621682039825</v>
      </c>
      <c r="Q8" s="1">
        <f t="shared" si="2"/>
        <v>2945.8106785514237</v>
      </c>
      <c r="R8">
        <f t="shared" si="6"/>
        <v>33.043621682039827</v>
      </c>
      <c r="S8">
        <v>0.11733877666004384</v>
      </c>
      <c r="V8">
        <v>40</v>
      </c>
      <c r="W8">
        <v>0.41079761073900917</v>
      </c>
      <c r="X8" s="1">
        <f t="shared" si="3"/>
        <v>2546.6285401853143</v>
      </c>
      <c r="Y8">
        <f t="shared" si="7"/>
        <v>41.079761073900919</v>
      </c>
      <c r="Z8">
        <v>0.1107284107059122</v>
      </c>
      <c r="AD8" s="76" t="s">
        <v>34</v>
      </c>
      <c r="AE8" s="92">
        <v>0.33260000000000001</v>
      </c>
      <c r="AF8" s="70">
        <v>1.7309999999999999E-5</v>
      </c>
      <c r="AG8" s="70">
        <v>2.4952999999999999E-2</v>
      </c>
      <c r="AH8" s="70">
        <f>AF8/AJ8</f>
        <v>1.4424999999999998E-4</v>
      </c>
      <c r="AI8" s="70">
        <f>(4*AF8)/AG8</f>
        <v>2.7748166553119864E-3</v>
      </c>
      <c r="AJ8" s="201">
        <v>0.12</v>
      </c>
    </row>
    <row r="9" spans="1:36" x14ac:dyDescent="0.25">
      <c r="A9">
        <v>45</v>
      </c>
      <c r="B9">
        <v>0.74504750085110738</v>
      </c>
      <c r="C9" s="1">
        <f t="shared" si="0"/>
        <v>2581.1924272271881</v>
      </c>
      <c r="D9">
        <f t="shared" si="4"/>
        <v>74.504750085110743</v>
      </c>
      <c r="E9">
        <v>0.11455889239371973</v>
      </c>
      <c r="H9">
        <v>45</v>
      </c>
      <c r="I9">
        <v>0.60741528309301829</v>
      </c>
      <c r="J9" s="1">
        <f t="shared" si="1"/>
        <v>2756.7753792551466</v>
      </c>
      <c r="K9">
        <f t="shared" si="5"/>
        <v>60.741528309301827</v>
      </c>
      <c r="L9">
        <v>0.12235164286647326</v>
      </c>
      <c r="O9">
        <v>45</v>
      </c>
      <c r="P9">
        <v>0.41333617317731275</v>
      </c>
      <c r="Q9" s="1">
        <f t="shared" si="2"/>
        <v>3372.0581945471372</v>
      </c>
      <c r="R9">
        <f t="shared" si="6"/>
        <v>41.333617317731274</v>
      </c>
      <c r="S9">
        <v>0.1343172479669352</v>
      </c>
      <c r="V9">
        <v>45</v>
      </c>
      <c r="W9">
        <v>0.51601294961024213</v>
      </c>
      <c r="X9" s="1">
        <f t="shared" si="3"/>
        <v>2917.6850433912505</v>
      </c>
      <c r="Y9">
        <f t="shared" si="7"/>
        <v>51.601294961024216</v>
      </c>
      <c r="Z9">
        <v>0.12686209342946198</v>
      </c>
      <c r="AD9" s="77" t="s">
        <v>35</v>
      </c>
      <c r="AE9" s="93">
        <v>0.3745</v>
      </c>
      <c r="AF9" s="84">
        <v>1.9477999999999999E-5</v>
      </c>
      <c r="AG9" s="84">
        <v>1.8842999999999999E-2</v>
      </c>
      <c r="AH9" s="84">
        <f>AF9/AJ8</f>
        <v>1.6231666666666666E-4</v>
      </c>
      <c r="AI9" s="84">
        <f t="shared" ref="AI9:AI11" si="8">(4*AF9)/AG9</f>
        <v>4.1347980682481557E-3</v>
      </c>
      <c r="AJ9" s="201"/>
    </row>
    <row r="10" spans="1:36" x14ac:dyDescent="0.25">
      <c r="A10">
        <v>50</v>
      </c>
      <c r="B10">
        <v>0.91441558575468296</v>
      </c>
      <c r="C10" s="1">
        <f t="shared" si="0"/>
        <v>2892.4825138972924</v>
      </c>
      <c r="D10">
        <f t="shared" si="4"/>
        <v>91.441558575468292</v>
      </c>
      <c r="E10">
        <v>0.12837461847671486</v>
      </c>
      <c r="H10">
        <v>50</v>
      </c>
      <c r="I10">
        <v>0.74763208989521535</v>
      </c>
      <c r="J10" s="1">
        <f t="shared" si="1"/>
        <v>3074.1801774765286</v>
      </c>
      <c r="K10">
        <f t="shared" si="5"/>
        <v>74.76320898952153</v>
      </c>
      <c r="L10">
        <v>0.13643875304901576</v>
      </c>
      <c r="O10">
        <v>50</v>
      </c>
      <c r="P10">
        <v>0.50581570849186985</v>
      </c>
      <c r="Q10" s="1">
        <f t="shared" si="2"/>
        <v>3748.5713123650053</v>
      </c>
      <c r="R10">
        <f t="shared" si="6"/>
        <v>50.581570849186988</v>
      </c>
      <c r="S10">
        <v>0.14931467769413428</v>
      </c>
      <c r="V10">
        <v>50</v>
      </c>
      <c r="W10">
        <v>0.63081161072102088</v>
      </c>
      <c r="X10" s="1">
        <f t="shared" si="3"/>
        <v>3277.5885694316403</v>
      </c>
      <c r="Y10">
        <f t="shared" si="7"/>
        <v>63.081161072102091</v>
      </c>
      <c r="Z10">
        <v>0.14251084031855726</v>
      </c>
      <c r="AD10" s="78" t="s">
        <v>36</v>
      </c>
      <c r="AE10" s="94">
        <v>0.39960000000000001</v>
      </c>
      <c r="AF10" s="85">
        <v>2.0891999999999999E-5</v>
      </c>
      <c r="AG10" s="85">
        <v>1.5415E-2</v>
      </c>
      <c r="AH10" s="85">
        <f>AF10/AJ8</f>
        <v>1.741E-4</v>
      </c>
      <c r="AI10" s="85">
        <f t="shared" si="8"/>
        <v>5.4212131041193644E-3</v>
      </c>
      <c r="AJ10" s="201"/>
    </row>
    <row r="11" spans="1:36" x14ac:dyDescent="0.25">
      <c r="A11">
        <v>55</v>
      </c>
      <c r="B11">
        <v>1.0968459109494029</v>
      </c>
      <c r="C11" s="1">
        <f t="shared" si="0"/>
        <v>3194.7741731102406</v>
      </c>
      <c r="D11">
        <f t="shared" si="4"/>
        <v>109.68459109494029</v>
      </c>
      <c r="E11">
        <v>0.14179097492267581</v>
      </c>
      <c r="H11">
        <v>55</v>
      </c>
      <c r="I11">
        <v>0.89950048218688994</v>
      </c>
      <c r="J11" s="1">
        <f t="shared" si="1"/>
        <v>3414.5548235259198</v>
      </c>
      <c r="K11">
        <f t="shared" si="5"/>
        <v>89.950048218688991</v>
      </c>
      <c r="L11">
        <v>0.15154531466720952</v>
      </c>
      <c r="O11">
        <v>55</v>
      </c>
      <c r="P11">
        <v>0.60529761769319979</v>
      </c>
      <c r="Q11" s="1">
        <f t="shared" si="2"/>
        <v>4179.2475925218978</v>
      </c>
      <c r="R11">
        <f t="shared" si="6"/>
        <v>60.529761769319975</v>
      </c>
      <c r="S11">
        <v>0.16646955740791081</v>
      </c>
      <c r="V11">
        <v>55</v>
      </c>
      <c r="W11">
        <v>0.76055294674768903</v>
      </c>
      <c r="X11" s="1">
        <f t="shared" si="3"/>
        <v>3655.8099458380184</v>
      </c>
      <c r="Y11">
        <f t="shared" si="7"/>
        <v>76.055294674768902</v>
      </c>
      <c r="Z11">
        <v>0.15895605454734044</v>
      </c>
      <c r="AD11" s="79" t="s">
        <v>37</v>
      </c>
      <c r="AE11" s="95">
        <v>0.41620000000000001</v>
      </c>
      <c r="AF11" s="86">
        <v>2.1920999999999999E-5</v>
      </c>
      <c r="AG11" s="86">
        <v>1.2935E-2</v>
      </c>
      <c r="AH11" s="86">
        <f>AF11/AJ8</f>
        <v>1.8267500000000001E-4</v>
      </c>
      <c r="AI11" s="86">
        <f t="shared" si="8"/>
        <v>6.7788171627367602E-3</v>
      </c>
      <c r="AJ11" s="201"/>
    </row>
    <row r="13" spans="1:36" ht="15.75" thickBot="1" x14ac:dyDescent="0.3">
      <c r="A13" s="212" t="s">
        <v>68</v>
      </c>
      <c r="B13" s="212"/>
      <c r="C13" s="212"/>
      <c r="D13" s="212"/>
      <c r="E13" s="212"/>
      <c r="F13" s="88"/>
      <c r="H13" s="212" t="s">
        <v>68</v>
      </c>
      <c r="I13" s="212"/>
      <c r="J13" s="212"/>
      <c r="K13" s="212"/>
      <c r="L13" s="212"/>
      <c r="M13" s="88"/>
      <c r="O13" s="212" t="s">
        <v>68</v>
      </c>
      <c r="P13" s="212"/>
      <c r="Q13" s="212"/>
      <c r="R13" s="212"/>
      <c r="S13" s="212"/>
      <c r="T13" s="88"/>
      <c r="V13" s="212" t="s">
        <v>68</v>
      </c>
      <c r="W13" s="212"/>
      <c r="X13" s="212"/>
      <c r="Y13" s="212"/>
      <c r="Z13" s="212"/>
      <c r="AA13" s="88"/>
    </row>
    <row r="14" spans="1:36" x14ac:dyDescent="0.25">
      <c r="B14" t="s">
        <v>65</v>
      </c>
      <c r="C14" t="s">
        <v>69</v>
      </c>
      <c r="D14" t="s">
        <v>66</v>
      </c>
      <c r="E14" t="s">
        <v>67</v>
      </c>
      <c r="I14" t="s">
        <v>65</v>
      </c>
      <c r="J14" t="s">
        <v>69</v>
      </c>
      <c r="K14" t="s">
        <v>66</v>
      </c>
      <c r="L14" t="s">
        <v>67</v>
      </c>
      <c r="P14" t="s">
        <v>65</v>
      </c>
      <c r="Q14" t="s">
        <v>69</v>
      </c>
      <c r="R14" t="s">
        <v>66</v>
      </c>
      <c r="S14" t="s">
        <v>67</v>
      </c>
      <c r="W14" t="s">
        <v>65</v>
      </c>
      <c r="X14" t="s">
        <v>69</v>
      </c>
      <c r="Y14" t="s">
        <v>66</v>
      </c>
      <c r="Z14" t="s">
        <v>67</v>
      </c>
      <c r="AD14" s="81" t="s">
        <v>63</v>
      </c>
      <c r="AE14" s="91" t="s">
        <v>43</v>
      </c>
      <c r="AF14" s="89" t="s">
        <v>42</v>
      </c>
      <c r="AG14" s="89" t="s">
        <v>41</v>
      </c>
      <c r="AH14" s="89" t="s">
        <v>40</v>
      </c>
      <c r="AI14" s="89" t="s">
        <v>39</v>
      </c>
      <c r="AJ14" s="90" t="s">
        <v>38</v>
      </c>
    </row>
    <row r="15" spans="1:36" x14ac:dyDescent="0.25">
      <c r="A15">
        <v>20</v>
      </c>
      <c r="B15">
        <v>0.10130745124935325</v>
      </c>
      <c r="C15" s="1">
        <f t="shared" ref="C15:C22" si="9">(E15*$AI$9)/($AD$3*$AH$9)</f>
        <v>1588.984628639668</v>
      </c>
      <c r="D15">
        <f>B15*100</f>
        <v>10.130745124935325</v>
      </c>
      <c r="E15">
        <v>5.3254388383402101E-2</v>
      </c>
      <c r="H15">
        <v>20</v>
      </c>
      <c r="I15">
        <v>8.0280900570592992E-2</v>
      </c>
      <c r="J15" s="1">
        <f t="shared" ref="J15:J22" si="10">(L15*$AI$9)/($AD$3*$AH$9)</f>
        <v>1586.2949549867315</v>
      </c>
      <c r="K15">
        <f>I15*100</f>
        <v>8.0280900570592983</v>
      </c>
      <c r="L15">
        <v>5.3164244701231482E-2</v>
      </c>
      <c r="O15">
        <v>20</v>
      </c>
      <c r="P15">
        <v>5.5392551110797772E-2</v>
      </c>
      <c r="Q15" s="1">
        <f t="shared" ref="Q15:Q22" si="11">(S15*$AI$23)/($AD$3*$AH$23)</f>
        <v>1735.0854175645234</v>
      </c>
      <c r="R15">
        <f>P15*100</f>
        <v>5.5392551110797772</v>
      </c>
      <c r="S15">
        <v>5.6931916915714836E-2</v>
      </c>
      <c r="V15">
        <v>20</v>
      </c>
      <c r="W15">
        <v>6.9760757043062116E-2</v>
      </c>
      <c r="X15" s="1">
        <f t="shared" ref="X15:X22" si="12">(Z15*$AI$30)/($AD$3*$AH$30)</f>
        <v>1615.0227718183637</v>
      </c>
      <c r="Y15">
        <f>W15*100</f>
        <v>6.9760757043062114</v>
      </c>
      <c r="Z15">
        <v>5.5284678564000891E-2</v>
      </c>
      <c r="AD15" s="76" t="s">
        <v>34</v>
      </c>
      <c r="AE15" s="92">
        <v>0.33260000000000001</v>
      </c>
      <c r="AF15" s="70">
        <v>1.7309999999999999E-5</v>
      </c>
      <c r="AG15" s="70">
        <v>2.4952999999999999E-2</v>
      </c>
      <c r="AH15" s="70">
        <f>AF15/AJ15</f>
        <v>1.4424999999999998E-4</v>
      </c>
      <c r="AI15" s="70">
        <f>(4*AF15)/AG15</f>
        <v>2.7748166553119864E-3</v>
      </c>
      <c r="AJ15" s="201">
        <v>0.12</v>
      </c>
    </row>
    <row r="16" spans="1:36" x14ac:dyDescent="0.25">
      <c r="A16">
        <v>25</v>
      </c>
      <c r="B16">
        <v>0.15813309080854054</v>
      </c>
      <c r="C16" s="1">
        <f t="shared" si="9"/>
        <v>1995.7382272356526</v>
      </c>
      <c r="D16">
        <f t="shared" ref="D16:D22" si="13">B16*100</f>
        <v>15.813309080854054</v>
      </c>
      <c r="E16">
        <v>6.6886624797495894E-2</v>
      </c>
      <c r="H16">
        <v>25</v>
      </c>
      <c r="I16">
        <v>0.12413397422612306</v>
      </c>
      <c r="J16" s="1">
        <f t="shared" si="10"/>
        <v>2062.6786635627841</v>
      </c>
      <c r="K16">
        <f t="shared" ref="K16:K22" si="14">I16*100</f>
        <v>12.413397422612306</v>
      </c>
      <c r="L16">
        <v>6.9130115345149179E-2</v>
      </c>
      <c r="O16">
        <v>25</v>
      </c>
      <c r="P16">
        <v>8.5630184909245136E-2</v>
      </c>
      <c r="Q16" s="1">
        <f t="shared" si="11"/>
        <v>2184.900040841721</v>
      </c>
      <c r="R16">
        <f t="shared" ref="R16:R22" si="15">P16*100</f>
        <v>8.5630184909245131</v>
      </c>
      <c r="S16">
        <v>7.1691310603569772E-2</v>
      </c>
      <c r="V16">
        <v>25</v>
      </c>
      <c r="W16">
        <v>0.10776825625313161</v>
      </c>
      <c r="X16" s="1">
        <f t="shared" si="12"/>
        <v>2070.860750401474</v>
      </c>
      <c r="Y16">
        <f t="shared" ref="Y16:Y22" si="16">W16*100</f>
        <v>10.77682562531316</v>
      </c>
      <c r="Z16">
        <v>7.0888703821711266E-2</v>
      </c>
      <c r="AD16" s="77" t="s">
        <v>35</v>
      </c>
      <c r="AE16" s="93">
        <v>0.3745</v>
      </c>
      <c r="AF16" s="84">
        <v>1.9477999999999999E-5</v>
      </c>
      <c r="AG16" s="84">
        <v>1.8842999999999999E-2</v>
      </c>
      <c r="AH16" s="84">
        <f>AF16/AJ15</f>
        <v>1.6231666666666666E-4</v>
      </c>
      <c r="AI16" s="84">
        <f t="shared" ref="AI16:AI18" si="17">(4*AF16)/AG16</f>
        <v>4.1347980682481557E-3</v>
      </c>
      <c r="AJ16" s="201"/>
    </row>
    <row r="17" spans="1:36" x14ac:dyDescent="0.25">
      <c r="A17">
        <v>30</v>
      </c>
      <c r="B17">
        <v>0.22794080983758053</v>
      </c>
      <c r="C17" s="1">
        <f t="shared" si="9"/>
        <v>2491.487427644618</v>
      </c>
      <c r="D17">
        <f t="shared" si="13"/>
        <v>22.794080983758054</v>
      </c>
      <c r="E17">
        <v>8.3501524642022318E-2</v>
      </c>
      <c r="H17">
        <v>30</v>
      </c>
      <c r="I17">
        <v>0.17822994164313138</v>
      </c>
      <c r="J17" s="1">
        <f t="shared" si="10"/>
        <v>2514.0296028582129</v>
      </c>
      <c r="K17">
        <f t="shared" si="14"/>
        <v>17.822994164313137</v>
      </c>
      <c r="L17">
        <v>8.4257019523592824E-2</v>
      </c>
      <c r="O17">
        <v>30</v>
      </c>
      <c r="P17">
        <v>0.12248990842125597</v>
      </c>
      <c r="Q17" s="1">
        <f t="shared" si="11"/>
        <v>2718.4069045113552</v>
      </c>
      <c r="R17">
        <f t="shared" si="15"/>
        <v>12.248990842125597</v>
      </c>
      <c r="S17">
        <v>8.9196828273724299E-2</v>
      </c>
      <c r="V17">
        <v>30</v>
      </c>
      <c r="W17">
        <v>0.1535563249579816</v>
      </c>
      <c r="X17" s="1">
        <f t="shared" si="12"/>
        <v>2504.7155324696014</v>
      </c>
      <c r="Y17">
        <f t="shared" si="16"/>
        <v>15.35563249579816</v>
      </c>
      <c r="Z17">
        <v>8.5740210926521718E-2</v>
      </c>
      <c r="AD17" s="78" t="s">
        <v>36</v>
      </c>
      <c r="AE17" s="94">
        <v>0.39960000000000001</v>
      </c>
      <c r="AF17" s="85">
        <v>2.0891999999999999E-5</v>
      </c>
      <c r="AG17" s="85">
        <v>1.5415E-2</v>
      </c>
      <c r="AH17" s="85">
        <f>AF17/AJ15</f>
        <v>1.741E-4</v>
      </c>
      <c r="AI17" s="85">
        <f t="shared" si="17"/>
        <v>5.4212131041193644E-3</v>
      </c>
      <c r="AJ17" s="201"/>
    </row>
    <row r="18" spans="1:36" x14ac:dyDescent="0.25">
      <c r="A18">
        <v>35</v>
      </c>
      <c r="B18">
        <v>0.31082469010614605</v>
      </c>
      <c r="C18" s="1">
        <f t="shared" si="9"/>
        <v>2897.6612641213501</v>
      </c>
      <c r="D18">
        <f t="shared" si="13"/>
        <v>31.082469010614606</v>
      </c>
      <c r="E18">
        <v>9.7114330486107972E-2</v>
      </c>
      <c r="H18">
        <v>35</v>
      </c>
      <c r="I18">
        <v>0.24072730550306001</v>
      </c>
      <c r="J18" s="1">
        <f t="shared" si="10"/>
        <v>3006.3925673045915</v>
      </c>
      <c r="K18">
        <f t="shared" si="14"/>
        <v>24.072730550306002</v>
      </c>
      <c r="L18">
        <v>0.10075843058927321</v>
      </c>
      <c r="O18">
        <v>35</v>
      </c>
      <c r="P18">
        <v>0.16420618971539327</v>
      </c>
      <c r="Q18" s="1">
        <f t="shared" si="11"/>
        <v>3209.3791178514621</v>
      </c>
      <c r="R18">
        <f t="shared" si="15"/>
        <v>16.420618971539326</v>
      </c>
      <c r="S18">
        <v>0.10530669178525032</v>
      </c>
      <c r="V18">
        <v>35</v>
      </c>
      <c r="W18">
        <v>0.20691181736606765</v>
      </c>
      <c r="X18" s="1">
        <f t="shared" si="12"/>
        <v>2985.6843777094468</v>
      </c>
      <c r="Y18">
        <f t="shared" si="16"/>
        <v>20.691181736606765</v>
      </c>
      <c r="Z18">
        <v>0.1022045038593362</v>
      </c>
      <c r="AD18" s="79" t="s">
        <v>37</v>
      </c>
      <c r="AE18" s="95">
        <v>0.41620000000000001</v>
      </c>
      <c r="AF18" s="86">
        <v>2.1920999999999999E-5</v>
      </c>
      <c r="AG18" s="86">
        <v>1.2935E-2</v>
      </c>
      <c r="AH18" s="86">
        <f>AF18/AJ15</f>
        <v>1.8267500000000001E-4</v>
      </c>
      <c r="AI18" s="86">
        <f t="shared" si="17"/>
        <v>6.7788171627367602E-3</v>
      </c>
      <c r="AJ18" s="201"/>
    </row>
    <row r="19" spans="1:36" x14ac:dyDescent="0.25">
      <c r="A19">
        <v>40</v>
      </c>
      <c r="B19">
        <v>0.40643422595240858</v>
      </c>
      <c r="C19" s="1">
        <f t="shared" si="9"/>
        <v>3363.0539509308496</v>
      </c>
      <c r="D19">
        <f t="shared" si="13"/>
        <v>40.643422595240857</v>
      </c>
      <c r="E19">
        <v>0.11271184001983196</v>
      </c>
      <c r="H19">
        <v>40</v>
      </c>
      <c r="I19">
        <v>0.31136511102741043</v>
      </c>
      <c r="J19" s="1">
        <f t="shared" si="10"/>
        <v>3463.7245131115674</v>
      </c>
      <c r="K19">
        <f t="shared" si="14"/>
        <v>31.136511102741043</v>
      </c>
      <c r="L19">
        <v>0.11608578657697208</v>
      </c>
      <c r="O19">
        <v>40</v>
      </c>
      <c r="P19">
        <v>0.21211510492382835</v>
      </c>
      <c r="Q19" s="1">
        <f t="shared" si="11"/>
        <v>3708.9326575506489</v>
      </c>
      <c r="R19">
        <f t="shared" si="15"/>
        <v>21.211510492382835</v>
      </c>
      <c r="S19">
        <v>0.12169812723228801</v>
      </c>
      <c r="V19">
        <v>40</v>
      </c>
      <c r="W19">
        <v>0.2680493688701111</v>
      </c>
      <c r="X19" s="1">
        <f t="shared" si="12"/>
        <v>3475.040422760293</v>
      </c>
      <c r="Y19">
        <f t="shared" si="16"/>
        <v>26.80493688701111</v>
      </c>
      <c r="Z19">
        <v>0.11895590336036406</v>
      </c>
    </row>
    <row r="20" spans="1:36" ht="15.75" thickBot="1" x14ac:dyDescent="0.3">
      <c r="A20">
        <v>45</v>
      </c>
      <c r="B20">
        <v>0.51323321986240644</v>
      </c>
      <c r="C20" s="1">
        <f t="shared" si="9"/>
        <v>3826.5724788485277</v>
      </c>
      <c r="D20">
        <f t="shared" si="13"/>
        <v>51.323321986240643</v>
      </c>
      <c r="E20">
        <v>0.12824653762717331</v>
      </c>
      <c r="H20">
        <v>45</v>
      </c>
      <c r="I20">
        <v>0.39116098716091152</v>
      </c>
      <c r="J20" s="1">
        <f t="shared" si="10"/>
        <v>3921.3247983458682</v>
      </c>
      <c r="K20">
        <f t="shared" si="14"/>
        <v>39.116098716091152</v>
      </c>
      <c r="L20">
        <v>0.13142213588771751</v>
      </c>
      <c r="O20">
        <v>45</v>
      </c>
      <c r="P20">
        <v>0.26367737351774917</v>
      </c>
      <c r="Q20" s="1">
        <f t="shared" si="11"/>
        <v>4236.9419287580022</v>
      </c>
      <c r="R20">
        <f t="shared" si="15"/>
        <v>26.367737351774917</v>
      </c>
      <c r="S20">
        <v>0.13902325696641901</v>
      </c>
      <c r="V20">
        <v>45</v>
      </c>
      <c r="W20">
        <v>0.33429844922440605</v>
      </c>
      <c r="X20" s="1">
        <f t="shared" si="12"/>
        <v>3965.5137781618832</v>
      </c>
      <c r="Y20">
        <f t="shared" si="16"/>
        <v>33.429844922440601</v>
      </c>
      <c r="Z20">
        <v>0.13574555008903166</v>
      </c>
    </row>
    <row r="21" spans="1:36" x14ac:dyDescent="0.25">
      <c r="A21">
        <v>50</v>
      </c>
      <c r="B21">
        <v>0.63120317973808537</v>
      </c>
      <c r="C21" s="1">
        <f t="shared" si="9"/>
        <v>4294.6118987239188</v>
      </c>
      <c r="D21">
        <f t="shared" si="13"/>
        <v>63.12031797380854</v>
      </c>
      <c r="E21">
        <v>0.14393275170095246</v>
      </c>
      <c r="H21">
        <v>50</v>
      </c>
      <c r="I21">
        <v>0.47920267243524867</v>
      </c>
      <c r="J21" s="1">
        <f t="shared" si="10"/>
        <v>4420.3635446784538</v>
      </c>
      <c r="K21">
        <f t="shared" si="14"/>
        <v>47.920267243524869</v>
      </c>
      <c r="L21">
        <v>0.14814728397068752</v>
      </c>
      <c r="O21">
        <v>50</v>
      </c>
      <c r="P21">
        <v>0.321863586640664</v>
      </c>
      <c r="Q21" s="1">
        <f t="shared" si="11"/>
        <v>4738.0604444290902</v>
      </c>
      <c r="R21">
        <f t="shared" si="15"/>
        <v>32.186358664066397</v>
      </c>
      <c r="S21">
        <v>0.15546604267039821</v>
      </c>
      <c r="V21">
        <v>50</v>
      </c>
      <c r="W21">
        <v>0.40829239842503612</v>
      </c>
      <c r="X21" s="1">
        <f t="shared" si="12"/>
        <v>4462.319358154753</v>
      </c>
      <c r="Y21">
        <f t="shared" si="16"/>
        <v>40.829239842503611</v>
      </c>
      <c r="Z21">
        <v>0.15275195846789558</v>
      </c>
      <c r="AD21" s="81" t="s">
        <v>10</v>
      </c>
      <c r="AE21" s="91" t="s">
        <v>43</v>
      </c>
      <c r="AF21" s="89" t="s">
        <v>42</v>
      </c>
      <c r="AG21" s="89" t="s">
        <v>41</v>
      </c>
      <c r="AH21" s="89" t="s">
        <v>40</v>
      </c>
      <c r="AI21" s="89" t="s">
        <v>39</v>
      </c>
      <c r="AJ21" s="90" t="s">
        <v>38</v>
      </c>
    </row>
    <row r="22" spans="1:36" x14ac:dyDescent="0.25">
      <c r="A22">
        <v>55</v>
      </c>
      <c r="B22">
        <v>0.76340082929472586</v>
      </c>
      <c r="C22" s="1">
        <f t="shared" si="9"/>
        <v>4773.6821054674911</v>
      </c>
      <c r="D22">
        <f t="shared" si="13"/>
        <v>76.340082929472587</v>
      </c>
      <c r="E22">
        <v>0.15998865960150924</v>
      </c>
      <c r="H22">
        <v>55</v>
      </c>
      <c r="I22">
        <v>0.57683499807019878</v>
      </c>
      <c r="J22" s="1">
        <f t="shared" si="10"/>
        <v>4901.6751685147246</v>
      </c>
      <c r="K22">
        <f t="shared" si="14"/>
        <v>57.683499807019878</v>
      </c>
      <c r="L22">
        <v>0.16427831235651041</v>
      </c>
      <c r="O22">
        <v>55</v>
      </c>
      <c r="P22">
        <v>0.38503256363803023</v>
      </c>
      <c r="Q22" s="1">
        <f t="shared" si="11"/>
        <v>5221.1531648411483</v>
      </c>
      <c r="R22">
        <f t="shared" si="15"/>
        <v>38.503256363803025</v>
      </c>
      <c r="S22">
        <v>0.17131736292395175</v>
      </c>
      <c r="V22">
        <v>55</v>
      </c>
      <c r="W22">
        <v>0.48655615904191041</v>
      </c>
      <c r="X22" s="1">
        <f t="shared" si="12"/>
        <v>4875.1631116099752</v>
      </c>
      <c r="Y22">
        <f t="shared" si="16"/>
        <v>48.655615904191038</v>
      </c>
      <c r="Z22">
        <v>0.16688422620132823</v>
      </c>
      <c r="AD22" s="76" t="s">
        <v>34</v>
      </c>
      <c r="AE22" s="92">
        <v>0.33260000000000001</v>
      </c>
      <c r="AF22" s="70">
        <v>1.8128E-5</v>
      </c>
      <c r="AG22" s="70">
        <v>2.2395000000000002E-2</v>
      </c>
      <c r="AH22" s="70">
        <v>1.5106666666666666E-4</v>
      </c>
      <c r="AI22" s="70">
        <v>3.2378655949988834E-3</v>
      </c>
      <c r="AJ22" s="201">
        <v>0.12</v>
      </c>
    </row>
    <row r="23" spans="1:36" x14ac:dyDescent="0.25">
      <c r="AD23" s="77" t="s">
        <v>35</v>
      </c>
      <c r="AE23" s="93">
        <v>0.3745</v>
      </c>
      <c r="AF23" s="84">
        <v>1.9519999999999999E-5</v>
      </c>
      <c r="AG23" s="84">
        <v>1.8447999999999999E-2</v>
      </c>
      <c r="AH23" s="84">
        <v>1.6266666666666667E-4</v>
      </c>
      <c r="AI23" s="84">
        <v>4.2324371205550741E-3</v>
      </c>
      <c r="AJ23" s="201"/>
    </row>
    <row r="24" spans="1:36" x14ac:dyDescent="0.25">
      <c r="A24" s="212" t="s">
        <v>15</v>
      </c>
      <c r="B24" s="212"/>
      <c r="C24" s="212"/>
      <c r="D24" s="212"/>
      <c r="E24" s="212"/>
      <c r="F24" s="88"/>
      <c r="H24" s="212" t="s">
        <v>15</v>
      </c>
      <c r="I24" s="212"/>
      <c r="J24" s="212"/>
      <c r="K24" s="212"/>
      <c r="L24" s="212"/>
      <c r="M24" s="88"/>
      <c r="O24" s="212" t="s">
        <v>15</v>
      </c>
      <c r="P24" s="212"/>
      <c r="Q24" s="212"/>
      <c r="R24" s="212"/>
      <c r="S24" s="212"/>
      <c r="T24" s="88"/>
      <c r="V24" s="212" t="s">
        <v>15</v>
      </c>
      <c r="W24" s="212"/>
      <c r="X24" s="212"/>
      <c r="Y24" s="212"/>
      <c r="Z24" s="212"/>
      <c r="AA24" s="88"/>
      <c r="AD24" s="78" t="s">
        <v>36</v>
      </c>
      <c r="AE24" s="94">
        <v>0.39960000000000001</v>
      </c>
      <c r="AF24" s="85">
        <v>2.0140999999999999E-5</v>
      </c>
      <c r="AG24" s="85">
        <v>1.6305E-2</v>
      </c>
      <c r="AH24" s="85">
        <v>1.6784166666666668E-4</v>
      </c>
      <c r="AI24" s="85">
        <v>4.941061024225697E-3</v>
      </c>
      <c r="AJ24" s="201"/>
    </row>
    <row r="25" spans="1:36" x14ac:dyDescent="0.25">
      <c r="B25" t="s">
        <v>65</v>
      </c>
      <c r="C25" t="s">
        <v>69</v>
      </c>
      <c r="D25" t="s">
        <v>66</v>
      </c>
      <c r="E25" t="s">
        <v>67</v>
      </c>
      <c r="I25" t="s">
        <v>65</v>
      </c>
      <c r="J25" t="s">
        <v>69</v>
      </c>
      <c r="K25" t="s">
        <v>66</v>
      </c>
      <c r="L25" t="s">
        <v>67</v>
      </c>
      <c r="P25" t="s">
        <v>65</v>
      </c>
      <c r="Q25" t="s">
        <v>69</v>
      </c>
      <c r="R25" t="s">
        <v>66</v>
      </c>
      <c r="S25" t="s">
        <v>67</v>
      </c>
      <c r="V25">
        <v>20</v>
      </c>
      <c r="W25">
        <v>6.1410644824191299E-2</v>
      </c>
      <c r="X25" s="1">
        <f t="shared" ref="X25:X32" si="18">(Z25*$AI$31)/($AD$3*$AH$31)</f>
        <v>1911.0962680084428</v>
      </c>
      <c r="Y25">
        <f>W25*100</f>
        <v>6.1410644824191296</v>
      </c>
      <c r="Z25">
        <v>5.571859631087165E-2</v>
      </c>
      <c r="AD25" s="79" t="s">
        <v>37</v>
      </c>
      <c r="AE25" s="95">
        <v>0.41620000000000001</v>
      </c>
      <c r="AF25" s="86">
        <v>2.1401999999999999E-5</v>
      </c>
      <c r="AG25" s="86">
        <v>1.4599000000000001E-2</v>
      </c>
      <c r="AH25" s="86">
        <v>1.7835E-4</v>
      </c>
      <c r="AI25" s="86">
        <v>5.8639632851565171E-3</v>
      </c>
      <c r="AJ25" s="201"/>
    </row>
    <row r="26" spans="1:36" x14ac:dyDescent="0.25">
      <c r="A26">
        <v>20</v>
      </c>
      <c r="B26">
        <v>7.8004574551398295E-2</v>
      </c>
      <c r="C26" s="1">
        <f t="shared" ref="C26:C33" si="19">(E26*$AI$10)/($AD$3*$AH$10)</f>
        <v>1997.157976167736</v>
      </c>
      <c r="D26">
        <f>B26*100</f>
        <v>7.8004574551398296</v>
      </c>
      <c r="E26">
        <v>5.4757247014294678E-2</v>
      </c>
      <c r="H26">
        <v>20</v>
      </c>
      <c r="I26">
        <v>6.8588085197840098E-2</v>
      </c>
      <c r="J26" s="1">
        <f t="shared" ref="J26:J33" si="20">(L26*$AI$10)/($AD$3*$AH$10)</f>
        <v>2036.6006543997721</v>
      </c>
      <c r="K26">
        <f>I26*100</f>
        <v>6.8588085197840094</v>
      </c>
      <c r="L26">
        <v>5.5838669966624781E-2</v>
      </c>
      <c r="O26">
        <v>20</v>
      </c>
      <c r="P26">
        <v>3.7425166887666152E-2</v>
      </c>
      <c r="Q26" s="1">
        <f t="shared" ref="Q26:Q33" si="21">(S26*$AI$24)/($AD$3*$AH$24)</f>
        <v>1995.6804097318982</v>
      </c>
      <c r="R26">
        <f>P26*100</f>
        <v>3.742516688766615</v>
      </c>
      <c r="S26">
        <v>5.7875859603357539E-2</v>
      </c>
      <c r="V26">
        <v>25</v>
      </c>
      <c r="W26">
        <v>9.5348111332973245E-2</v>
      </c>
      <c r="X26" s="1">
        <f t="shared" si="18"/>
        <v>2440.5170320461243</v>
      </c>
      <c r="Y26">
        <f t="shared" ref="Y26:Y32" si="22">W26*100</f>
        <v>9.5348111332973247</v>
      </c>
      <c r="Z26">
        <v>7.1154020639730461E-2</v>
      </c>
    </row>
    <row r="27" spans="1:36" ht="15.75" thickBot="1" x14ac:dyDescent="0.3">
      <c r="A27">
        <v>25</v>
      </c>
      <c r="B27">
        <v>0.12198137068119949</v>
      </c>
      <c r="C27" s="1">
        <f t="shared" si="19"/>
        <v>2528.3377850409834</v>
      </c>
      <c r="D27">
        <f t="shared" ref="D27:D33" si="23">B27*100</f>
        <v>12.19813706811995</v>
      </c>
      <c r="E27">
        <v>6.932091416059126E-2</v>
      </c>
      <c r="H27">
        <v>25</v>
      </c>
      <c r="I27">
        <v>0.10572312487641362</v>
      </c>
      <c r="J27" s="1">
        <f t="shared" si="20"/>
        <v>2627.5045534956762</v>
      </c>
      <c r="K27">
        <f t="shared" ref="K27:K33" si="24">I27*100</f>
        <v>10.572312487641362</v>
      </c>
      <c r="L27">
        <v>7.2039827386625871E-2</v>
      </c>
      <c r="O27">
        <v>25</v>
      </c>
      <c r="P27">
        <v>5.6740513166175913E-2</v>
      </c>
      <c r="Q27" s="1">
        <f t="shared" si="21"/>
        <v>2568.6609169241437</v>
      </c>
      <c r="R27">
        <f t="shared" ref="R27:R33" si="25">P27*100</f>
        <v>5.6740513166175912</v>
      </c>
      <c r="S27">
        <v>7.4492618092345253E-2</v>
      </c>
      <c r="V27">
        <v>30</v>
      </c>
      <c r="W27">
        <v>0.13489434643495737</v>
      </c>
      <c r="X27" s="1">
        <f t="shared" si="18"/>
        <v>3006.9456366962277</v>
      </c>
      <c r="Y27">
        <f t="shared" si="22"/>
        <v>13.489434643495738</v>
      </c>
      <c r="Z27">
        <v>8.7668419882589541E-2</v>
      </c>
    </row>
    <row r="28" spans="1:36" x14ac:dyDescent="0.25">
      <c r="A28">
        <v>30</v>
      </c>
      <c r="B28">
        <v>0.17581647079881482</v>
      </c>
      <c r="C28" s="1">
        <f t="shared" si="19"/>
        <v>3098.6204280376141</v>
      </c>
      <c r="D28">
        <f t="shared" si="23"/>
        <v>17.581647079881481</v>
      </c>
      <c r="E28">
        <v>8.4956686554746946E-2</v>
      </c>
      <c r="H28">
        <v>30</v>
      </c>
      <c r="I28">
        <v>0.15263864682732062</v>
      </c>
      <c r="J28" s="1">
        <f t="shared" si="20"/>
        <v>3272.9253706020795</v>
      </c>
      <c r="K28">
        <f t="shared" si="24"/>
        <v>15.263864682732061</v>
      </c>
      <c r="L28">
        <v>8.9735706997651196E-2</v>
      </c>
      <c r="O28">
        <v>30</v>
      </c>
      <c r="P28">
        <v>7.9777220465095985E-2</v>
      </c>
      <c r="Q28" s="1">
        <f t="shared" si="21"/>
        <v>3122.4591605751207</v>
      </c>
      <c r="R28">
        <f t="shared" si="25"/>
        <v>7.9777220465095988</v>
      </c>
      <c r="S28">
        <v>9.0553080099103025E-2</v>
      </c>
      <c r="V28">
        <v>35</v>
      </c>
      <c r="W28">
        <v>0.1801936780679145</v>
      </c>
      <c r="X28" s="1">
        <f t="shared" si="18"/>
        <v>3530.1827557466336</v>
      </c>
      <c r="Y28">
        <f t="shared" si="22"/>
        <v>18.01936780679145</v>
      </c>
      <c r="Z28">
        <v>0.10292355815022612</v>
      </c>
      <c r="AD28" s="81" t="s">
        <v>64</v>
      </c>
      <c r="AE28" s="91" t="s">
        <v>43</v>
      </c>
      <c r="AF28" s="89" t="s">
        <v>42</v>
      </c>
      <c r="AG28" s="89" t="s">
        <v>41</v>
      </c>
      <c r="AH28" s="89" t="s">
        <v>40</v>
      </c>
      <c r="AI28" s="89" t="s">
        <v>39</v>
      </c>
      <c r="AJ28" s="90" t="s">
        <v>38</v>
      </c>
    </row>
    <row r="29" spans="1:36" x14ac:dyDescent="0.25">
      <c r="A29">
        <v>35</v>
      </c>
      <c r="B29">
        <v>0.23872241529448487</v>
      </c>
      <c r="C29" s="1">
        <f t="shared" si="19"/>
        <v>3666.9516276010331</v>
      </c>
      <c r="D29">
        <f t="shared" si="23"/>
        <v>23.872241529448488</v>
      </c>
      <c r="E29">
        <v>0.10053895508421998</v>
      </c>
      <c r="H29">
        <v>35</v>
      </c>
      <c r="I29">
        <v>0.20510286891918617</v>
      </c>
      <c r="J29" s="1">
        <f t="shared" si="20"/>
        <v>3774.0897594732905</v>
      </c>
      <c r="K29">
        <f t="shared" si="24"/>
        <v>20.510286891918618</v>
      </c>
      <c r="L29">
        <v>0.10347642383811215</v>
      </c>
      <c r="O29">
        <v>35</v>
      </c>
      <c r="P29">
        <v>0.1062848152307528</v>
      </c>
      <c r="Q29" s="1">
        <f t="shared" si="21"/>
        <v>3749.5359839518846</v>
      </c>
      <c r="R29">
        <f t="shared" si="25"/>
        <v>10.62848152307528</v>
      </c>
      <c r="S29">
        <v>0.10873866232624359</v>
      </c>
      <c r="V29">
        <v>40</v>
      </c>
      <c r="W29">
        <v>0.23133803822791354</v>
      </c>
      <c r="X29" s="1">
        <f t="shared" si="18"/>
        <v>4089.928386331118</v>
      </c>
      <c r="Y29">
        <f t="shared" si="22"/>
        <v>23.133803822791354</v>
      </c>
      <c r="Z29">
        <v>0.11924311323983576</v>
      </c>
      <c r="AD29" s="76" t="s">
        <v>34</v>
      </c>
      <c r="AE29" s="92">
        <v>0.33260000000000001</v>
      </c>
      <c r="AF29" s="70">
        <v>1.4701E-5</v>
      </c>
      <c r="AG29" s="70">
        <v>2.4445999999999999E-2</v>
      </c>
      <c r="AH29" s="70">
        <f>AF29/AJ29</f>
        <v>1.2250833333333333E-4</v>
      </c>
      <c r="AI29" s="70">
        <f>(4*AF29)/AG29</f>
        <v>2.4054651067659332E-3</v>
      </c>
      <c r="AJ29" s="201">
        <v>0.12</v>
      </c>
    </row>
    <row r="30" spans="1:36" x14ac:dyDescent="0.25">
      <c r="A30">
        <v>40</v>
      </c>
      <c r="B30">
        <v>0.3119536726890893</v>
      </c>
      <c r="C30" s="1">
        <f t="shared" si="19"/>
        <v>4228.5623832030205</v>
      </c>
      <c r="D30">
        <f t="shared" si="23"/>
        <v>31.195367268908932</v>
      </c>
      <c r="E30">
        <v>0.11593696527537768</v>
      </c>
      <c r="H30">
        <v>40</v>
      </c>
      <c r="I30">
        <v>0.26714975149869613</v>
      </c>
      <c r="J30" s="1">
        <f t="shared" si="20"/>
        <v>4389.9884561576719</v>
      </c>
      <c r="K30">
        <f t="shared" si="24"/>
        <v>26.714975149869613</v>
      </c>
      <c r="L30">
        <v>0.12036287822608308</v>
      </c>
      <c r="O30">
        <v>40</v>
      </c>
      <c r="P30">
        <v>0.13594584061884132</v>
      </c>
      <c r="Q30" s="1">
        <f t="shared" si="21"/>
        <v>4328.5476066909532</v>
      </c>
      <c r="R30">
        <f t="shared" si="25"/>
        <v>13.594584061884133</v>
      </c>
      <c r="S30">
        <v>0.12553032657415814</v>
      </c>
      <c r="V30">
        <v>45</v>
      </c>
      <c r="W30">
        <v>0.28845168107278724</v>
      </c>
      <c r="X30" s="1">
        <f t="shared" si="18"/>
        <v>4682.8494674128033</v>
      </c>
      <c r="Y30">
        <f t="shared" si="22"/>
        <v>28.845168107278724</v>
      </c>
      <c r="Z30">
        <v>0.13652990873728271</v>
      </c>
      <c r="AD30" s="77" t="s">
        <v>35</v>
      </c>
      <c r="AE30" s="93">
        <v>0.3745</v>
      </c>
      <c r="AF30" s="84">
        <v>1.6427E-5</v>
      </c>
      <c r="AG30" s="84">
        <v>1.9245999999999999E-2</v>
      </c>
      <c r="AH30" s="84">
        <f>AF30/AJ29</f>
        <v>1.3689166666666668E-4</v>
      </c>
      <c r="AI30" s="84">
        <f t="shared" ref="AI30:AI32" si="26">(4*AF30)/AG30</f>
        <v>3.4141120232775643E-3</v>
      </c>
      <c r="AJ30" s="201"/>
    </row>
    <row r="31" spans="1:36" x14ac:dyDescent="0.25">
      <c r="A31">
        <v>45</v>
      </c>
      <c r="B31">
        <v>0.39274565844623377</v>
      </c>
      <c r="C31" s="1">
        <f t="shared" si="19"/>
        <v>4827.2902400602725</v>
      </c>
      <c r="D31">
        <f t="shared" si="23"/>
        <v>39.274565844623375</v>
      </c>
      <c r="E31">
        <v>0.13235263671624234</v>
      </c>
      <c r="H31">
        <v>45</v>
      </c>
      <c r="I31">
        <v>0.33568231803599918</v>
      </c>
      <c r="J31" s="1">
        <f t="shared" si="20"/>
        <v>4951.2245847705908</v>
      </c>
      <c r="K31">
        <f t="shared" si="24"/>
        <v>33.568231803599922</v>
      </c>
      <c r="L31">
        <v>0.13575061705021652</v>
      </c>
      <c r="O31">
        <v>45</v>
      </c>
      <c r="P31">
        <v>0.16758172636771709</v>
      </c>
      <c r="Q31" s="1">
        <f t="shared" si="21"/>
        <v>4886.9199457270643</v>
      </c>
      <c r="R31">
        <f t="shared" si="25"/>
        <v>16.758172636771711</v>
      </c>
      <c r="S31">
        <v>0.1417234399318193</v>
      </c>
      <c r="V31">
        <v>50</v>
      </c>
      <c r="W31">
        <v>0.35312612974874985</v>
      </c>
      <c r="X31" s="1">
        <f t="shared" si="18"/>
        <v>5249.2008049091319</v>
      </c>
      <c r="Y31">
        <f t="shared" si="22"/>
        <v>35.312612974874988</v>
      </c>
      <c r="Z31">
        <v>0.15304205523263695</v>
      </c>
      <c r="AD31" s="78" t="s">
        <v>36</v>
      </c>
      <c r="AE31" s="94">
        <v>0.39960000000000001</v>
      </c>
      <c r="AF31" s="85">
        <v>1.7399999999999999E-5</v>
      </c>
      <c r="AG31" s="85">
        <v>1.6392E-2</v>
      </c>
      <c r="AH31" s="85">
        <f>AF31/AJ29</f>
        <v>1.45E-4</v>
      </c>
      <c r="AI31" s="85">
        <f t="shared" si="26"/>
        <v>4.2459736456808197E-3</v>
      </c>
      <c r="AJ31" s="201"/>
    </row>
    <row r="32" spans="1:36" x14ac:dyDescent="0.25">
      <c r="A32">
        <v>50</v>
      </c>
      <c r="B32">
        <v>0.48535742305271762</v>
      </c>
      <c r="C32" s="1">
        <f t="shared" si="19"/>
        <v>5363.4831297451265</v>
      </c>
      <c r="D32">
        <f t="shared" si="23"/>
        <v>48.535742305271761</v>
      </c>
      <c r="E32">
        <v>0.14705375042789801</v>
      </c>
      <c r="H32">
        <v>50</v>
      </c>
      <c r="I32">
        <v>0.41165228004382154</v>
      </c>
      <c r="J32" s="1">
        <f t="shared" si="20"/>
        <v>5568.9468819391614</v>
      </c>
      <c r="K32">
        <f t="shared" si="24"/>
        <v>41.165228004382151</v>
      </c>
      <c r="L32">
        <v>0.15268707015804825</v>
      </c>
      <c r="O32">
        <v>50</v>
      </c>
      <c r="P32">
        <v>0.20419996590265901</v>
      </c>
      <c r="Q32" s="1">
        <f t="shared" si="21"/>
        <v>5536.8104630091348</v>
      </c>
      <c r="R32">
        <f t="shared" si="25"/>
        <v>20.419996590265903</v>
      </c>
      <c r="S32">
        <v>0.16057063217379933</v>
      </c>
      <c r="V32">
        <v>55</v>
      </c>
      <c r="W32">
        <v>0.42378362802548403</v>
      </c>
      <c r="X32" s="1">
        <f t="shared" si="18"/>
        <v>5801.4213884297278</v>
      </c>
      <c r="Y32">
        <f t="shared" si="22"/>
        <v>42.378362802548402</v>
      </c>
      <c r="Z32">
        <v>0.16914221527313689</v>
      </c>
      <c r="AD32" s="79" t="s">
        <v>37</v>
      </c>
      <c r="AE32" s="95">
        <v>0.41620000000000001</v>
      </c>
      <c r="AF32" s="86">
        <v>1.7954000000000001E-5</v>
      </c>
      <c r="AG32" s="86">
        <v>1.4803E-2</v>
      </c>
      <c r="AH32" s="86">
        <f>AF32/AJ29</f>
        <v>1.4961666666666668E-4</v>
      </c>
      <c r="AI32" s="86">
        <f t="shared" si="26"/>
        <v>4.8514490306019054E-3</v>
      </c>
      <c r="AJ32" s="201"/>
    </row>
    <row r="33" spans="1:27" x14ac:dyDescent="0.25">
      <c r="A33">
        <v>55</v>
      </c>
      <c r="B33">
        <v>0.58558611400414828</v>
      </c>
      <c r="C33" s="1">
        <f t="shared" si="19"/>
        <v>5894.5175364500446</v>
      </c>
      <c r="D33">
        <f t="shared" si="23"/>
        <v>58.558611400414826</v>
      </c>
      <c r="E33">
        <v>0.16161343099799852</v>
      </c>
      <c r="H33">
        <v>55</v>
      </c>
      <c r="I33">
        <v>0.49569908615247571</v>
      </c>
      <c r="J33" s="1">
        <f t="shared" si="20"/>
        <v>6178.0633765242901</v>
      </c>
      <c r="K33">
        <f t="shared" si="24"/>
        <v>49.56990861524757</v>
      </c>
      <c r="L33">
        <v>0.16938757294875884</v>
      </c>
      <c r="O33">
        <v>55</v>
      </c>
      <c r="P33">
        <v>0.24293853024396245</v>
      </c>
      <c r="Q33" s="1">
        <f t="shared" si="21"/>
        <v>6145.365134105441</v>
      </c>
      <c r="R33">
        <f t="shared" si="25"/>
        <v>24.293853024396245</v>
      </c>
      <c r="S33">
        <v>0.17821906151828981</v>
      </c>
    </row>
    <row r="35" spans="1:27" x14ac:dyDescent="0.25">
      <c r="A35" s="212" t="s">
        <v>16</v>
      </c>
      <c r="B35" s="212"/>
      <c r="C35" s="212"/>
      <c r="D35" s="212"/>
      <c r="E35" s="212"/>
      <c r="F35" s="88"/>
      <c r="H35" s="212" t="s">
        <v>16</v>
      </c>
      <c r="I35" s="212"/>
      <c r="J35" s="212"/>
      <c r="K35" s="212"/>
      <c r="L35" s="212"/>
      <c r="M35" s="88"/>
      <c r="O35" s="212" t="s">
        <v>16</v>
      </c>
      <c r="P35" s="212"/>
      <c r="Q35" s="212"/>
      <c r="R35" s="212"/>
      <c r="S35" s="212"/>
      <c r="T35" s="88"/>
      <c r="V35" s="212" t="s">
        <v>16</v>
      </c>
      <c r="W35" s="212"/>
      <c r="X35" s="212"/>
      <c r="Y35" s="212"/>
      <c r="Z35" s="212"/>
      <c r="AA35" s="88"/>
    </row>
    <row r="36" spans="1:27" x14ac:dyDescent="0.25">
      <c r="B36" t="s">
        <v>65</v>
      </c>
      <c r="C36" t="s">
        <v>69</v>
      </c>
      <c r="D36" t="s">
        <v>66</v>
      </c>
      <c r="E36" t="s">
        <v>67</v>
      </c>
      <c r="I36" t="s">
        <v>65</v>
      </c>
      <c r="J36" t="s">
        <v>69</v>
      </c>
      <c r="K36" t="s">
        <v>66</v>
      </c>
      <c r="L36" t="s">
        <v>67</v>
      </c>
      <c r="P36" t="s">
        <v>65</v>
      </c>
      <c r="Q36" t="s">
        <v>69</v>
      </c>
      <c r="R36" t="s">
        <v>66</v>
      </c>
      <c r="S36" t="s">
        <v>67</v>
      </c>
      <c r="W36" t="s">
        <v>65</v>
      </c>
      <c r="X36" t="s">
        <v>69</v>
      </c>
      <c r="Y36" t="s">
        <v>66</v>
      </c>
      <c r="Z36" t="s">
        <v>67</v>
      </c>
    </row>
    <row r="37" spans="1:27" x14ac:dyDescent="0.25">
      <c r="A37">
        <v>20</v>
      </c>
      <c r="B37">
        <v>6.0174016372912233E-2</v>
      </c>
      <c r="C37" s="1">
        <f t="shared" ref="C37:C44" si="27">(E37*$AI$11)/($AD$3*$AH$11)</f>
        <v>2447.0565001676646</v>
      </c>
      <c r="D37">
        <f>B37*100</f>
        <v>6.0174016372912229</v>
      </c>
      <c r="E37">
        <v>5.6298404500883838E-2</v>
      </c>
      <c r="H37">
        <v>20</v>
      </c>
      <c r="I37">
        <v>4.0951379014267673E-2</v>
      </c>
      <c r="J37" s="1">
        <f t="shared" ref="J37:J44" si="28">(L37*$AI$11)/($AD$3*$AH$11)</f>
        <v>2530.2228657718983</v>
      </c>
      <c r="K37">
        <f>I37*100</f>
        <v>4.0951379014267673</v>
      </c>
      <c r="L37">
        <v>5.8211778258839462E-2</v>
      </c>
      <c r="O37">
        <v>20</v>
      </c>
      <c r="P37">
        <v>2.6927590506746719E-2</v>
      </c>
      <c r="Q37" s="1">
        <f t="shared" ref="Q37:Q44" si="29">(S37*$AI$25)/($AD$3*$AH$25)</f>
        <v>2253.1089063901873</v>
      </c>
      <c r="R37">
        <f>P37*100</f>
        <v>2.6927590506746717</v>
      </c>
      <c r="S37">
        <v>5.850472604077675E-2</v>
      </c>
      <c r="V37">
        <v>20</v>
      </c>
      <c r="W37">
        <v>3.7098568503115679E-2</v>
      </c>
      <c r="X37" s="1">
        <f t="shared" ref="X37:X44" si="30">(Z37*$AI$32)/($AD$3*$AH$32)</f>
        <v>2236.5165209661795</v>
      </c>
      <c r="Y37">
        <f>W37*100</f>
        <v>3.7098568503115681</v>
      </c>
      <c r="Z37">
        <v>5.8885383376913562E-2</v>
      </c>
    </row>
    <row r="38" spans="1:27" x14ac:dyDescent="0.25">
      <c r="A38">
        <v>25</v>
      </c>
      <c r="B38">
        <v>9.1653502227398057E-2</v>
      </c>
      <c r="C38" s="1">
        <f t="shared" si="27"/>
        <v>3125.0916085658268</v>
      </c>
      <c r="D38">
        <f t="shared" ref="D38:D44" si="31">B38*100</f>
        <v>9.1653502227398054</v>
      </c>
      <c r="E38">
        <v>7.189767439750655E-2</v>
      </c>
      <c r="H38">
        <v>25</v>
      </c>
      <c r="I38">
        <v>6.2130091802934134E-2</v>
      </c>
      <c r="J38" s="1">
        <f t="shared" si="28"/>
        <v>3237.0414924540592</v>
      </c>
      <c r="K38">
        <f t="shared" ref="K38:K44" si="32">I38*100</f>
        <v>6.2130091802934135</v>
      </c>
      <c r="L38">
        <v>7.4473258511128293E-2</v>
      </c>
      <c r="O38">
        <v>25</v>
      </c>
      <c r="P38">
        <v>3.8903322563171507E-2</v>
      </c>
      <c r="Q38" s="1">
        <f t="shared" si="29"/>
        <v>2892.9958290394943</v>
      </c>
      <c r="R38">
        <f t="shared" ref="R38:R44" si="33">P38*100</f>
        <v>3.8903322563171505</v>
      </c>
      <c r="S38">
        <v>7.5120171925570689E-2</v>
      </c>
      <c r="V38">
        <v>25</v>
      </c>
      <c r="W38">
        <v>5.6884606935875957E-2</v>
      </c>
      <c r="X38" s="1">
        <f t="shared" si="30"/>
        <v>2779.0357975592524</v>
      </c>
      <c r="Y38">
        <f t="shared" ref="Y38:Y44" si="34">W38*100</f>
        <v>5.6884606935875954</v>
      </c>
      <c r="Z38">
        <v>7.3169407345468007E-2</v>
      </c>
    </row>
    <row r="39" spans="1:27" x14ac:dyDescent="0.25">
      <c r="A39">
        <v>30</v>
      </c>
      <c r="B39">
        <v>0.13839165528194924</v>
      </c>
      <c r="C39" s="1">
        <f t="shared" si="27"/>
        <v>3909.4736017058808</v>
      </c>
      <c r="D39">
        <f t="shared" si="31"/>
        <v>13.839165528194924</v>
      </c>
      <c r="E39">
        <v>8.9943622551945393E-2</v>
      </c>
      <c r="H39">
        <v>30</v>
      </c>
      <c r="I39">
        <v>8.8162519298634723E-2</v>
      </c>
      <c r="J39" s="1">
        <f t="shared" si="28"/>
        <v>4034.4413809892153</v>
      </c>
      <c r="K39">
        <f t="shared" si="32"/>
        <v>8.8162519298634727</v>
      </c>
      <c r="L39">
        <v>9.281870393530875E-2</v>
      </c>
      <c r="O39">
        <v>30</v>
      </c>
      <c r="P39">
        <v>5.2624526179515449E-2</v>
      </c>
      <c r="Q39" s="1">
        <f t="shared" si="29"/>
        <v>3576.4528062954746</v>
      </c>
      <c r="R39">
        <f t="shared" si="33"/>
        <v>5.2624526179515447</v>
      </c>
      <c r="S39">
        <v>9.2866967520587512E-2</v>
      </c>
      <c r="V39">
        <v>30</v>
      </c>
      <c r="W39">
        <v>8.0458432652015369E-2</v>
      </c>
      <c r="X39" s="1">
        <f t="shared" si="30"/>
        <v>3452.0534786128428</v>
      </c>
      <c r="Y39">
        <f t="shared" si="34"/>
        <v>8.0458432652015368</v>
      </c>
      <c r="Z39">
        <v>9.0889331967872036E-2</v>
      </c>
    </row>
    <row r="40" spans="1:27" x14ac:dyDescent="0.25">
      <c r="A40">
        <v>35</v>
      </c>
      <c r="B40">
        <v>0.18851180712698798</v>
      </c>
      <c r="C40" s="1">
        <f t="shared" si="27"/>
        <v>4565.8306099148786</v>
      </c>
      <c r="D40">
        <f t="shared" si="31"/>
        <v>18.851180712698799</v>
      </c>
      <c r="E40">
        <v>0.10504415347250577</v>
      </c>
      <c r="H40">
        <v>35</v>
      </c>
      <c r="I40">
        <v>0.11753605184216812</v>
      </c>
      <c r="J40" s="1">
        <f t="shared" si="28"/>
        <v>4700.0529371583798</v>
      </c>
      <c r="K40">
        <f t="shared" si="32"/>
        <v>11.753605184216811</v>
      </c>
      <c r="L40">
        <v>0.10813215036660564</v>
      </c>
      <c r="O40">
        <v>35</v>
      </c>
      <c r="P40">
        <v>6.7811555995178366E-2</v>
      </c>
      <c r="Q40" s="1">
        <f t="shared" si="29"/>
        <v>4184.9575123241739</v>
      </c>
      <c r="R40">
        <f t="shared" si="33"/>
        <v>6.7811555995178363</v>
      </c>
      <c r="S40">
        <v>0.10866753580193592</v>
      </c>
      <c r="V40">
        <v>35</v>
      </c>
      <c r="W40">
        <v>0.10793381999172531</v>
      </c>
      <c r="X40" s="1">
        <f t="shared" si="30"/>
        <v>4059.6525100156259</v>
      </c>
      <c r="Y40">
        <f t="shared" si="34"/>
        <v>10.793381999172531</v>
      </c>
      <c r="Z40">
        <v>0.10688684487161654</v>
      </c>
    </row>
    <row r="41" spans="1:27" x14ac:dyDescent="0.25">
      <c r="A41">
        <v>40</v>
      </c>
      <c r="B41">
        <v>0.24784899121187079</v>
      </c>
      <c r="C41" s="1">
        <f t="shared" si="27"/>
        <v>5259.1067002603486</v>
      </c>
      <c r="D41">
        <f t="shared" si="31"/>
        <v>24.784899121187077</v>
      </c>
      <c r="E41">
        <v>0.12099406626053757</v>
      </c>
      <c r="H41">
        <v>40</v>
      </c>
      <c r="I41">
        <v>0.15244599912006263</v>
      </c>
      <c r="J41" s="1">
        <f t="shared" si="28"/>
        <v>5443.8797348059625</v>
      </c>
      <c r="K41">
        <f t="shared" si="32"/>
        <v>15.244599912006262</v>
      </c>
      <c r="L41">
        <v>0.12524506211575873</v>
      </c>
      <c r="O41">
        <v>40</v>
      </c>
      <c r="P41">
        <v>8.4512920617738824E-2</v>
      </c>
      <c r="Q41" s="1">
        <f t="shared" si="29"/>
        <v>4840.2762870003371</v>
      </c>
      <c r="R41">
        <f t="shared" si="33"/>
        <v>8.4512920617738825</v>
      </c>
      <c r="S41">
        <v>0.12568368858224319</v>
      </c>
      <c r="V41">
        <v>40</v>
      </c>
      <c r="W41">
        <v>0.13967603697213068</v>
      </c>
      <c r="X41" s="1">
        <f t="shared" si="30"/>
        <v>4714.5202651850086</v>
      </c>
      <c r="Y41">
        <f t="shared" si="34"/>
        <v>13.967603697213068</v>
      </c>
      <c r="Z41">
        <v>0.12412889896011886</v>
      </c>
    </row>
    <row r="42" spans="1:27" x14ac:dyDescent="0.25">
      <c r="A42">
        <v>45</v>
      </c>
      <c r="B42">
        <v>0.24772246212108748</v>
      </c>
      <c r="C42" s="1">
        <f t="shared" si="27"/>
        <v>5925.3631832171159</v>
      </c>
      <c r="D42">
        <f t="shared" si="31"/>
        <v>24.772246212108747</v>
      </c>
      <c r="E42">
        <v>0.13632235025245451</v>
      </c>
      <c r="H42">
        <v>45</v>
      </c>
      <c r="I42">
        <v>0.19150290594894268</v>
      </c>
      <c r="J42" s="1">
        <f t="shared" si="28"/>
        <v>6215.3318155332263</v>
      </c>
      <c r="K42">
        <f t="shared" si="32"/>
        <v>19.150290594894269</v>
      </c>
      <c r="L42">
        <v>0.14299353718809818</v>
      </c>
      <c r="O42">
        <v>45</v>
      </c>
      <c r="P42">
        <v>0.10329879781761708</v>
      </c>
      <c r="Q42" s="1">
        <f t="shared" si="29"/>
        <v>5539.3984108140266</v>
      </c>
      <c r="R42">
        <f t="shared" si="33"/>
        <v>10.329879781761708</v>
      </c>
      <c r="S42">
        <v>0.14383724885035151</v>
      </c>
      <c r="V42">
        <v>45</v>
      </c>
      <c r="W42">
        <v>0.17492927686364362</v>
      </c>
      <c r="X42" s="1">
        <f t="shared" si="30"/>
        <v>5397.3423574321696</v>
      </c>
      <c r="Y42">
        <f t="shared" si="34"/>
        <v>17.492927686364361</v>
      </c>
      <c r="Z42">
        <v>0.14210696453811433</v>
      </c>
    </row>
    <row r="43" spans="1:27" x14ac:dyDescent="0.25">
      <c r="A43">
        <v>50</v>
      </c>
      <c r="B43">
        <v>0.39010416162162659</v>
      </c>
      <c r="C43" s="1">
        <f t="shared" si="27"/>
        <v>6686.4375494083906</v>
      </c>
      <c r="D43">
        <f t="shared" si="31"/>
        <v>39.010416162162656</v>
      </c>
      <c r="E43">
        <v>0.15383206959083284</v>
      </c>
      <c r="H43">
        <v>50</v>
      </c>
      <c r="I43">
        <v>0.23459539658805981</v>
      </c>
      <c r="J43" s="1">
        <f t="shared" si="28"/>
        <v>6947.0722745211378</v>
      </c>
      <c r="K43">
        <f t="shared" si="32"/>
        <v>23.45953965880598</v>
      </c>
      <c r="L43">
        <v>0.159828383603349</v>
      </c>
      <c r="O43">
        <v>50</v>
      </c>
      <c r="P43">
        <v>0.12360549498026441</v>
      </c>
      <c r="Q43" s="1">
        <f t="shared" si="29"/>
        <v>6184.0103092429754</v>
      </c>
      <c r="R43">
        <f t="shared" si="33"/>
        <v>12.36054949802644</v>
      </c>
      <c r="S43">
        <v>0.16057538450515757</v>
      </c>
      <c r="V43">
        <v>50</v>
      </c>
      <c r="W43">
        <v>0.2139100977072165</v>
      </c>
      <c r="X43" s="1">
        <f t="shared" si="30"/>
        <v>6010.4882212037846</v>
      </c>
      <c r="Y43">
        <f t="shared" si="34"/>
        <v>21.391009770721649</v>
      </c>
      <c r="Z43">
        <v>0.15825052033825787</v>
      </c>
    </row>
    <row r="44" spans="1:27" x14ac:dyDescent="0.25">
      <c r="A44">
        <v>55</v>
      </c>
      <c r="B44">
        <v>0.4729154666315275</v>
      </c>
      <c r="C44" s="1">
        <f t="shared" si="27"/>
        <v>7364.1845708959136</v>
      </c>
      <c r="D44">
        <f t="shared" si="31"/>
        <v>47.291546663152751</v>
      </c>
      <c r="E44">
        <v>0.16942471159250277</v>
      </c>
      <c r="H44">
        <v>55</v>
      </c>
      <c r="I44">
        <v>0.28190459629044606</v>
      </c>
      <c r="J44" s="1">
        <f t="shared" si="28"/>
        <v>7749.3599931984972</v>
      </c>
      <c r="K44">
        <f t="shared" si="32"/>
        <v>28.190459629044607</v>
      </c>
      <c r="L44">
        <v>0.17828628128944435</v>
      </c>
      <c r="O44">
        <v>55</v>
      </c>
      <c r="P44">
        <v>0.14720995620648464</v>
      </c>
      <c r="Q44" s="1">
        <f t="shared" si="29"/>
        <v>6854.0251235813212</v>
      </c>
      <c r="R44">
        <f t="shared" si="33"/>
        <v>14.720995620648464</v>
      </c>
      <c r="S44">
        <v>0.17797313791377087</v>
      </c>
      <c r="V44">
        <v>55</v>
      </c>
      <c r="W44">
        <v>0.25838403236038082</v>
      </c>
      <c r="X44" s="1">
        <f t="shared" si="30"/>
        <v>6639.0316159599088</v>
      </c>
      <c r="Y44">
        <f t="shared" si="34"/>
        <v>25.838403236038083</v>
      </c>
      <c r="Z44">
        <v>0.17479947869482382</v>
      </c>
    </row>
    <row r="51" spans="32:32" x14ac:dyDescent="0.25">
      <c r="AF51" s="88"/>
    </row>
    <row r="52" spans="32:32" x14ac:dyDescent="0.25">
      <c r="AF52" s="88"/>
    </row>
    <row r="58" spans="32:32" x14ac:dyDescent="0.25">
      <c r="AF58" s="88"/>
    </row>
    <row r="64" spans="32:32" x14ac:dyDescent="0.25">
      <c r="AF64" s="88"/>
    </row>
  </sheetData>
  <mergeCells count="27">
    <mergeCell ref="AJ8:AJ11"/>
    <mergeCell ref="A35:E35"/>
    <mergeCell ref="H35:L35"/>
    <mergeCell ref="A13:E13"/>
    <mergeCell ref="A24:E24"/>
    <mergeCell ref="AJ15:AJ18"/>
    <mergeCell ref="AJ29:AJ32"/>
    <mergeCell ref="H13:L13"/>
    <mergeCell ref="H24:L24"/>
    <mergeCell ref="AJ22:AJ25"/>
    <mergeCell ref="AD1:AH1"/>
    <mergeCell ref="AF2:AH2"/>
    <mergeCell ref="AF3:AH3"/>
    <mergeCell ref="V35:Z35"/>
    <mergeCell ref="O35:S35"/>
    <mergeCell ref="O13:S13"/>
    <mergeCell ref="V13:Z13"/>
    <mergeCell ref="O24:S24"/>
    <mergeCell ref="V24:Z24"/>
    <mergeCell ref="O2:S2"/>
    <mergeCell ref="V2:Z2"/>
    <mergeCell ref="A1:E1"/>
    <mergeCell ref="H1:L1"/>
    <mergeCell ref="O1:S1"/>
    <mergeCell ref="V1:Z1"/>
    <mergeCell ref="A2:E2"/>
    <mergeCell ref="H2:L2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205E-A221-4D34-8A4C-6C876C2A1C9B}">
  <dimension ref="A1:G15"/>
  <sheetViews>
    <sheetView workbookViewId="0">
      <selection sqref="A1:G7"/>
    </sheetView>
  </sheetViews>
  <sheetFormatPr defaultRowHeight="15" x14ac:dyDescent="0.25"/>
  <sheetData>
    <row r="1" spans="1:7" x14ac:dyDescent="0.25"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</row>
    <row r="2" spans="1:7" x14ac:dyDescent="0.25">
      <c r="A2" t="s">
        <v>34</v>
      </c>
      <c r="B2">
        <v>0.33260000000000001</v>
      </c>
      <c r="C2" s="1">
        <v>4.07E-5</v>
      </c>
      <c r="D2" s="1">
        <v>5.8900000000000001E-2</v>
      </c>
      <c r="E2" s="1">
        <v>3.39E-4</v>
      </c>
      <c r="F2" s="1">
        <v>2.7699999999999999E-3</v>
      </c>
      <c r="G2" s="232">
        <v>0.12</v>
      </c>
    </row>
    <row r="3" spans="1:7" x14ac:dyDescent="0.25">
      <c r="A3" t="s">
        <v>35</v>
      </c>
      <c r="B3">
        <v>0.3745</v>
      </c>
      <c r="C3" s="1">
        <v>4.5599999999999997E-5</v>
      </c>
      <c r="D3" s="1">
        <v>4.5400000000000003E-2</v>
      </c>
      <c r="E3" s="1">
        <v>3.8000000000000002E-4</v>
      </c>
      <c r="F3" s="1">
        <v>4.0200000000000001E-3</v>
      </c>
      <c r="G3" s="232"/>
    </row>
    <row r="4" spans="1:7" x14ac:dyDescent="0.25">
      <c r="A4" t="s">
        <v>36</v>
      </c>
      <c r="B4">
        <v>0.39960000000000001</v>
      </c>
      <c r="C4" s="1">
        <v>4.85E-5</v>
      </c>
      <c r="D4" s="1">
        <v>3.7400000000000003E-2</v>
      </c>
      <c r="E4" s="1">
        <v>4.0400000000000001E-4</v>
      </c>
      <c r="F4" s="1">
        <v>5.1799999999999997E-3</v>
      </c>
      <c r="G4" s="232"/>
    </row>
    <row r="5" spans="1:7" x14ac:dyDescent="0.25">
      <c r="A5" t="s">
        <v>37</v>
      </c>
      <c r="B5">
        <v>0.41620000000000001</v>
      </c>
      <c r="C5" s="1">
        <v>5.0500000000000001E-5</v>
      </c>
      <c r="D5" s="1">
        <v>3.0700000000000002E-2</v>
      </c>
      <c r="E5" s="1">
        <v>4.2099999999999999E-4</v>
      </c>
      <c r="F5" s="1">
        <v>6.5700000000000003E-3</v>
      </c>
      <c r="G5" s="232"/>
    </row>
    <row r="7" spans="1:7" x14ac:dyDescent="0.25">
      <c r="A7" t="s">
        <v>76</v>
      </c>
      <c r="B7" s="1">
        <v>1.35E-4</v>
      </c>
    </row>
    <row r="10" spans="1:7" x14ac:dyDescent="0.25">
      <c r="A10" t="s">
        <v>95</v>
      </c>
    </row>
    <row r="11" spans="1:7" x14ac:dyDescent="0.25">
      <c r="B11" t="s">
        <v>76</v>
      </c>
      <c r="C11" t="s">
        <v>42</v>
      </c>
      <c r="D11" t="s">
        <v>41</v>
      </c>
      <c r="E11" t="s">
        <v>40</v>
      </c>
      <c r="F11" t="s">
        <v>39</v>
      </c>
      <c r="G11" t="s">
        <v>38</v>
      </c>
    </row>
    <row r="12" spans="1:7" x14ac:dyDescent="0.25">
      <c r="A12" t="s">
        <v>35</v>
      </c>
      <c r="B12" s="1">
        <v>6.9510000000000004E-5</v>
      </c>
      <c r="C12" s="1">
        <v>2.5085000000000001E-5</v>
      </c>
      <c r="D12" s="1">
        <v>2.4629000000000002E-2</v>
      </c>
      <c r="E12" s="1">
        <f>C12/G12</f>
        <v>3.1356249999999998E-4</v>
      </c>
      <c r="F12" s="1">
        <f>(4*C12)/D12</f>
        <v>4.0740590360956591E-3</v>
      </c>
      <c r="G12" s="153">
        <v>0.08</v>
      </c>
    </row>
    <row r="13" spans="1:7" x14ac:dyDescent="0.25">
      <c r="C13" s="1"/>
      <c r="D13" s="1"/>
      <c r="E13" s="1"/>
      <c r="F13" s="1"/>
      <c r="G13" s="153"/>
    </row>
    <row r="14" spans="1:7" x14ac:dyDescent="0.25">
      <c r="A14" t="s">
        <v>94</v>
      </c>
      <c r="C14" s="1"/>
      <c r="D14" s="1"/>
      <c r="E14" s="1"/>
      <c r="F14" s="1"/>
      <c r="G14" s="153"/>
    </row>
    <row r="15" spans="1:7" x14ac:dyDescent="0.25">
      <c r="C15" s="1"/>
      <c r="D15" s="1"/>
      <c r="E15" s="1"/>
      <c r="F15" s="1"/>
      <c r="G15" s="153"/>
    </row>
  </sheetData>
  <mergeCells count="1">
    <mergeCell ref="G2:G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C8B2-9B26-4791-B317-3AEAAB369ACC}">
  <dimension ref="A1:K14"/>
  <sheetViews>
    <sheetView workbookViewId="0">
      <selection activeCell="P33" sqref="P33"/>
    </sheetView>
  </sheetViews>
  <sheetFormatPr defaultRowHeight="15" x14ac:dyDescent="0.25"/>
  <sheetData>
    <row r="1" spans="1:11" x14ac:dyDescent="0.25">
      <c r="A1" s="212" t="s">
        <v>90</v>
      </c>
      <c r="B1" s="212"/>
      <c r="D1" t="s">
        <v>89</v>
      </c>
      <c r="G1" t="s">
        <v>91</v>
      </c>
      <c r="J1" t="s">
        <v>92</v>
      </c>
    </row>
    <row r="2" spans="1:11" x14ac:dyDescent="0.25">
      <c r="A2" t="s">
        <v>69</v>
      </c>
      <c r="B2" t="s">
        <v>18</v>
      </c>
    </row>
    <row r="3" spans="1:11" x14ac:dyDescent="0.25">
      <c r="A3">
        <v>47.937156455582098</v>
      </c>
      <c r="B3">
        <v>2.3768402866248701</v>
      </c>
      <c r="D3">
        <v>45.673455020087502</v>
      </c>
      <c r="E3">
        <v>2.1281390459827101</v>
      </c>
      <c r="G3">
        <v>34.835079557095</v>
      </c>
      <c r="H3">
        <v>2.0892961308540299</v>
      </c>
      <c r="J3">
        <v>74.088004770823403</v>
      </c>
      <c r="K3">
        <v>1.2823305826560201</v>
      </c>
    </row>
    <row r="4" spans="1:11" x14ac:dyDescent="0.25">
      <c r="A4">
        <v>73.374679706513803</v>
      </c>
      <c r="B4">
        <v>1.99526231496888</v>
      </c>
      <c r="D4">
        <v>64.702992885105004</v>
      </c>
      <c r="E4">
        <v>1.5417004529495599</v>
      </c>
      <c r="G4">
        <v>51.794746792312097</v>
      </c>
      <c r="H4">
        <v>1.94088587759277</v>
      </c>
      <c r="J4">
        <v>111.22911644583699</v>
      </c>
      <c r="K4">
        <v>1.18032063565172</v>
      </c>
    </row>
    <row r="5" spans="1:11" x14ac:dyDescent="0.25">
      <c r="A5">
        <v>99.037192233052807</v>
      </c>
      <c r="B5">
        <v>1.70608238900312</v>
      </c>
      <c r="D5">
        <v>88.181635877534205</v>
      </c>
      <c r="E5">
        <v>1.3304544179780899</v>
      </c>
      <c r="G5">
        <v>70.589400866187404</v>
      </c>
      <c r="H5">
        <v>1.61435855682648</v>
      </c>
      <c r="J5">
        <v>150.13107289081699</v>
      </c>
      <c r="K5">
        <v>1.0764652136298301</v>
      </c>
    </row>
    <row r="6" spans="1:11" x14ac:dyDescent="0.25">
      <c r="A6">
        <v>120.17992614106799</v>
      </c>
      <c r="B6">
        <v>1.58489319246111</v>
      </c>
      <c r="D6">
        <v>110.158193873589</v>
      </c>
      <c r="E6">
        <v>1.2823305826560201</v>
      </c>
      <c r="G6">
        <v>87.332616238284302</v>
      </c>
      <c r="H6">
        <v>1.4454397707459199</v>
      </c>
      <c r="J6">
        <v>185.74090746385701</v>
      </c>
      <c r="K6">
        <v>1.0092528860766801</v>
      </c>
    </row>
    <row r="7" spans="1:11" x14ac:dyDescent="0.25">
      <c r="A7">
        <v>243.53120734334101</v>
      </c>
      <c r="B7">
        <v>1.3061708881318399</v>
      </c>
      <c r="D7">
        <v>223.223285403814</v>
      </c>
      <c r="E7">
        <v>0.99083194489276705</v>
      </c>
      <c r="G7">
        <v>173.57844695488501</v>
      </c>
      <c r="H7">
        <v>1.1694993910198701</v>
      </c>
      <c r="J7">
        <v>380.04229563658799</v>
      </c>
      <c r="K7">
        <v>0.84722741414059599</v>
      </c>
    </row>
    <row r="8" spans="1:11" x14ac:dyDescent="0.25">
      <c r="A8">
        <v>493.48881177119</v>
      </c>
      <c r="B8">
        <v>1.1694993910198701</v>
      </c>
      <c r="D8">
        <v>461.17477677082502</v>
      </c>
      <c r="E8">
        <v>0.86297854776697003</v>
      </c>
      <c r="G8">
        <v>348.35079557095003</v>
      </c>
      <c r="H8">
        <v>1.05681750921365</v>
      </c>
      <c r="J8">
        <v>762.69858590234401</v>
      </c>
      <c r="K8">
        <v>0.69183097091893597</v>
      </c>
    </row>
    <row r="9" spans="1:11" x14ac:dyDescent="0.25">
      <c r="A9">
        <v>733.746797065137</v>
      </c>
      <c r="B9">
        <v>1.0665961212302499</v>
      </c>
      <c r="D9">
        <v>672.56008986350696</v>
      </c>
      <c r="E9">
        <v>0.83945998651939702</v>
      </c>
      <c r="G9">
        <v>533.20075574802604</v>
      </c>
      <c r="H9">
        <v>0.99083194489276705</v>
      </c>
      <c r="J9">
        <v>1167.41935882345</v>
      </c>
      <c r="K9">
        <v>0.63679552090791502</v>
      </c>
    </row>
    <row r="10" spans="1:11" x14ac:dyDescent="0.25">
      <c r="A10">
        <v>1261.3637220374401</v>
      </c>
      <c r="B10">
        <v>1</v>
      </c>
      <c r="D10">
        <v>1156.17935456386</v>
      </c>
      <c r="E10">
        <v>0.69823240407717102</v>
      </c>
      <c r="G10">
        <v>873.32616238284299</v>
      </c>
      <c r="H10">
        <v>0.92044957175317099</v>
      </c>
      <c r="J10">
        <v>1912.1088211932899</v>
      </c>
      <c r="K10">
        <v>0.55975760149511</v>
      </c>
    </row>
    <row r="11" spans="1:11" x14ac:dyDescent="0.25">
      <c r="A11">
        <v>1702.52084117965</v>
      </c>
      <c r="B11">
        <v>0.91201083935590899</v>
      </c>
      <c r="D11">
        <v>1622.1239391291699</v>
      </c>
      <c r="E11">
        <v>0.67297665628431702</v>
      </c>
      <c r="G11">
        <v>1237.1916345321599</v>
      </c>
      <c r="H11">
        <v>0.84722741414059599</v>
      </c>
      <c r="J11">
        <v>2761.6998133438401</v>
      </c>
      <c r="K11">
        <v>0.52966344389165698</v>
      </c>
    </row>
    <row r="12" spans="1:11" x14ac:dyDescent="0.25">
      <c r="A12">
        <v>2189.45555916492</v>
      </c>
      <c r="B12">
        <v>0.89536476554959299</v>
      </c>
      <c r="D12">
        <v>2106.3445423241201</v>
      </c>
      <c r="E12">
        <v>0.63679552090791502</v>
      </c>
      <c r="G12">
        <v>1591.0384392721501</v>
      </c>
      <c r="H12">
        <v>0.81722741414059596</v>
      </c>
    </row>
    <row r="13" spans="1:11" x14ac:dyDescent="0.25">
      <c r="A13">
        <v>2708.7761019787799</v>
      </c>
      <c r="B13">
        <v>0.85506671288468294</v>
      </c>
      <c r="D13">
        <v>2556.0128050527701</v>
      </c>
      <c r="E13">
        <v>0.62517269277568499</v>
      </c>
      <c r="G13">
        <v>1968.41944728661</v>
      </c>
      <c r="H13">
        <v>0.78704578969509797</v>
      </c>
    </row>
    <row r="14" spans="1:11" x14ac:dyDescent="0.25">
      <c r="A14">
        <v>3042.2386345898799</v>
      </c>
      <c r="B14">
        <v>0.85506671288468294</v>
      </c>
      <c r="D14">
        <v>2843.0304593026599</v>
      </c>
      <c r="E14">
        <v>0.62517269277568499</v>
      </c>
      <c r="G14">
        <v>2147.4980250766798</v>
      </c>
      <c r="H14">
        <v>0.78704578969509797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Gráficos</vt:lpstr>
      </vt:variant>
      <vt:variant>
        <vt:i4>2</vt:i4>
      </vt:variant>
    </vt:vector>
  </HeadingPairs>
  <TitlesOfParts>
    <vt:vector size="12" baseType="lpstr">
      <vt:lpstr>Results_V2</vt:lpstr>
      <vt:lpstr>Results_V3</vt:lpstr>
      <vt:lpstr>ComparaçãoCURA</vt:lpstr>
      <vt:lpstr>Dimensões</vt:lpstr>
      <vt:lpstr>EXP_Validação</vt:lpstr>
      <vt:lpstr>EXP_Validação2</vt:lpstr>
      <vt:lpstr>dP_V1V2V3V4</vt:lpstr>
      <vt:lpstr>Thermal_dimensions</vt:lpstr>
      <vt:lpstr>f artigos</vt:lpstr>
      <vt:lpstr>Térmico_HX_Cubo</vt:lpstr>
      <vt:lpstr>EXP vs NUM</vt:lpstr>
      <vt:lpstr>Cs8 EXP vs NUM (Turbulencia)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T2F</cp:lastModifiedBy>
  <dcterms:created xsi:type="dcterms:W3CDTF">2015-06-05T18:19:34Z</dcterms:created>
  <dcterms:modified xsi:type="dcterms:W3CDTF">2024-11-26T14:44:35Z</dcterms:modified>
</cp:coreProperties>
</file>