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rlos.correa\Documents\GitHub\Artificial-Neural-Network\"/>
    </mc:Choice>
  </mc:AlternateContent>
  <bookViews>
    <workbookView xWindow="-120" yWindow="-120" windowWidth="29040" windowHeight="15720" firstSheet="5" activeTab="8"/>
  </bookViews>
  <sheets>
    <sheet name="f x Reynolds (Cs6)" sheetId="3" r:id="rId1"/>
    <sheet name="f x Reynolds (Cs8)" sheetId="4" r:id="rId2"/>
    <sheet name="f x Reynolds (Cs10)" sheetId="5" r:id="rId3"/>
    <sheet name="f x Reynolds (Cs12)" sheetId="6" r:id="rId4"/>
    <sheet name="f x Reynolds (Cs15)" sheetId="7" r:id="rId5"/>
    <sheet name="Gráf1" sheetId="8" r:id="rId6"/>
    <sheet name="CFD_Results" sheetId="2" r:id="rId7"/>
    <sheet name="EXP_Validação" sheetId="10" r:id="rId8"/>
    <sheet name="EXP_Validação2" sheetId="11" r:id="rId9"/>
    <sheet name="Planilha3" sheetId="13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1" l="1"/>
  <c r="D5" i="11"/>
  <c r="E5" i="11"/>
  <c r="C6" i="11"/>
  <c r="D6" i="11"/>
  <c r="E6" i="11"/>
  <c r="C7" i="11"/>
  <c r="E7" i="11" s="1"/>
  <c r="D7" i="11"/>
  <c r="C8" i="11"/>
  <c r="D8" i="11"/>
  <c r="E8" i="11"/>
  <c r="C9" i="11"/>
  <c r="D9" i="11"/>
  <c r="E9" i="11"/>
  <c r="C10" i="11"/>
  <c r="E10" i="11" s="1"/>
  <c r="D10" i="11"/>
  <c r="C11" i="11"/>
  <c r="E11" i="11" s="1"/>
  <c r="D11" i="11"/>
  <c r="C12" i="11"/>
  <c r="D12" i="11"/>
  <c r="E12" i="11"/>
  <c r="C13" i="11"/>
  <c r="D13" i="11"/>
  <c r="E13" i="11"/>
  <c r="C14" i="11"/>
  <c r="D14" i="11"/>
  <c r="E14" i="11"/>
  <c r="C15" i="11"/>
  <c r="E15" i="11" s="1"/>
  <c r="D15" i="11"/>
  <c r="C16" i="11"/>
  <c r="D16" i="11"/>
  <c r="E16" i="11"/>
  <c r="C17" i="11"/>
  <c r="D17" i="11"/>
  <c r="E17" i="11"/>
  <c r="H5" i="11"/>
  <c r="I5" i="11"/>
  <c r="J5" i="11"/>
  <c r="H6" i="11"/>
  <c r="I6" i="11"/>
  <c r="J6" i="11"/>
  <c r="H7" i="11"/>
  <c r="J7" i="11" s="1"/>
  <c r="I7" i="11"/>
  <c r="H8" i="11"/>
  <c r="J8" i="11" s="1"/>
  <c r="I8" i="11"/>
  <c r="H9" i="11"/>
  <c r="I9" i="11"/>
  <c r="J9" i="11"/>
  <c r="H10" i="11"/>
  <c r="J10" i="11" s="1"/>
  <c r="I10" i="11"/>
  <c r="H11" i="11"/>
  <c r="I11" i="11"/>
  <c r="J11" i="11"/>
  <c r="H12" i="11"/>
  <c r="I12" i="11"/>
  <c r="J12" i="11"/>
  <c r="H13" i="11"/>
  <c r="I13" i="11"/>
  <c r="J13" i="11"/>
  <c r="H14" i="11"/>
  <c r="I14" i="11"/>
  <c r="J14" i="11"/>
  <c r="H15" i="11"/>
  <c r="J15" i="11" s="1"/>
  <c r="I15" i="11"/>
  <c r="H16" i="11"/>
  <c r="J16" i="11" s="1"/>
  <c r="I16" i="11"/>
  <c r="H17" i="11"/>
  <c r="I17" i="11"/>
  <c r="J17" i="11"/>
  <c r="M5" i="11"/>
  <c r="O5" i="11" s="1"/>
  <c r="N5" i="11"/>
  <c r="M6" i="11"/>
  <c r="O6" i="11" s="1"/>
  <c r="N6" i="11"/>
  <c r="M7" i="11"/>
  <c r="O7" i="11" s="1"/>
  <c r="N7" i="11"/>
  <c r="M8" i="11"/>
  <c r="O8" i="11" s="1"/>
  <c r="N8" i="11"/>
  <c r="M9" i="11"/>
  <c r="N9" i="11"/>
  <c r="O9" i="11"/>
  <c r="M10" i="11"/>
  <c r="N10" i="11"/>
  <c r="O10" i="11"/>
  <c r="M11" i="11"/>
  <c r="N11" i="11"/>
  <c r="O11" i="11"/>
  <c r="M12" i="11"/>
  <c r="O12" i="11" s="1"/>
  <c r="N12" i="11"/>
  <c r="M13" i="11"/>
  <c r="O13" i="11" s="1"/>
  <c r="N13" i="11"/>
  <c r="M14" i="11"/>
  <c r="O14" i="11" s="1"/>
  <c r="N14" i="11"/>
  <c r="M15" i="11"/>
  <c r="O15" i="11" s="1"/>
  <c r="N15" i="11"/>
  <c r="M16" i="11"/>
  <c r="N16" i="11"/>
  <c r="O16" i="11"/>
  <c r="M17" i="11"/>
  <c r="N17" i="11"/>
  <c r="O17" i="11"/>
  <c r="R5" i="11"/>
  <c r="S5" i="11"/>
  <c r="T5" i="11"/>
  <c r="R6" i="11"/>
  <c r="S6" i="11"/>
  <c r="T6" i="11"/>
  <c r="R7" i="11"/>
  <c r="T7" i="11" s="1"/>
  <c r="S7" i="11"/>
  <c r="R8" i="11"/>
  <c r="S8" i="11"/>
  <c r="T8" i="11"/>
  <c r="R9" i="11"/>
  <c r="T9" i="11" s="1"/>
  <c r="S9" i="11"/>
  <c r="R10" i="11"/>
  <c r="T10" i="11" s="1"/>
  <c r="S10" i="11"/>
  <c r="R11" i="11"/>
  <c r="S11" i="11"/>
  <c r="T11" i="11"/>
  <c r="R12" i="11"/>
  <c r="S12" i="11"/>
  <c r="T12" i="11"/>
  <c r="R13" i="11"/>
  <c r="S13" i="11"/>
  <c r="T13" i="11"/>
  <c r="R14" i="11"/>
  <c r="S14" i="11"/>
  <c r="T14" i="11"/>
  <c r="R15" i="11"/>
  <c r="T15" i="11" s="1"/>
  <c r="S15" i="11"/>
  <c r="R16" i="11"/>
  <c r="S16" i="11"/>
  <c r="T16" i="11"/>
  <c r="R17" i="11"/>
  <c r="S17" i="11"/>
  <c r="T17" i="11"/>
  <c r="T4" i="11"/>
  <c r="T4" i="10"/>
  <c r="S4" i="11"/>
  <c r="R4" i="11"/>
  <c r="N4" i="11"/>
  <c r="M4" i="11"/>
  <c r="O4" i="11" s="1"/>
  <c r="I4" i="11"/>
  <c r="H4" i="11"/>
  <c r="J4" i="11" s="1"/>
  <c r="D4" i="11"/>
  <c r="C4" i="11"/>
  <c r="E4" i="11" s="1"/>
  <c r="H5" i="10"/>
  <c r="I5" i="10"/>
  <c r="J5" i="10"/>
  <c r="H6" i="10"/>
  <c r="I6" i="10"/>
  <c r="J6" i="10"/>
  <c r="H7" i="10"/>
  <c r="J7" i="10" s="1"/>
  <c r="I7" i="10"/>
  <c r="H8" i="10"/>
  <c r="I8" i="10"/>
  <c r="J8" i="10"/>
  <c r="H9" i="10"/>
  <c r="J9" i="10" s="1"/>
  <c r="I9" i="10"/>
  <c r="H10" i="10"/>
  <c r="J10" i="10" s="1"/>
  <c r="I10" i="10"/>
  <c r="H11" i="10"/>
  <c r="I11" i="10"/>
  <c r="J11" i="10"/>
  <c r="H12" i="10"/>
  <c r="I12" i="10"/>
  <c r="J12" i="10"/>
  <c r="H13" i="10"/>
  <c r="I13" i="10"/>
  <c r="J13" i="10"/>
  <c r="H14" i="10"/>
  <c r="I14" i="10"/>
  <c r="J14" i="10"/>
  <c r="H15" i="10"/>
  <c r="J15" i="10" s="1"/>
  <c r="I15" i="10"/>
  <c r="H16" i="10"/>
  <c r="I16" i="10"/>
  <c r="J16" i="10"/>
  <c r="H17" i="10"/>
  <c r="J17" i="10" s="1"/>
  <c r="I17" i="10"/>
  <c r="M5" i="10"/>
  <c r="O5" i="10" s="1"/>
  <c r="N5" i="10"/>
  <c r="M6" i="10"/>
  <c r="N6" i="10"/>
  <c r="O6" i="10"/>
  <c r="M7" i="10"/>
  <c r="N7" i="10"/>
  <c r="O7" i="10"/>
  <c r="M8" i="10"/>
  <c r="O8" i="10" s="1"/>
  <c r="N8" i="10"/>
  <c r="M9" i="10"/>
  <c r="O9" i="10" s="1"/>
  <c r="N9" i="10"/>
  <c r="M10" i="10"/>
  <c r="N10" i="10"/>
  <c r="O10" i="10"/>
  <c r="M11" i="10"/>
  <c r="N11" i="10"/>
  <c r="O11" i="10"/>
  <c r="M12" i="10"/>
  <c r="N12" i="10"/>
  <c r="O12" i="10"/>
  <c r="M13" i="10"/>
  <c r="O13" i="10" s="1"/>
  <c r="N13" i="10"/>
  <c r="M14" i="10"/>
  <c r="N14" i="10"/>
  <c r="O14" i="10"/>
  <c r="M15" i="10"/>
  <c r="N15" i="10"/>
  <c r="O15" i="10"/>
  <c r="M16" i="10"/>
  <c r="O16" i="10" s="1"/>
  <c r="N16" i="10"/>
  <c r="M17" i="10"/>
  <c r="O17" i="10" s="1"/>
  <c r="N17" i="10"/>
  <c r="R5" i="10"/>
  <c r="T5" i="10" s="1"/>
  <c r="S5" i="10"/>
  <c r="R6" i="10"/>
  <c r="S6" i="10"/>
  <c r="T6" i="10"/>
  <c r="R7" i="10"/>
  <c r="T7" i="10" s="1"/>
  <c r="S7" i="10"/>
  <c r="R8" i="10"/>
  <c r="S8" i="10"/>
  <c r="T8" i="10"/>
  <c r="R9" i="10"/>
  <c r="S9" i="10"/>
  <c r="T9" i="10"/>
  <c r="R10" i="10"/>
  <c r="T10" i="10" s="1"/>
  <c r="S10" i="10"/>
  <c r="R11" i="10"/>
  <c r="S11" i="10"/>
  <c r="T11" i="10"/>
  <c r="R12" i="10"/>
  <c r="S12" i="10"/>
  <c r="T12" i="10"/>
  <c r="R13" i="10"/>
  <c r="T13" i="10" s="1"/>
  <c r="S13" i="10"/>
  <c r="R14" i="10"/>
  <c r="T14" i="10" s="1"/>
  <c r="S14" i="10"/>
  <c r="R15" i="10"/>
  <c r="T15" i="10" s="1"/>
  <c r="S15" i="10"/>
  <c r="R16" i="10"/>
  <c r="S16" i="10"/>
  <c r="T16" i="10"/>
  <c r="R17" i="10"/>
  <c r="S17" i="10"/>
  <c r="T17" i="10"/>
  <c r="S4" i="10"/>
  <c r="R4" i="10"/>
  <c r="O4" i="10"/>
  <c r="N4" i="10"/>
  <c r="M4" i="10"/>
  <c r="C5" i="10"/>
  <c r="E5" i="10" s="1"/>
  <c r="D5" i="10"/>
  <c r="C6" i="10"/>
  <c r="D6" i="10"/>
  <c r="E6" i="10"/>
  <c r="C7" i="10"/>
  <c r="E7" i="10" s="1"/>
  <c r="D7" i="10"/>
  <c r="C8" i="10"/>
  <c r="E8" i="10" s="1"/>
  <c r="D8" i="10"/>
  <c r="C9" i="10"/>
  <c r="D9" i="10"/>
  <c r="E9" i="10"/>
  <c r="C10" i="10"/>
  <c r="E10" i="10" s="1"/>
  <c r="D10" i="10"/>
  <c r="C11" i="10"/>
  <c r="E11" i="10" s="1"/>
  <c r="D11" i="10"/>
  <c r="C12" i="10"/>
  <c r="D12" i="10"/>
  <c r="E12" i="10"/>
  <c r="C13" i="10"/>
  <c r="D13" i="10"/>
  <c r="E13" i="10"/>
  <c r="C14" i="10"/>
  <c r="D14" i="10"/>
  <c r="E14" i="10"/>
  <c r="C15" i="10"/>
  <c r="E15" i="10" s="1"/>
  <c r="D15" i="10"/>
  <c r="C16" i="10"/>
  <c r="D16" i="10"/>
  <c r="E16" i="10"/>
  <c r="C17" i="10"/>
  <c r="D17" i="10"/>
  <c r="E17" i="10"/>
  <c r="J4" i="10"/>
  <c r="I4" i="10"/>
  <c r="H4" i="10"/>
  <c r="E4" i="10"/>
  <c r="D4" i="10"/>
  <c r="C4" i="10"/>
  <c r="AE4" i="11"/>
  <c r="AE3" i="11"/>
  <c r="AD4" i="11"/>
  <c r="AD3" i="11"/>
  <c r="AC4" i="11"/>
  <c r="AC3" i="11"/>
  <c r="AC6" i="11" s="1"/>
  <c r="AB4" i="11"/>
  <c r="AB3" i="11"/>
  <c r="AB6" i="11" s="1"/>
  <c r="AB7" i="11"/>
  <c r="AE4" i="10"/>
  <c r="AE3" i="10"/>
  <c r="AD4" i="10"/>
  <c r="AD3" i="10"/>
  <c r="AC4" i="10"/>
  <c r="AC3" i="10"/>
  <c r="AB4" i="10"/>
  <c r="AB5" i="10"/>
  <c r="AB7" i="10"/>
  <c r="AB3" i="10"/>
  <c r="AB6" i="10" s="1"/>
  <c r="AE7" i="11"/>
  <c r="AD7" i="11"/>
  <c r="AC7" i="11"/>
  <c r="AE5" i="11"/>
  <c r="AB5" i="11" l="1"/>
  <c r="AE6" i="11"/>
  <c r="AD5" i="11"/>
  <c r="AD6" i="11"/>
  <c r="AC5" i="11"/>
  <c r="AE7" i="10"/>
  <c r="AE5" i="10" s="1"/>
  <c r="AD7" i="10"/>
  <c r="AD5" i="10" s="1"/>
  <c r="AC7" i="10"/>
  <c r="AC5" i="10" s="1"/>
  <c r="AE6" i="10"/>
  <c r="AD6" i="10"/>
  <c r="AC6" i="10"/>
  <c r="C145" i="2"/>
  <c r="E145" i="2" s="1"/>
  <c r="D145" i="2"/>
  <c r="C146" i="2"/>
  <c r="E146" i="2" s="1"/>
  <c r="D146" i="2"/>
  <c r="C147" i="2"/>
  <c r="E147" i="2" s="1"/>
  <c r="D147" i="2"/>
  <c r="C148" i="2"/>
  <c r="E148" i="2" s="1"/>
  <c r="D148" i="2"/>
  <c r="C149" i="2"/>
  <c r="E149" i="2" s="1"/>
  <c r="D149" i="2"/>
  <c r="C150" i="2"/>
  <c r="D150" i="2"/>
  <c r="E150" i="2"/>
  <c r="C151" i="2"/>
  <c r="E151" i="2" s="1"/>
  <c r="D151" i="2"/>
  <c r="C152" i="2"/>
  <c r="E152" i="2" s="1"/>
  <c r="D152" i="2"/>
  <c r="C153" i="2"/>
  <c r="D153" i="2"/>
  <c r="E153" i="2"/>
  <c r="C154" i="2"/>
  <c r="E154" i="2" s="1"/>
  <c r="D154" i="2"/>
  <c r="C155" i="2"/>
  <c r="E155" i="2" s="1"/>
  <c r="D155" i="2"/>
  <c r="C156" i="2"/>
  <c r="D156" i="2"/>
  <c r="E156" i="2"/>
  <c r="C157" i="2"/>
  <c r="E157" i="2" s="1"/>
  <c r="D157" i="2"/>
  <c r="C158" i="2"/>
  <c r="E158" i="2" s="1"/>
  <c r="D158" i="2"/>
  <c r="C159" i="2"/>
  <c r="E159" i="2" s="1"/>
  <c r="D159" i="2"/>
  <c r="C160" i="2"/>
  <c r="E160" i="2" s="1"/>
  <c r="D160" i="2"/>
  <c r="C161" i="2"/>
  <c r="D161" i="2"/>
  <c r="E161" i="2"/>
  <c r="C162" i="2"/>
  <c r="D162" i="2"/>
  <c r="E162" i="2"/>
  <c r="C163" i="2"/>
  <c r="E163" i="2" s="1"/>
  <c r="D163" i="2"/>
  <c r="C164" i="2"/>
  <c r="E164" i="2" s="1"/>
  <c r="D164" i="2"/>
  <c r="C165" i="2"/>
  <c r="D165" i="2"/>
  <c r="E165" i="2"/>
  <c r="C166" i="2"/>
  <c r="E166" i="2" s="1"/>
  <c r="D166" i="2"/>
  <c r="C167" i="2"/>
  <c r="E167" i="2" s="1"/>
  <c r="D167" i="2"/>
  <c r="C168" i="2"/>
  <c r="E168" i="2" s="1"/>
  <c r="D168" i="2"/>
  <c r="C169" i="2"/>
  <c r="E169" i="2" s="1"/>
  <c r="D169" i="2"/>
  <c r="C170" i="2"/>
  <c r="E170" i="2" s="1"/>
  <c r="D170" i="2"/>
  <c r="C171" i="2"/>
  <c r="E171" i="2" s="1"/>
  <c r="D171" i="2"/>
  <c r="C172" i="2"/>
  <c r="D172" i="2"/>
  <c r="E172" i="2"/>
  <c r="C173" i="2"/>
  <c r="E173" i="2" s="1"/>
  <c r="D173" i="2"/>
  <c r="C174" i="2"/>
  <c r="E174" i="2" s="1"/>
  <c r="D174" i="2"/>
  <c r="C175" i="2"/>
  <c r="E175" i="2" s="1"/>
  <c r="D175" i="2"/>
  <c r="C176" i="2"/>
  <c r="E176" i="2" s="1"/>
  <c r="D176" i="2"/>
  <c r="C177" i="2"/>
  <c r="E177" i="2" s="1"/>
  <c r="D177" i="2"/>
  <c r="C178" i="2"/>
  <c r="E178" i="2" s="1"/>
  <c r="D178" i="2"/>
  <c r="C179" i="2"/>
  <c r="E179" i="2" s="1"/>
  <c r="D179" i="2"/>
  <c r="C180" i="2"/>
  <c r="E180" i="2" s="1"/>
  <c r="D180" i="2"/>
  <c r="C181" i="2"/>
  <c r="E181" i="2" s="1"/>
  <c r="D181" i="2"/>
  <c r="C182" i="2"/>
  <c r="E182" i="2" s="1"/>
  <c r="D182" i="2"/>
  <c r="C183" i="2"/>
  <c r="E183" i="2" s="1"/>
  <c r="D183" i="2"/>
  <c r="C184" i="2"/>
  <c r="D184" i="2"/>
  <c r="E184" i="2"/>
  <c r="C185" i="2"/>
  <c r="E185" i="2" s="1"/>
  <c r="D185" i="2"/>
  <c r="C186" i="2"/>
  <c r="E186" i="2" s="1"/>
  <c r="D186" i="2"/>
  <c r="C187" i="2"/>
  <c r="E187" i="2" s="1"/>
  <c r="D187" i="2"/>
  <c r="C188" i="2"/>
  <c r="E188" i="2" s="1"/>
  <c r="D188" i="2"/>
  <c r="C189" i="2"/>
  <c r="E189" i="2" s="1"/>
  <c r="D189" i="2"/>
  <c r="C190" i="2"/>
  <c r="E190" i="2" s="1"/>
  <c r="D190" i="2"/>
  <c r="C191" i="2"/>
  <c r="E191" i="2" s="1"/>
  <c r="D191" i="2"/>
  <c r="C192" i="2"/>
  <c r="D192" i="2"/>
  <c r="E192" i="2"/>
  <c r="C193" i="2"/>
  <c r="E193" i="2" s="1"/>
  <c r="D193" i="2"/>
  <c r="C194" i="2"/>
  <c r="E194" i="2" s="1"/>
  <c r="D194" i="2"/>
  <c r="C195" i="2"/>
  <c r="D195" i="2"/>
  <c r="E195" i="2"/>
  <c r="C196" i="2"/>
  <c r="D196" i="2"/>
  <c r="E196" i="2"/>
  <c r="C197" i="2"/>
  <c r="E197" i="2" s="1"/>
  <c r="D197" i="2"/>
  <c r="C198" i="2"/>
  <c r="E198" i="2" s="1"/>
  <c r="D198" i="2"/>
  <c r="C199" i="2"/>
  <c r="D199" i="2"/>
  <c r="E199" i="2"/>
  <c r="C200" i="2"/>
  <c r="E200" i="2" s="1"/>
  <c r="D200" i="2"/>
  <c r="C201" i="2"/>
  <c r="E201" i="2" s="1"/>
  <c r="D201" i="2"/>
  <c r="C202" i="2"/>
  <c r="E202" i="2" s="1"/>
  <c r="D202" i="2"/>
  <c r="C203" i="2"/>
  <c r="E203" i="2" s="1"/>
  <c r="D203" i="2"/>
  <c r="C204" i="2"/>
  <c r="E204" i="2" s="1"/>
  <c r="D204" i="2"/>
  <c r="C205" i="2"/>
  <c r="E205" i="2" s="1"/>
  <c r="D205" i="2"/>
  <c r="C206" i="2"/>
  <c r="D206" i="2"/>
  <c r="E206" i="2"/>
  <c r="C207" i="2"/>
  <c r="E207" i="2" s="1"/>
  <c r="D207" i="2"/>
  <c r="C208" i="2"/>
  <c r="E208" i="2" s="1"/>
  <c r="D208" i="2"/>
  <c r="C209" i="2"/>
  <c r="D209" i="2"/>
  <c r="E209" i="2"/>
  <c r="C210" i="2"/>
  <c r="D210" i="2"/>
  <c r="E210" i="2"/>
  <c r="C211" i="2"/>
  <c r="E211" i="2" s="1"/>
  <c r="D211" i="2"/>
  <c r="C212" i="2"/>
  <c r="E212" i="2" s="1"/>
  <c r="D212" i="2"/>
  <c r="C213" i="2"/>
  <c r="E213" i="2" s="1"/>
  <c r="D213" i="2"/>
  <c r="C214" i="2"/>
  <c r="E214" i="2" s="1"/>
  <c r="D214" i="2"/>
  <c r="C215" i="2"/>
  <c r="D215" i="2"/>
  <c r="E215" i="2"/>
  <c r="C216" i="2"/>
  <c r="E216" i="2" s="1"/>
  <c r="D216" i="2"/>
  <c r="C217" i="2"/>
  <c r="E217" i="2" s="1"/>
  <c r="D217" i="2"/>
  <c r="C218" i="2"/>
  <c r="E218" i="2" s="1"/>
  <c r="D218" i="2"/>
  <c r="C219" i="2"/>
  <c r="E219" i="2" s="1"/>
  <c r="D219" i="2"/>
  <c r="C220" i="2"/>
  <c r="E220" i="2" s="1"/>
  <c r="D220" i="2"/>
  <c r="C221" i="2"/>
  <c r="D221" i="2"/>
  <c r="E221" i="2"/>
  <c r="C222" i="2"/>
  <c r="E222" i="2" s="1"/>
  <c r="D222" i="2"/>
  <c r="C223" i="2"/>
  <c r="E223" i="2" s="1"/>
  <c r="D223" i="2"/>
  <c r="C224" i="2"/>
  <c r="D224" i="2"/>
  <c r="E224" i="2"/>
  <c r="C225" i="2"/>
  <c r="E225" i="2" s="1"/>
  <c r="D225" i="2"/>
  <c r="C226" i="2"/>
  <c r="E226" i="2" s="1"/>
  <c r="D226" i="2"/>
  <c r="C227" i="2"/>
  <c r="D227" i="2"/>
  <c r="E227" i="2"/>
  <c r="C228" i="2"/>
  <c r="E228" i="2" s="1"/>
  <c r="D228" i="2"/>
  <c r="C229" i="2"/>
  <c r="E229" i="2" s="1"/>
  <c r="D229" i="2"/>
  <c r="C230" i="2"/>
  <c r="E230" i="2" s="1"/>
  <c r="D230" i="2"/>
  <c r="C231" i="2"/>
  <c r="E231" i="2" s="1"/>
  <c r="D231" i="2"/>
  <c r="C232" i="2"/>
  <c r="E232" i="2" s="1"/>
  <c r="D232" i="2"/>
  <c r="C233" i="2"/>
  <c r="E233" i="2" s="1"/>
  <c r="D233" i="2"/>
  <c r="C234" i="2"/>
  <c r="E234" i="2" s="1"/>
  <c r="D234" i="2"/>
  <c r="C235" i="2"/>
  <c r="E235" i="2" s="1"/>
  <c r="D235" i="2"/>
  <c r="C236" i="2"/>
  <c r="E236" i="2" s="1"/>
  <c r="D236" i="2"/>
  <c r="C237" i="2"/>
  <c r="E237" i="2" s="1"/>
  <c r="D237" i="2"/>
  <c r="C238" i="2"/>
  <c r="E238" i="2" s="1"/>
  <c r="D238" i="2"/>
  <c r="C239" i="2"/>
  <c r="E239" i="2" s="1"/>
  <c r="D239" i="2"/>
  <c r="C240" i="2"/>
  <c r="E240" i="2" s="1"/>
  <c r="D240" i="2"/>
  <c r="C241" i="2"/>
  <c r="D241" i="2"/>
  <c r="E241" i="2"/>
  <c r="C242" i="2"/>
  <c r="E242" i="2" s="1"/>
  <c r="D242" i="2"/>
  <c r="C243" i="2"/>
  <c r="E243" i="2" s="1"/>
  <c r="D243" i="2"/>
  <c r="C244" i="2"/>
  <c r="E244" i="2" s="1"/>
  <c r="D244" i="2"/>
  <c r="C245" i="2"/>
  <c r="E245" i="2" s="1"/>
  <c r="D245" i="2"/>
  <c r="C246" i="2"/>
  <c r="D246" i="2"/>
  <c r="E246" i="2"/>
  <c r="C247" i="2"/>
  <c r="E247" i="2" s="1"/>
  <c r="D247" i="2"/>
  <c r="C248" i="2"/>
  <c r="E248" i="2" s="1"/>
  <c r="D248" i="2"/>
  <c r="C249" i="2"/>
  <c r="E249" i="2" s="1"/>
  <c r="D249" i="2"/>
  <c r="C250" i="2"/>
  <c r="E250" i="2" s="1"/>
  <c r="D250" i="2"/>
  <c r="C251" i="2"/>
  <c r="E251" i="2" s="1"/>
  <c r="D251" i="2"/>
  <c r="C252" i="2"/>
  <c r="D252" i="2"/>
  <c r="E252" i="2"/>
  <c r="C253" i="2"/>
  <c r="E253" i="2" s="1"/>
  <c r="D253" i="2"/>
  <c r="C254" i="2"/>
  <c r="E254" i="2" s="1"/>
  <c r="D254" i="2"/>
  <c r="C255" i="2"/>
  <c r="E255" i="2" s="1"/>
  <c r="D255" i="2"/>
  <c r="C256" i="2"/>
  <c r="E256" i="2" s="1"/>
  <c r="D256" i="2"/>
  <c r="C257" i="2"/>
  <c r="E257" i="2" s="1"/>
  <c r="D257" i="2"/>
  <c r="C258" i="2"/>
  <c r="D258" i="2"/>
  <c r="E258" i="2"/>
  <c r="C259" i="2"/>
  <c r="D259" i="2"/>
  <c r="E259" i="2"/>
  <c r="C260" i="2"/>
  <c r="E260" i="2" s="1"/>
  <c r="D260" i="2"/>
  <c r="C261" i="2"/>
  <c r="E261" i="2" s="1"/>
  <c r="D261" i="2"/>
  <c r="C262" i="2"/>
  <c r="E262" i="2" s="1"/>
  <c r="D262" i="2"/>
  <c r="C263" i="2"/>
  <c r="E263" i="2" s="1"/>
  <c r="D263" i="2"/>
  <c r="C264" i="2"/>
  <c r="E264" i="2" s="1"/>
  <c r="D264" i="2"/>
  <c r="C265" i="2"/>
  <c r="E265" i="2" s="1"/>
  <c r="D265" i="2"/>
  <c r="C266" i="2"/>
  <c r="E266" i="2" s="1"/>
  <c r="D266" i="2"/>
  <c r="C267" i="2"/>
  <c r="E267" i="2" s="1"/>
  <c r="D267" i="2"/>
  <c r="C268" i="2"/>
  <c r="E268" i="2" s="1"/>
  <c r="D268" i="2"/>
  <c r="C269" i="2"/>
  <c r="D269" i="2"/>
  <c r="E269" i="2"/>
  <c r="C270" i="2"/>
  <c r="D270" i="2"/>
  <c r="E270" i="2"/>
  <c r="C271" i="2"/>
  <c r="E271" i="2" s="1"/>
  <c r="D271" i="2"/>
  <c r="C272" i="2"/>
  <c r="D272" i="2"/>
  <c r="E272" i="2"/>
  <c r="C273" i="2"/>
  <c r="D273" i="2"/>
  <c r="E273" i="2"/>
  <c r="C274" i="2"/>
  <c r="E274" i="2" s="1"/>
  <c r="D274" i="2"/>
  <c r="C275" i="2"/>
  <c r="E275" i="2" s="1"/>
  <c r="D275" i="2"/>
  <c r="C276" i="2"/>
  <c r="E276" i="2" s="1"/>
  <c r="D276" i="2"/>
  <c r="C277" i="2"/>
  <c r="E277" i="2" s="1"/>
  <c r="D277" i="2"/>
  <c r="C278" i="2"/>
  <c r="D278" i="2"/>
  <c r="E278" i="2"/>
  <c r="C279" i="2"/>
  <c r="E279" i="2" s="1"/>
  <c r="D279" i="2"/>
  <c r="C280" i="2"/>
  <c r="E280" i="2" s="1"/>
  <c r="D280" i="2"/>
  <c r="C281" i="2"/>
  <c r="D281" i="2"/>
  <c r="E281" i="2"/>
  <c r="C282" i="2"/>
  <c r="E282" i="2" s="1"/>
  <c r="D282" i="2"/>
  <c r="C283" i="2"/>
  <c r="E283" i="2" s="1"/>
  <c r="D283" i="2"/>
  <c r="C284" i="2"/>
  <c r="D284" i="2"/>
  <c r="E284" i="2"/>
  <c r="C285" i="2"/>
  <c r="E285" i="2" s="1"/>
  <c r="D285" i="2"/>
  <c r="C286" i="2"/>
  <c r="E286" i="2" s="1"/>
  <c r="D286" i="2"/>
  <c r="C287" i="2"/>
  <c r="D287" i="2"/>
  <c r="E287" i="2"/>
  <c r="C288" i="2"/>
  <c r="E288" i="2" s="1"/>
  <c r="D288" i="2"/>
  <c r="C289" i="2"/>
  <c r="E289" i="2" s="1"/>
  <c r="D289" i="2"/>
  <c r="C290" i="2"/>
  <c r="D290" i="2"/>
  <c r="E290" i="2"/>
  <c r="C291" i="2"/>
  <c r="D291" i="2"/>
  <c r="E291" i="2"/>
  <c r="C292" i="2"/>
  <c r="E292" i="2" s="1"/>
  <c r="D292" i="2"/>
  <c r="C293" i="2"/>
  <c r="E293" i="2" s="1"/>
  <c r="D293" i="2"/>
  <c r="C294" i="2"/>
  <c r="E294" i="2" s="1"/>
  <c r="D294" i="2"/>
  <c r="C295" i="2"/>
  <c r="E295" i="2" s="1"/>
  <c r="D295" i="2"/>
  <c r="C296" i="2"/>
  <c r="E296" i="2" s="1"/>
  <c r="D296" i="2"/>
  <c r="C297" i="2"/>
  <c r="E297" i="2" s="1"/>
  <c r="D297" i="2"/>
  <c r="C298" i="2"/>
  <c r="E298" i="2" s="1"/>
  <c r="D298" i="2"/>
  <c r="C299" i="2"/>
  <c r="E299" i="2" s="1"/>
  <c r="D299" i="2"/>
  <c r="C300" i="2"/>
  <c r="E300" i="2" s="1"/>
  <c r="D300" i="2"/>
  <c r="C301" i="2"/>
  <c r="D301" i="2"/>
  <c r="E301" i="2"/>
  <c r="C302" i="2"/>
  <c r="D302" i="2"/>
  <c r="E302" i="2"/>
  <c r="C303" i="2"/>
  <c r="E303" i="2" s="1"/>
  <c r="D303" i="2"/>
  <c r="C304" i="2"/>
  <c r="D304" i="2"/>
  <c r="E304" i="2"/>
  <c r="C305" i="2"/>
  <c r="D305" i="2"/>
  <c r="E305" i="2"/>
  <c r="C306" i="2"/>
  <c r="E306" i="2" s="1"/>
  <c r="D306" i="2"/>
  <c r="C307" i="2"/>
  <c r="E307" i="2" s="1"/>
  <c r="D307" i="2"/>
  <c r="C308" i="2"/>
  <c r="D308" i="2"/>
  <c r="E308" i="2"/>
  <c r="C309" i="2"/>
  <c r="E309" i="2" s="1"/>
  <c r="D309" i="2"/>
  <c r="C310" i="2"/>
  <c r="D310" i="2"/>
  <c r="E310" i="2"/>
  <c r="C311" i="2"/>
  <c r="D311" i="2"/>
  <c r="E311" i="2"/>
  <c r="C312" i="2"/>
  <c r="E312" i="2" s="1"/>
  <c r="D312" i="2"/>
  <c r="C313" i="2"/>
  <c r="E313" i="2" s="1"/>
  <c r="D313" i="2"/>
  <c r="C314" i="2"/>
  <c r="E314" i="2" s="1"/>
  <c r="D314" i="2"/>
  <c r="C315" i="2"/>
  <c r="E315" i="2" s="1"/>
  <c r="D315" i="2"/>
  <c r="C316" i="2"/>
  <c r="D316" i="2"/>
  <c r="E316" i="2"/>
  <c r="C317" i="2"/>
  <c r="D317" i="2"/>
  <c r="E317" i="2"/>
  <c r="C318" i="2"/>
  <c r="E318" i="2" s="1"/>
  <c r="D318" i="2"/>
  <c r="C319" i="2"/>
  <c r="D319" i="2"/>
  <c r="E319" i="2"/>
  <c r="C320" i="2"/>
  <c r="D320" i="2"/>
  <c r="E320" i="2"/>
  <c r="C321" i="2"/>
  <c r="E321" i="2" s="1"/>
  <c r="D321" i="2"/>
  <c r="C322" i="2"/>
  <c r="E322" i="2" s="1"/>
  <c r="D322" i="2"/>
  <c r="C323" i="2"/>
  <c r="D323" i="2"/>
  <c r="E323" i="2"/>
  <c r="C324" i="2"/>
  <c r="D324" i="2"/>
  <c r="E324" i="2"/>
  <c r="C325" i="2"/>
  <c r="E325" i="2" s="1"/>
  <c r="D325" i="2"/>
  <c r="C326" i="2"/>
  <c r="E326" i="2" s="1"/>
  <c r="D326" i="2"/>
  <c r="C327" i="2"/>
  <c r="D327" i="2"/>
  <c r="E327" i="2"/>
  <c r="C328" i="2"/>
  <c r="E328" i="2" s="1"/>
  <c r="D328" i="2"/>
  <c r="C329" i="2"/>
  <c r="E329" i="2" s="1"/>
  <c r="D329" i="2"/>
  <c r="X4" i="10" l="1"/>
  <c r="W4" i="10"/>
  <c r="Y4" i="10" s="1"/>
  <c r="P27" i="2"/>
  <c r="P28" i="2"/>
  <c r="P29" i="2"/>
  <c r="P30" i="2"/>
  <c r="P31" i="2"/>
  <c r="P32" i="2"/>
  <c r="P33" i="2"/>
  <c r="P34" i="2"/>
  <c r="P35" i="2"/>
  <c r="P36" i="2"/>
  <c r="K36" i="2"/>
  <c r="K35" i="2"/>
  <c r="K33" i="2"/>
  <c r="K32" i="2"/>
  <c r="K31" i="2"/>
  <c r="K30" i="2"/>
  <c r="K29" i="2"/>
  <c r="K28" i="2"/>
  <c r="K27" i="2"/>
  <c r="F36" i="2"/>
  <c r="F35" i="2"/>
  <c r="F34" i="2"/>
  <c r="F33" i="2"/>
  <c r="F32" i="2"/>
  <c r="F31" i="2"/>
  <c r="F30" i="2"/>
  <c r="F29" i="2"/>
  <c r="F28" i="2"/>
  <c r="F27" i="2"/>
  <c r="A27" i="2"/>
  <c r="A28" i="2"/>
  <c r="A29" i="2"/>
  <c r="A30" i="2"/>
  <c r="A31" i="2"/>
  <c r="A32" i="2"/>
  <c r="A33" i="2"/>
  <c r="A34" i="2"/>
  <c r="A35" i="2"/>
  <c r="A36" i="2"/>
  <c r="AB6" i="2"/>
  <c r="AC6" i="2"/>
  <c r="AD6" i="2"/>
  <c r="AE6" i="2"/>
  <c r="AF6" i="2"/>
  <c r="AG6" i="2"/>
  <c r="AB7" i="2"/>
  <c r="AB5" i="2" s="1"/>
  <c r="AC7" i="2"/>
  <c r="AC5" i="2" s="1"/>
  <c r="AD7" i="2"/>
  <c r="AD5" i="2" s="1"/>
  <c r="AE7" i="2"/>
  <c r="AE5" i="2" s="1"/>
  <c r="AF7" i="2"/>
  <c r="AF5" i="2" s="1"/>
  <c r="AG7" i="2"/>
  <c r="AG5" i="2" s="1"/>
  <c r="D4" i="2" l="1"/>
  <c r="C36" i="2"/>
  <c r="E36" i="2" s="1"/>
  <c r="X28" i="2"/>
  <c r="X40" i="2"/>
  <c r="C88" i="2"/>
  <c r="C91" i="2"/>
  <c r="C94" i="2"/>
  <c r="C114" i="2"/>
  <c r="E114" i="2" s="1"/>
  <c r="C117" i="2"/>
  <c r="E117" i="2" s="1"/>
  <c r="C120" i="2"/>
  <c r="C123" i="2"/>
  <c r="C126" i="2"/>
  <c r="E126" i="2" s="1"/>
  <c r="C97" i="2"/>
  <c r="C100" i="2"/>
  <c r="C103" i="2"/>
  <c r="E103" i="2" s="1"/>
  <c r="C129" i="2"/>
  <c r="E129" i="2" s="1"/>
  <c r="C132" i="2"/>
  <c r="E132" i="2" s="1"/>
  <c r="C135" i="2"/>
  <c r="E135" i="2" s="1"/>
  <c r="C138" i="2"/>
  <c r="C141" i="2"/>
  <c r="E141" i="2" s="1"/>
  <c r="C106" i="2"/>
  <c r="E106" i="2" s="1"/>
  <c r="C109" i="2"/>
  <c r="E109" i="2" s="1"/>
  <c r="C112" i="2"/>
  <c r="E112" i="2" s="1"/>
  <c r="C115" i="2"/>
  <c r="E115" i="2" s="1"/>
  <c r="C118" i="2"/>
  <c r="C144" i="2"/>
  <c r="E144" i="2" s="1"/>
  <c r="C89" i="2"/>
  <c r="E89" i="2" s="1"/>
  <c r="C92" i="2"/>
  <c r="C95" i="2"/>
  <c r="E95" i="2" s="1"/>
  <c r="C121" i="2"/>
  <c r="E121" i="2" s="1"/>
  <c r="C124" i="2"/>
  <c r="C127" i="2"/>
  <c r="E127" i="2" s="1"/>
  <c r="C98" i="2"/>
  <c r="E98" i="2" s="1"/>
  <c r="C101" i="2"/>
  <c r="E101" i="2" s="1"/>
  <c r="C104" i="2"/>
  <c r="C107" i="2"/>
  <c r="C110" i="2"/>
  <c r="C130" i="2"/>
  <c r="E130" i="2" s="1"/>
  <c r="C133" i="2"/>
  <c r="E133" i="2" s="1"/>
  <c r="C136" i="2"/>
  <c r="E136" i="2" s="1"/>
  <c r="C139" i="2"/>
  <c r="E139" i="2" s="1"/>
  <c r="C142" i="2"/>
  <c r="C113" i="2"/>
  <c r="E113" i="2" s="1"/>
  <c r="C116" i="2"/>
  <c r="E116" i="2" s="1"/>
  <c r="C119" i="2"/>
  <c r="E119" i="2" s="1"/>
  <c r="C105" i="2"/>
  <c r="C108" i="2"/>
  <c r="C111" i="2"/>
  <c r="E111" i="2" s="1"/>
  <c r="C137" i="2"/>
  <c r="E137" i="2" s="1"/>
  <c r="C140" i="2"/>
  <c r="E140" i="2" s="1"/>
  <c r="C143" i="2"/>
  <c r="E143" i="2" s="1"/>
  <c r="C90" i="2"/>
  <c r="E90" i="2" s="1"/>
  <c r="C93" i="2"/>
  <c r="E93" i="2" s="1"/>
  <c r="C96" i="2"/>
  <c r="C99" i="2"/>
  <c r="E99" i="2" s="1"/>
  <c r="C122" i="2"/>
  <c r="E122" i="2" s="1"/>
  <c r="C102" i="2"/>
  <c r="C125" i="2"/>
  <c r="E125" i="2" s="1"/>
  <c r="C128" i="2"/>
  <c r="C134" i="2"/>
  <c r="C131" i="2"/>
  <c r="W13" i="2"/>
  <c r="W40" i="2"/>
  <c r="Y40" i="2" s="1"/>
  <c r="N28" i="2"/>
  <c r="N61" i="2"/>
  <c r="N71" i="2"/>
  <c r="N81" i="2"/>
  <c r="N84" i="2"/>
  <c r="N87" i="2"/>
  <c r="N90" i="2"/>
  <c r="N104" i="2"/>
  <c r="N111" i="2"/>
  <c r="N52" i="2"/>
  <c r="N55" i="2"/>
  <c r="N58" i="2"/>
  <c r="N68" i="2"/>
  <c r="N78" i="2"/>
  <c r="N94" i="2"/>
  <c r="N101" i="2"/>
  <c r="N108" i="2"/>
  <c r="N128" i="2"/>
  <c r="N131" i="2"/>
  <c r="N43" i="2"/>
  <c r="N46" i="2"/>
  <c r="N49" i="2"/>
  <c r="N65" i="2"/>
  <c r="N75" i="2"/>
  <c r="N91" i="2"/>
  <c r="N98" i="2"/>
  <c r="N105" i="2"/>
  <c r="N112" i="2"/>
  <c r="N115" i="2"/>
  <c r="N118" i="2"/>
  <c r="N121" i="2"/>
  <c r="N125" i="2"/>
  <c r="N62" i="2"/>
  <c r="N72" i="2"/>
  <c r="N79" i="2"/>
  <c r="N82" i="2"/>
  <c r="N85" i="2"/>
  <c r="N88" i="2"/>
  <c r="N95" i="2"/>
  <c r="N102" i="2"/>
  <c r="N44" i="2"/>
  <c r="N47" i="2"/>
  <c r="N50" i="2"/>
  <c r="N53" i="2"/>
  <c r="N56" i="2"/>
  <c r="N59" i="2"/>
  <c r="N69" i="2"/>
  <c r="N76" i="2"/>
  <c r="N92" i="2"/>
  <c r="N99" i="2"/>
  <c r="N106" i="2"/>
  <c r="N116" i="2"/>
  <c r="N119" i="2"/>
  <c r="N122" i="2"/>
  <c r="N41" i="2"/>
  <c r="N63" i="2"/>
  <c r="N66" i="2"/>
  <c r="N73" i="2"/>
  <c r="N80" i="2"/>
  <c r="N96" i="2"/>
  <c r="N103" i="2"/>
  <c r="N113" i="2"/>
  <c r="N42" i="2"/>
  <c r="N45" i="2"/>
  <c r="N48" i="2"/>
  <c r="N51" i="2"/>
  <c r="N54" i="2"/>
  <c r="N57" i="2"/>
  <c r="N64" i="2"/>
  <c r="N67" i="2"/>
  <c r="N74" i="2"/>
  <c r="N97" i="2"/>
  <c r="N77" i="2"/>
  <c r="N133" i="2"/>
  <c r="N140" i="2"/>
  <c r="N143" i="2"/>
  <c r="N146" i="2"/>
  <c r="N153" i="2"/>
  <c r="N156" i="2"/>
  <c r="N159" i="2"/>
  <c r="N162" i="2"/>
  <c r="N169" i="2"/>
  <c r="N172" i="2"/>
  <c r="N175" i="2"/>
  <c r="N178" i="2"/>
  <c r="N185" i="2"/>
  <c r="N188" i="2"/>
  <c r="N195" i="2"/>
  <c r="N205" i="2"/>
  <c r="N212" i="2"/>
  <c r="N222" i="2"/>
  <c r="N238" i="2"/>
  <c r="N245" i="2"/>
  <c r="N252" i="2"/>
  <c r="N271" i="2"/>
  <c r="N274" i="2"/>
  <c r="N278" i="2"/>
  <c r="N291" i="2"/>
  <c r="N301" i="2"/>
  <c r="N304" i="2"/>
  <c r="N120" i="2"/>
  <c r="N126" i="2"/>
  <c r="N137" i="2"/>
  <c r="N150" i="2"/>
  <c r="N166" i="2"/>
  <c r="N182" i="2"/>
  <c r="N202" i="2"/>
  <c r="N209" i="2"/>
  <c r="N219" i="2"/>
  <c r="N235" i="2"/>
  <c r="N242" i="2"/>
  <c r="N249" i="2"/>
  <c r="N259" i="2"/>
  <c r="N262" i="2"/>
  <c r="N265" i="2"/>
  <c r="N268" i="2"/>
  <c r="N285" i="2"/>
  <c r="N288" i="2"/>
  <c r="N298" i="2"/>
  <c r="N83" i="2"/>
  <c r="N130" i="2"/>
  <c r="N134" i="2"/>
  <c r="N147" i="2"/>
  <c r="N163" i="2"/>
  <c r="N179" i="2"/>
  <c r="N189" i="2"/>
  <c r="N192" i="2"/>
  <c r="N199" i="2"/>
  <c r="N206" i="2"/>
  <c r="N216" i="2"/>
  <c r="N226" i="2"/>
  <c r="N229" i="2"/>
  <c r="N232" i="2"/>
  <c r="N239" i="2"/>
  <c r="N246" i="2"/>
  <c r="N253" i="2"/>
  <c r="N256" i="2"/>
  <c r="N275" i="2"/>
  <c r="N282" i="2"/>
  <c r="N295" i="2"/>
  <c r="N302" i="2"/>
  <c r="N60" i="2"/>
  <c r="N86" i="2"/>
  <c r="N114" i="2"/>
  <c r="N127" i="2"/>
  <c r="N141" i="2"/>
  <c r="N144" i="2"/>
  <c r="N151" i="2"/>
  <c r="N154" i="2"/>
  <c r="N157" i="2"/>
  <c r="N160" i="2"/>
  <c r="N170" i="2"/>
  <c r="N173" i="2"/>
  <c r="N176" i="2"/>
  <c r="N183" i="2"/>
  <c r="N186" i="2"/>
  <c r="N196" i="2"/>
  <c r="N203" i="2"/>
  <c r="N213" i="2"/>
  <c r="N223" i="2"/>
  <c r="N236" i="2"/>
  <c r="N243" i="2"/>
  <c r="N269" i="2"/>
  <c r="N272" i="2"/>
  <c r="N279" i="2"/>
  <c r="N286" i="2"/>
  <c r="N289" i="2"/>
  <c r="N292" i="2"/>
  <c r="N299" i="2"/>
  <c r="N89" i="2"/>
  <c r="N123" i="2"/>
  <c r="N138" i="2"/>
  <c r="N148" i="2"/>
  <c r="N167" i="2"/>
  <c r="N180" i="2"/>
  <c r="N190" i="2"/>
  <c r="N193" i="2"/>
  <c r="N200" i="2"/>
  <c r="N207" i="2"/>
  <c r="N210" i="2"/>
  <c r="N220" i="2"/>
  <c r="N227" i="2"/>
  <c r="N230" i="2"/>
  <c r="N233" i="2"/>
  <c r="N250" i="2"/>
  <c r="N254" i="2"/>
  <c r="N257" i="2"/>
  <c r="N260" i="2"/>
  <c r="N263" i="2"/>
  <c r="N266" i="2"/>
  <c r="N276" i="2"/>
  <c r="N283" i="2"/>
  <c r="N296" i="2"/>
  <c r="N93" i="2"/>
  <c r="N107" i="2"/>
  <c r="N132" i="2"/>
  <c r="N135" i="2"/>
  <c r="N142" i="2"/>
  <c r="N145" i="2"/>
  <c r="N155" i="2"/>
  <c r="N158" i="2"/>
  <c r="N164" i="2"/>
  <c r="N171" i="2"/>
  <c r="N174" i="2"/>
  <c r="N177" i="2"/>
  <c r="N187" i="2"/>
  <c r="N197" i="2"/>
  <c r="N204" i="2"/>
  <c r="N214" i="2"/>
  <c r="N217" i="2"/>
  <c r="N224" i="2"/>
  <c r="N240" i="2"/>
  <c r="N247" i="2"/>
  <c r="N270" i="2"/>
  <c r="N273" i="2"/>
  <c r="N280" i="2"/>
  <c r="N293" i="2"/>
  <c r="N303" i="2"/>
  <c r="N100" i="2"/>
  <c r="N110" i="2"/>
  <c r="N129" i="2"/>
  <c r="N136" i="2"/>
  <c r="N149" i="2"/>
  <c r="N165" i="2"/>
  <c r="N181" i="2"/>
  <c r="N191" i="2"/>
  <c r="N198" i="2"/>
  <c r="N208" i="2"/>
  <c r="N215" i="2"/>
  <c r="N218" i="2"/>
  <c r="N225" i="2"/>
  <c r="N228" i="2"/>
  <c r="N231" i="2"/>
  <c r="N234" i="2"/>
  <c r="N241" i="2"/>
  <c r="N248" i="2"/>
  <c r="N255" i="2"/>
  <c r="N258" i="2"/>
  <c r="N261" i="2"/>
  <c r="N264" i="2"/>
  <c r="N281" i="2"/>
  <c r="N284" i="2"/>
  <c r="N294" i="2"/>
  <c r="N184" i="2"/>
  <c r="N211" i="2"/>
  <c r="N237" i="2"/>
  <c r="N290" i="2"/>
  <c r="N161" i="2"/>
  <c r="N267" i="2"/>
  <c r="N70" i="2"/>
  <c r="N139" i="2"/>
  <c r="N244" i="2"/>
  <c r="N297" i="2"/>
  <c r="N168" i="2"/>
  <c r="N194" i="2"/>
  <c r="N221" i="2"/>
  <c r="N300" i="2"/>
  <c r="N109" i="2"/>
  <c r="N251" i="2"/>
  <c r="N277" i="2"/>
  <c r="N117" i="2"/>
  <c r="N201" i="2"/>
  <c r="N287" i="2"/>
  <c r="N40" i="2"/>
  <c r="N124" i="2"/>
  <c r="N152" i="2"/>
  <c r="H4" i="2"/>
  <c r="J4" i="2" s="1"/>
  <c r="H49" i="2"/>
  <c r="J49" i="2" s="1"/>
  <c r="H53" i="2"/>
  <c r="J53" i="2" s="1"/>
  <c r="H60" i="2"/>
  <c r="J60" i="2" s="1"/>
  <c r="H64" i="2"/>
  <c r="J64" i="2" s="1"/>
  <c r="H67" i="2"/>
  <c r="J67" i="2" s="1"/>
  <c r="H74" i="2"/>
  <c r="J74" i="2" s="1"/>
  <c r="H95" i="2"/>
  <c r="J95" i="2" s="1"/>
  <c r="H42" i="2"/>
  <c r="J42" i="2" s="1"/>
  <c r="H46" i="2"/>
  <c r="J46" i="2" s="1"/>
  <c r="H71" i="2"/>
  <c r="J71" i="2" s="1"/>
  <c r="H78" i="2"/>
  <c r="J78" i="2" s="1"/>
  <c r="H81" i="2"/>
  <c r="J81" i="2" s="1"/>
  <c r="H85" i="2"/>
  <c r="J85" i="2" s="1"/>
  <c r="H92" i="2"/>
  <c r="J92" i="2" s="1"/>
  <c r="H50" i="2"/>
  <c r="J50" i="2" s="1"/>
  <c r="H54" i="2"/>
  <c r="J54" i="2" s="1"/>
  <c r="H57" i="2"/>
  <c r="J57" i="2" s="1"/>
  <c r="H61" i="2"/>
  <c r="J61" i="2" s="1"/>
  <c r="H65" i="2"/>
  <c r="H68" i="2"/>
  <c r="H89" i="2"/>
  <c r="H96" i="2"/>
  <c r="J96" i="2" s="1"/>
  <c r="H99" i="2"/>
  <c r="J99" i="2" s="1"/>
  <c r="H43" i="2"/>
  <c r="J43" i="2" s="1"/>
  <c r="H47" i="2"/>
  <c r="J47" i="2" s="1"/>
  <c r="H75" i="2"/>
  <c r="J75" i="2" s="1"/>
  <c r="H79" i="2"/>
  <c r="H82" i="2"/>
  <c r="J82" i="2" s="1"/>
  <c r="H86" i="2"/>
  <c r="J86" i="2" s="1"/>
  <c r="H41" i="2"/>
  <c r="J41" i="2" s="1"/>
  <c r="H56" i="2"/>
  <c r="J56" i="2" s="1"/>
  <c r="H70" i="2"/>
  <c r="J70" i="2" s="1"/>
  <c r="H77" i="2"/>
  <c r="J77" i="2" s="1"/>
  <c r="H84" i="2"/>
  <c r="J84" i="2" s="1"/>
  <c r="H91" i="2"/>
  <c r="J91" i="2" s="1"/>
  <c r="H98" i="2"/>
  <c r="J98" i="2" s="1"/>
  <c r="H103" i="2"/>
  <c r="J103" i="2" s="1"/>
  <c r="H114" i="2"/>
  <c r="J114" i="2" s="1"/>
  <c r="H118" i="2"/>
  <c r="J118" i="2" s="1"/>
  <c r="H139" i="2"/>
  <c r="H153" i="2"/>
  <c r="J153" i="2" s="1"/>
  <c r="H167" i="2"/>
  <c r="J167" i="2" s="1"/>
  <c r="H178" i="2"/>
  <c r="J178" i="2" s="1"/>
  <c r="H182" i="2"/>
  <c r="J182" i="2" s="1"/>
  <c r="H185" i="2"/>
  <c r="J185" i="2" s="1"/>
  <c r="H189" i="2"/>
  <c r="J189" i="2" s="1"/>
  <c r="H196" i="2"/>
  <c r="J196" i="2" s="1"/>
  <c r="H203" i="2"/>
  <c r="H213" i="2"/>
  <c r="J213" i="2" s="1"/>
  <c r="H230" i="2"/>
  <c r="J230" i="2" s="1"/>
  <c r="H241" i="2"/>
  <c r="J241" i="2" s="1"/>
  <c r="H245" i="2"/>
  <c r="J245" i="2" s="1"/>
  <c r="H263" i="2"/>
  <c r="J263" i="2" s="1"/>
  <c r="H274" i="2"/>
  <c r="J274" i="2" s="1"/>
  <c r="H278" i="2"/>
  <c r="J278" i="2" s="1"/>
  <c r="H285" i="2"/>
  <c r="J285" i="2" s="1"/>
  <c r="H288" i="2"/>
  <c r="J288" i="2" s="1"/>
  <c r="H295" i="2"/>
  <c r="J295" i="2" s="1"/>
  <c r="H306" i="2"/>
  <c r="J306" i="2" s="1"/>
  <c r="H310" i="2"/>
  <c r="J310" i="2" s="1"/>
  <c r="H314" i="2"/>
  <c r="J314" i="2" s="1"/>
  <c r="H318" i="2"/>
  <c r="J318" i="2" s="1"/>
  <c r="H332" i="2"/>
  <c r="J332" i="2" s="1"/>
  <c r="H51" i="2"/>
  <c r="J51" i="2" s="1"/>
  <c r="H58" i="2"/>
  <c r="J58" i="2" s="1"/>
  <c r="H72" i="2"/>
  <c r="J72" i="2" s="1"/>
  <c r="H93" i="2"/>
  <c r="J93" i="2" s="1"/>
  <c r="H107" i="2"/>
  <c r="J107" i="2" s="1"/>
  <c r="H111" i="2"/>
  <c r="J111" i="2" s="1"/>
  <c r="H122" i="2"/>
  <c r="J122" i="2" s="1"/>
  <c r="H126" i="2"/>
  <c r="J126" i="2" s="1"/>
  <c r="H136" i="2"/>
  <c r="J136" i="2" s="1"/>
  <c r="H143" i="2"/>
  <c r="J143" i="2" s="1"/>
  <c r="H146" i="2"/>
  <c r="J146" i="2" s="1"/>
  <c r="H150" i="2"/>
  <c r="J150" i="2" s="1"/>
  <c r="H157" i="2"/>
  <c r="J157" i="2" s="1"/>
  <c r="H161" i="2"/>
  <c r="H164" i="2"/>
  <c r="J164" i="2" s="1"/>
  <c r="H171" i="2"/>
  <c r="J171" i="2" s="1"/>
  <c r="H193" i="2"/>
  <c r="J193" i="2" s="1"/>
  <c r="H200" i="2"/>
  <c r="J200" i="2" s="1"/>
  <c r="H220" i="2"/>
  <c r="J220" i="2" s="1"/>
  <c r="H224" i="2"/>
  <c r="H227" i="2"/>
  <c r="J227" i="2" s="1"/>
  <c r="H234" i="2"/>
  <c r="J234" i="2" s="1"/>
  <c r="H238" i="2"/>
  <c r="J238" i="2" s="1"/>
  <c r="H249" i="2"/>
  <c r="J249" i="2" s="1"/>
  <c r="H253" i="2"/>
  <c r="J253" i="2" s="1"/>
  <c r="H260" i="2"/>
  <c r="J260" i="2" s="1"/>
  <c r="H267" i="2"/>
  <c r="J267" i="2" s="1"/>
  <c r="H292" i="2"/>
  <c r="J292" i="2" s="1"/>
  <c r="H299" i="2"/>
  <c r="J299" i="2" s="1"/>
  <c r="H303" i="2"/>
  <c r="J303" i="2" s="1"/>
  <c r="H322" i="2"/>
  <c r="J322" i="2" s="1"/>
  <c r="H326" i="2"/>
  <c r="J326" i="2" s="1"/>
  <c r="H329" i="2"/>
  <c r="J329" i="2" s="1"/>
  <c r="H336" i="2"/>
  <c r="J336" i="2" s="1"/>
  <c r="H340" i="2"/>
  <c r="J340" i="2" s="1"/>
  <c r="H44" i="2"/>
  <c r="J44" i="2" s="1"/>
  <c r="H66" i="2"/>
  <c r="J66" i="2" s="1"/>
  <c r="H87" i="2"/>
  <c r="J87" i="2" s="1"/>
  <c r="H100" i="2"/>
  <c r="J100" i="2" s="1"/>
  <c r="H104" i="2"/>
  <c r="J104" i="2" s="1"/>
  <c r="H115" i="2"/>
  <c r="J115" i="2" s="1"/>
  <c r="H119" i="2"/>
  <c r="J119" i="2" s="1"/>
  <c r="H130" i="2"/>
  <c r="J130" i="2" s="1"/>
  <c r="H133" i="2"/>
  <c r="J133" i="2" s="1"/>
  <c r="H154" i="2"/>
  <c r="J154" i="2" s="1"/>
  <c r="H168" i="2"/>
  <c r="J168" i="2" s="1"/>
  <c r="H175" i="2"/>
  <c r="J175" i="2" s="1"/>
  <c r="H179" i="2"/>
  <c r="J179" i="2" s="1"/>
  <c r="H186" i="2"/>
  <c r="J186" i="2" s="1"/>
  <c r="H190" i="2"/>
  <c r="J190" i="2" s="1"/>
  <c r="H197" i="2"/>
  <c r="J197" i="2" s="1"/>
  <c r="H207" i="2"/>
  <c r="H210" i="2"/>
  <c r="J210" i="2" s="1"/>
  <c r="H214" i="2"/>
  <c r="J214" i="2" s="1"/>
  <c r="H217" i="2"/>
  <c r="J217" i="2" s="1"/>
  <c r="H231" i="2"/>
  <c r="J231" i="2" s="1"/>
  <c r="H242" i="2"/>
  <c r="J242" i="2" s="1"/>
  <c r="H246" i="2"/>
  <c r="J246" i="2" s="1"/>
  <c r="H257" i="2"/>
  <c r="J257" i="2" s="1"/>
  <c r="H264" i="2"/>
  <c r="J264" i="2" s="1"/>
  <c r="H271" i="2"/>
  <c r="J271" i="2" s="1"/>
  <c r="H275" i="2"/>
  <c r="J275" i="2" s="1"/>
  <c r="H282" i="2"/>
  <c r="J282" i="2" s="1"/>
  <c r="H286" i="2"/>
  <c r="J286" i="2" s="1"/>
  <c r="H289" i="2"/>
  <c r="J289" i="2" s="1"/>
  <c r="H296" i="2"/>
  <c r="J296" i="2" s="1"/>
  <c r="H307" i="2"/>
  <c r="J307" i="2" s="1"/>
  <c r="H311" i="2"/>
  <c r="J311" i="2" s="1"/>
  <c r="H315" i="2"/>
  <c r="J315" i="2" s="1"/>
  <c r="H319" i="2"/>
  <c r="J319" i="2" s="1"/>
  <c r="H333" i="2"/>
  <c r="J333" i="2" s="1"/>
  <c r="H52" i="2"/>
  <c r="J52" i="2" s="1"/>
  <c r="H59" i="2"/>
  <c r="J59" i="2" s="1"/>
  <c r="H73" i="2"/>
  <c r="J73" i="2" s="1"/>
  <c r="H80" i="2"/>
  <c r="H94" i="2"/>
  <c r="J94" i="2" s="1"/>
  <c r="H108" i="2"/>
  <c r="J108" i="2" s="1"/>
  <c r="H123" i="2"/>
  <c r="J123" i="2" s="1"/>
  <c r="H127" i="2"/>
  <c r="J127" i="2" s="1"/>
  <c r="H137" i="2"/>
  <c r="H140" i="2"/>
  <c r="J140" i="2" s="1"/>
  <c r="H147" i="2"/>
  <c r="J147" i="2" s="1"/>
  <c r="H151" i="2"/>
  <c r="J151" i="2" s="1"/>
  <c r="H158" i="2"/>
  <c r="J158" i="2" s="1"/>
  <c r="H165" i="2"/>
  <c r="J165" i="2" s="1"/>
  <c r="H172" i="2"/>
  <c r="J172" i="2" s="1"/>
  <c r="H183" i="2"/>
  <c r="J183" i="2" s="1"/>
  <c r="H194" i="2"/>
  <c r="J194" i="2" s="1"/>
  <c r="H201" i="2"/>
  <c r="H204" i="2"/>
  <c r="J204" i="2" s="1"/>
  <c r="H221" i="2"/>
  <c r="J221" i="2" s="1"/>
  <c r="H235" i="2"/>
  <c r="J235" i="2" s="1"/>
  <c r="H250" i="2"/>
  <c r="J250" i="2" s="1"/>
  <c r="H254" i="2"/>
  <c r="J254" i="2" s="1"/>
  <c r="H261" i="2"/>
  <c r="J261" i="2" s="1"/>
  <c r="H268" i="2"/>
  <c r="J268" i="2" s="1"/>
  <c r="H279" i="2"/>
  <c r="J279" i="2" s="1"/>
  <c r="H293" i="2"/>
  <c r="J293" i="2" s="1"/>
  <c r="H300" i="2"/>
  <c r="J300" i="2" s="1"/>
  <c r="H304" i="2"/>
  <c r="J304" i="2" s="1"/>
  <c r="H323" i="2"/>
  <c r="J323" i="2" s="1"/>
  <c r="H337" i="2"/>
  <c r="J337" i="2" s="1"/>
  <c r="H341" i="2"/>
  <c r="J341" i="2" s="1"/>
  <c r="H45" i="2"/>
  <c r="J45" i="2" s="1"/>
  <c r="H88" i="2"/>
  <c r="J88" i="2" s="1"/>
  <c r="H105" i="2"/>
  <c r="J105" i="2" s="1"/>
  <c r="H112" i="2"/>
  <c r="J112" i="2" s="1"/>
  <c r="H116" i="2"/>
  <c r="J116" i="2" s="1"/>
  <c r="H120" i="2"/>
  <c r="J120" i="2" s="1"/>
  <c r="H134" i="2"/>
  <c r="J134" i="2" s="1"/>
  <c r="H144" i="2"/>
  <c r="J144" i="2" s="1"/>
  <c r="H155" i="2"/>
  <c r="H162" i="2"/>
  <c r="J162" i="2" s="1"/>
  <c r="H169" i="2"/>
  <c r="H176" i="2"/>
  <c r="J176" i="2" s="1"/>
  <c r="H180" i="2"/>
  <c r="J180" i="2" s="1"/>
  <c r="H187" i="2"/>
  <c r="J187" i="2" s="1"/>
  <c r="H191" i="2"/>
  <c r="J191" i="2" s="1"/>
  <c r="H198" i="2"/>
  <c r="J198" i="2" s="1"/>
  <c r="H211" i="2"/>
  <c r="J211" i="2" s="1"/>
  <c r="H215" i="2"/>
  <c r="J215" i="2" s="1"/>
  <c r="H218" i="2"/>
  <c r="J218" i="2" s="1"/>
  <c r="H225" i="2"/>
  <c r="H228" i="2"/>
  <c r="J228" i="2" s="1"/>
  <c r="H232" i="2"/>
  <c r="J232" i="2" s="1"/>
  <c r="H239" i="2"/>
  <c r="J239" i="2" s="1"/>
  <c r="H243" i="2"/>
  <c r="J243" i="2" s="1"/>
  <c r="H247" i="2"/>
  <c r="J247" i="2" s="1"/>
  <c r="H258" i="2"/>
  <c r="J258" i="2" s="1"/>
  <c r="H265" i="2"/>
  <c r="H272" i="2"/>
  <c r="J272" i="2" s="1"/>
  <c r="H276" i="2"/>
  <c r="J276" i="2" s="1"/>
  <c r="H283" i="2"/>
  <c r="J283" i="2" s="1"/>
  <c r="H297" i="2"/>
  <c r="J297" i="2" s="1"/>
  <c r="H308" i="2"/>
  <c r="J308" i="2" s="1"/>
  <c r="H312" i="2"/>
  <c r="J312" i="2" s="1"/>
  <c r="H316" i="2"/>
  <c r="J316" i="2" s="1"/>
  <c r="H327" i="2"/>
  <c r="H330" i="2"/>
  <c r="J330" i="2" s="1"/>
  <c r="H334" i="2"/>
  <c r="J334" i="2" s="1"/>
  <c r="H55" i="2"/>
  <c r="J55" i="2" s="1"/>
  <c r="H62" i="2"/>
  <c r="J62" i="2" s="1"/>
  <c r="H97" i="2"/>
  <c r="J97" i="2" s="1"/>
  <c r="H101" i="2"/>
  <c r="J101" i="2" s="1"/>
  <c r="H109" i="2"/>
  <c r="J109" i="2" s="1"/>
  <c r="H124" i="2"/>
  <c r="J124" i="2" s="1"/>
  <c r="H128" i="2"/>
  <c r="J128" i="2" s="1"/>
  <c r="H131" i="2"/>
  <c r="J131" i="2" s="1"/>
  <c r="H141" i="2"/>
  <c r="J141" i="2" s="1"/>
  <c r="H148" i="2"/>
  <c r="J148" i="2" s="1"/>
  <c r="H152" i="2"/>
  <c r="J152" i="2" s="1"/>
  <c r="H159" i="2"/>
  <c r="J159" i="2" s="1"/>
  <c r="H166" i="2"/>
  <c r="H173" i="2"/>
  <c r="J173" i="2" s="1"/>
  <c r="H195" i="2"/>
  <c r="J195" i="2" s="1"/>
  <c r="H205" i="2"/>
  <c r="J205" i="2" s="1"/>
  <c r="H208" i="2"/>
  <c r="J208" i="2" s="1"/>
  <c r="H222" i="2"/>
  <c r="J222" i="2" s="1"/>
  <c r="H236" i="2"/>
  <c r="J236" i="2" s="1"/>
  <c r="H251" i="2"/>
  <c r="J251" i="2" s="1"/>
  <c r="H255" i="2"/>
  <c r="J255" i="2" s="1"/>
  <c r="H262" i="2"/>
  <c r="H269" i="2"/>
  <c r="J269" i="2" s="1"/>
  <c r="H280" i="2"/>
  <c r="J280" i="2" s="1"/>
  <c r="H287" i="2"/>
  <c r="J287" i="2" s="1"/>
  <c r="H290" i="2"/>
  <c r="J290" i="2" s="1"/>
  <c r="H294" i="2"/>
  <c r="J294" i="2" s="1"/>
  <c r="H301" i="2"/>
  <c r="J301" i="2" s="1"/>
  <c r="H305" i="2"/>
  <c r="H320" i="2"/>
  <c r="J320" i="2" s="1"/>
  <c r="H324" i="2"/>
  <c r="J324" i="2" s="1"/>
  <c r="H338" i="2"/>
  <c r="J338" i="2" s="1"/>
  <c r="H342" i="2"/>
  <c r="J342" i="2" s="1"/>
  <c r="H48" i="2"/>
  <c r="J48" i="2" s="1"/>
  <c r="H63" i="2"/>
  <c r="J63" i="2" s="1"/>
  <c r="H110" i="2"/>
  <c r="J110" i="2" s="1"/>
  <c r="H121" i="2"/>
  <c r="J121" i="2" s="1"/>
  <c r="H125" i="2"/>
  <c r="J125" i="2" s="1"/>
  <c r="H129" i="2"/>
  <c r="H132" i="2"/>
  <c r="H135" i="2"/>
  <c r="J135" i="2" s="1"/>
  <c r="H142" i="2"/>
  <c r="J142" i="2" s="1"/>
  <c r="H149" i="2"/>
  <c r="J149" i="2" s="1"/>
  <c r="H156" i="2"/>
  <c r="J156" i="2" s="1"/>
  <c r="H160" i="2"/>
  <c r="J160" i="2" s="1"/>
  <c r="H170" i="2"/>
  <c r="J170" i="2" s="1"/>
  <c r="H174" i="2"/>
  <c r="J174" i="2" s="1"/>
  <c r="H199" i="2"/>
  <c r="J199" i="2" s="1"/>
  <c r="H206" i="2"/>
  <c r="J206" i="2" s="1"/>
  <c r="H209" i="2"/>
  <c r="J209" i="2" s="1"/>
  <c r="H216" i="2"/>
  <c r="J216" i="2" s="1"/>
  <c r="H223" i="2"/>
  <c r="J223" i="2" s="1"/>
  <c r="H226" i="2"/>
  <c r="J226" i="2" s="1"/>
  <c r="H237" i="2"/>
  <c r="J237" i="2" s="1"/>
  <c r="H248" i="2"/>
  <c r="J248" i="2" s="1"/>
  <c r="H83" i="2"/>
  <c r="J83" i="2" s="1"/>
  <c r="H177" i="2"/>
  <c r="J177" i="2" s="1"/>
  <c r="H233" i="2"/>
  <c r="J233" i="2" s="1"/>
  <c r="H256" i="2"/>
  <c r="J256" i="2" s="1"/>
  <c r="H270" i="2"/>
  <c r="J270" i="2" s="1"/>
  <c r="H298" i="2"/>
  <c r="J298" i="2" s="1"/>
  <c r="H328" i="2"/>
  <c r="J328" i="2" s="1"/>
  <c r="H266" i="2"/>
  <c r="J266" i="2" s="1"/>
  <c r="H90" i="2"/>
  <c r="J90" i="2" s="1"/>
  <c r="H181" i="2"/>
  <c r="J181" i="2" s="1"/>
  <c r="H259" i="2"/>
  <c r="J259" i="2" s="1"/>
  <c r="H273" i="2"/>
  <c r="J273" i="2" s="1"/>
  <c r="H317" i="2"/>
  <c r="J317" i="2" s="1"/>
  <c r="H331" i="2"/>
  <c r="J331" i="2" s="1"/>
  <c r="H69" i="2"/>
  <c r="J69" i="2" s="1"/>
  <c r="H184" i="2"/>
  <c r="J184" i="2" s="1"/>
  <c r="H212" i="2"/>
  <c r="J212" i="2" s="1"/>
  <c r="H240" i="2"/>
  <c r="J240" i="2" s="1"/>
  <c r="H302" i="2"/>
  <c r="J302" i="2" s="1"/>
  <c r="H343" i="2"/>
  <c r="J343" i="2" s="1"/>
  <c r="H102" i="2"/>
  <c r="J102" i="2" s="1"/>
  <c r="H188" i="2"/>
  <c r="J188" i="2" s="1"/>
  <c r="H244" i="2"/>
  <c r="J244" i="2" s="1"/>
  <c r="H277" i="2"/>
  <c r="J277" i="2" s="1"/>
  <c r="H40" i="2"/>
  <c r="J40" i="2" s="1"/>
  <c r="H106" i="2"/>
  <c r="H163" i="2"/>
  <c r="J163" i="2" s="1"/>
  <c r="H192" i="2"/>
  <c r="J192" i="2" s="1"/>
  <c r="H219" i="2"/>
  <c r="J219" i="2" s="1"/>
  <c r="H291" i="2"/>
  <c r="J291" i="2" s="1"/>
  <c r="H321" i="2"/>
  <c r="J321" i="2" s="1"/>
  <c r="H335" i="2"/>
  <c r="J335" i="2" s="1"/>
  <c r="H113" i="2"/>
  <c r="J113" i="2" s="1"/>
  <c r="H252" i="2"/>
  <c r="J252" i="2" s="1"/>
  <c r="H325" i="2"/>
  <c r="J325" i="2" s="1"/>
  <c r="H138" i="2"/>
  <c r="J138" i="2" s="1"/>
  <c r="H309" i="2"/>
  <c r="J309" i="2" s="1"/>
  <c r="H281" i="2"/>
  <c r="J281" i="2" s="1"/>
  <c r="H76" i="2"/>
  <c r="J76" i="2" s="1"/>
  <c r="H117" i="2"/>
  <c r="J117" i="2" s="1"/>
  <c r="H145" i="2"/>
  <c r="J145" i="2" s="1"/>
  <c r="H202" i="2"/>
  <c r="J202" i="2" s="1"/>
  <c r="H229" i="2"/>
  <c r="J229" i="2" s="1"/>
  <c r="H284" i="2"/>
  <c r="J284" i="2" s="1"/>
  <c r="H313" i="2"/>
  <c r="J313" i="2" s="1"/>
  <c r="H339" i="2"/>
  <c r="J339" i="2" s="1"/>
  <c r="S52" i="2"/>
  <c r="S62" i="2"/>
  <c r="S74" i="2"/>
  <c r="S87" i="2"/>
  <c r="S90" i="2"/>
  <c r="S97" i="2"/>
  <c r="S100" i="2"/>
  <c r="S103" i="2"/>
  <c r="S106" i="2"/>
  <c r="S119" i="2"/>
  <c r="S122" i="2"/>
  <c r="S129" i="2"/>
  <c r="S132" i="2"/>
  <c r="S141" i="2"/>
  <c r="S144" i="2"/>
  <c r="S151" i="2"/>
  <c r="S154" i="2"/>
  <c r="S164" i="2"/>
  <c r="S167" i="2"/>
  <c r="S179" i="2"/>
  <c r="S189" i="2"/>
  <c r="S215" i="2"/>
  <c r="S218" i="2"/>
  <c r="S228" i="2"/>
  <c r="S231" i="2"/>
  <c r="S43" i="2"/>
  <c r="S46" i="2"/>
  <c r="S49" i="2"/>
  <c r="S56" i="2"/>
  <c r="S59" i="2"/>
  <c r="S84" i="2"/>
  <c r="S94" i="2"/>
  <c r="S116" i="2"/>
  <c r="S126" i="2"/>
  <c r="S135" i="2"/>
  <c r="S138" i="2"/>
  <c r="S148" i="2"/>
  <c r="S158" i="2"/>
  <c r="S161" i="2"/>
  <c r="S170" i="2"/>
  <c r="S173" i="2"/>
  <c r="S176" i="2"/>
  <c r="S183" i="2"/>
  <c r="S186" i="2"/>
  <c r="S208" i="2"/>
  <c r="S212" i="2"/>
  <c r="S222" i="2"/>
  <c r="S225" i="2"/>
  <c r="S234" i="2"/>
  <c r="S237" i="2"/>
  <c r="S53" i="2"/>
  <c r="S63" i="2"/>
  <c r="S66" i="2"/>
  <c r="S69" i="2"/>
  <c r="S72" i="2"/>
  <c r="S78" i="2"/>
  <c r="S81" i="2"/>
  <c r="S88" i="2"/>
  <c r="S91" i="2"/>
  <c r="S110" i="2"/>
  <c r="S113" i="2"/>
  <c r="S120" i="2"/>
  <c r="S123" i="2"/>
  <c r="S142" i="2"/>
  <c r="S145" i="2"/>
  <c r="S155" i="2"/>
  <c r="S180" i="2"/>
  <c r="S190" i="2"/>
  <c r="S193" i="2"/>
  <c r="S196" i="2"/>
  <c r="S199" i="2"/>
  <c r="S202" i="2"/>
  <c r="S205" i="2"/>
  <c r="S219" i="2"/>
  <c r="S41" i="2"/>
  <c r="S44" i="2"/>
  <c r="S47" i="2"/>
  <c r="S50" i="2"/>
  <c r="S60" i="2"/>
  <c r="S75" i="2"/>
  <c r="S85" i="2"/>
  <c r="S95" i="2"/>
  <c r="S98" i="2"/>
  <c r="S101" i="2"/>
  <c r="S104" i="2"/>
  <c r="S107" i="2"/>
  <c r="S117" i="2"/>
  <c r="S127" i="2"/>
  <c r="S130" i="2"/>
  <c r="S133" i="2"/>
  <c r="S139" i="2"/>
  <c r="S152" i="2"/>
  <c r="S162" i="2"/>
  <c r="S165" i="2"/>
  <c r="S168" i="2"/>
  <c r="S57" i="2"/>
  <c r="S79" i="2"/>
  <c r="S82" i="2"/>
  <c r="S92" i="2"/>
  <c r="S111" i="2"/>
  <c r="S114" i="2"/>
  <c r="S124" i="2"/>
  <c r="S136" i="2"/>
  <c r="S149" i="2"/>
  <c r="S159" i="2"/>
  <c r="S54" i="2"/>
  <c r="S64" i="2"/>
  <c r="S67" i="2"/>
  <c r="S70" i="2"/>
  <c r="S73" i="2"/>
  <c r="S76" i="2"/>
  <c r="S89" i="2"/>
  <c r="S108" i="2"/>
  <c r="S121" i="2"/>
  <c r="S140" i="2"/>
  <c r="S143" i="2"/>
  <c r="S146" i="2"/>
  <c r="S156" i="2"/>
  <c r="S163" i="2"/>
  <c r="S166" i="2"/>
  <c r="S55" i="2"/>
  <c r="S58" i="2"/>
  <c r="S65" i="2"/>
  <c r="S68" i="2"/>
  <c r="S71" i="2"/>
  <c r="S77" i="2"/>
  <c r="S80" i="2"/>
  <c r="S83" i="2"/>
  <c r="S93" i="2"/>
  <c r="S109" i="2"/>
  <c r="S112" i="2"/>
  <c r="S48" i="2"/>
  <c r="S99" i="2"/>
  <c r="S157" i="2"/>
  <c r="S169" i="2"/>
  <c r="S204" i="2"/>
  <c r="S210" i="2"/>
  <c r="S216" i="2"/>
  <c r="S243" i="2"/>
  <c r="S256" i="2"/>
  <c r="S263" i="2"/>
  <c r="S270" i="2"/>
  <c r="S280" i="2"/>
  <c r="S284" i="2"/>
  <c r="S288" i="2"/>
  <c r="S298" i="2"/>
  <c r="S301" i="2"/>
  <c r="S305" i="2"/>
  <c r="S312" i="2"/>
  <c r="S327" i="2"/>
  <c r="S337" i="2"/>
  <c r="S344" i="2"/>
  <c r="S351" i="2"/>
  <c r="S358" i="2"/>
  <c r="S51" i="2"/>
  <c r="S102" i="2"/>
  <c r="S134" i="2"/>
  <c r="S160" i="2"/>
  <c r="S195" i="2"/>
  <c r="S200" i="2"/>
  <c r="S221" i="2"/>
  <c r="S227" i="2"/>
  <c r="S232" i="2"/>
  <c r="S236" i="2"/>
  <c r="S240" i="2"/>
  <c r="S247" i="2"/>
  <c r="S250" i="2"/>
  <c r="S253" i="2"/>
  <c r="S260" i="2"/>
  <c r="S267" i="2"/>
  <c r="S274" i="2"/>
  <c r="S277" i="2"/>
  <c r="S295" i="2"/>
  <c r="S316" i="2"/>
  <c r="S320" i="2"/>
  <c r="S324" i="2"/>
  <c r="S331" i="2"/>
  <c r="S334" i="2"/>
  <c r="S348" i="2"/>
  <c r="S355" i="2"/>
  <c r="S362" i="2"/>
  <c r="S105" i="2"/>
  <c r="S147" i="2"/>
  <c r="S171" i="2"/>
  <c r="S175" i="2"/>
  <c r="S185" i="2"/>
  <c r="S191" i="2"/>
  <c r="S206" i="2"/>
  <c r="S211" i="2"/>
  <c r="S257" i="2"/>
  <c r="S264" i="2"/>
  <c r="S271" i="2"/>
  <c r="S281" i="2"/>
  <c r="S285" i="2"/>
  <c r="S292" i="2"/>
  <c r="S299" i="2"/>
  <c r="S302" i="2"/>
  <c r="S309" i="2"/>
  <c r="S313" i="2"/>
  <c r="S328" i="2"/>
  <c r="S338" i="2"/>
  <c r="S341" i="2"/>
  <c r="S345" i="2"/>
  <c r="S352" i="2"/>
  <c r="S359" i="2"/>
  <c r="S137" i="2"/>
  <c r="S150" i="2"/>
  <c r="S181" i="2"/>
  <c r="S187" i="2"/>
  <c r="S201" i="2"/>
  <c r="S217" i="2"/>
  <c r="S223" i="2"/>
  <c r="S238" i="2"/>
  <c r="S241" i="2"/>
  <c r="S244" i="2"/>
  <c r="S248" i="2"/>
  <c r="S251" i="2"/>
  <c r="S254" i="2"/>
  <c r="S275" i="2"/>
  <c r="S278" i="2"/>
  <c r="S289" i="2"/>
  <c r="S306" i="2"/>
  <c r="S317" i="2"/>
  <c r="S321" i="2"/>
  <c r="S335" i="2"/>
  <c r="S61" i="2"/>
  <c r="S86" i="2"/>
  <c r="S125" i="2"/>
  <c r="S177" i="2"/>
  <c r="S192" i="2"/>
  <c r="S197" i="2"/>
  <c r="S207" i="2"/>
  <c r="S213" i="2"/>
  <c r="S229" i="2"/>
  <c r="S233" i="2"/>
  <c r="S261" i="2"/>
  <c r="S268" i="2"/>
  <c r="S272" i="2"/>
  <c r="S282" i="2"/>
  <c r="S286" i="2"/>
  <c r="S296" i="2"/>
  <c r="S303" i="2"/>
  <c r="S310" i="2"/>
  <c r="S314" i="2"/>
  <c r="S325" i="2"/>
  <c r="S329" i="2"/>
  <c r="S332" i="2"/>
  <c r="S339" i="2"/>
  <c r="S342" i="2"/>
  <c r="S349" i="2"/>
  <c r="S356" i="2"/>
  <c r="S360" i="2"/>
  <c r="S128" i="2"/>
  <c r="S153" i="2"/>
  <c r="S172" i="2"/>
  <c r="S182" i="2"/>
  <c r="S203" i="2"/>
  <c r="S224" i="2"/>
  <c r="S245" i="2"/>
  <c r="S255" i="2"/>
  <c r="S258" i="2"/>
  <c r="S265" i="2"/>
  <c r="S279" i="2"/>
  <c r="S290" i="2"/>
  <c r="S293" i="2"/>
  <c r="S300" i="2"/>
  <c r="S307" i="2"/>
  <c r="S318" i="2"/>
  <c r="S322" i="2"/>
  <c r="S336" i="2"/>
  <c r="S346" i="2"/>
  <c r="S353" i="2"/>
  <c r="S45" i="2"/>
  <c r="S96" i="2"/>
  <c r="S118" i="2"/>
  <c r="S131" i="2"/>
  <c r="S174" i="2"/>
  <c r="S178" i="2"/>
  <c r="S184" i="2"/>
  <c r="S194" i="2"/>
  <c r="S220" i="2"/>
  <c r="S226" i="2"/>
  <c r="S246" i="2"/>
  <c r="S259" i="2"/>
  <c r="S266" i="2"/>
  <c r="S291" i="2"/>
  <c r="S294" i="2"/>
  <c r="S308" i="2"/>
  <c r="S319" i="2"/>
  <c r="S323" i="2"/>
  <c r="S330" i="2"/>
  <c r="S333" i="2"/>
  <c r="S340" i="2"/>
  <c r="S347" i="2"/>
  <c r="S354" i="2"/>
  <c r="S242" i="2"/>
  <c r="S269" i="2"/>
  <c r="S297" i="2"/>
  <c r="S326" i="2"/>
  <c r="S209" i="2"/>
  <c r="S273" i="2"/>
  <c r="S357" i="2"/>
  <c r="S42" i="2"/>
  <c r="S214" i="2"/>
  <c r="S249" i="2"/>
  <c r="S276" i="2"/>
  <c r="S304" i="2"/>
  <c r="S361" i="2"/>
  <c r="S252" i="2"/>
  <c r="S40" i="2"/>
  <c r="S283" i="2"/>
  <c r="S311" i="2"/>
  <c r="S115" i="2"/>
  <c r="S188" i="2"/>
  <c r="S230" i="2"/>
  <c r="S287" i="2"/>
  <c r="S315" i="2"/>
  <c r="S343" i="2"/>
  <c r="S198" i="2"/>
  <c r="S239" i="2"/>
  <c r="S350" i="2"/>
  <c r="S235" i="2"/>
  <c r="S262" i="2"/>
  <c r="I41" i="2"/>
  <c r="I45" i="2"/>
  <c r="I56" i="2"/>
  <c r="I70" i="2"/>
  <c r="I77" i="2"/>
  <c r="J80" i="2"/>
  <c r="I84" i="2"/>
  <c r="I88" i="2"/>
  <c r="I91" i="2"/>
  <c r="I98" i="2"/>
  <c r="I101" i="2"/>
  <c r="I49" i="2"/>
  <c r="I53" i="2"/>
  <c r="I60" i="2"/>
  <c r="I64" i="2"/>
  <c r="I67" i="2"/>
  <c r="I74" i="2"/>
  <c r="I95" i="2"/>
  <c r="I42" i="2"/>
  <c r="I46" i="2"/>
  <c r="I71" i="2"/>
  <c r="I78" i="2"/>
  <c r="I81" i="2"/>
  <c r="I85" i="2"/>
  <c r="I92" i="2"/>
  <c r="I50" i="2"/>
  <c r="I54" i="2"/>
  <c r="I57" i="2"/>
  <c r="I61" i="2"/>
  <c r="I65" i="2"/>
  <c r="I68" i="2"/>
  <c r="I89" i="2"/>
  <c r="I96" i="2"/>
  <c r="I48" i="2"/>
  <c r="I63" i="2"/>
  <c r="J106" i="2"/>
  <c r="I110" i="2"/>
  <c r="I121" i="2"/>
  <c r="I125" i="2"/>
  <c r="I129" i="2"/>
  <c r="I132" i="2"/>
  <c r="I135" i="2"/>
  <c r="I142" i="2"/>
  <c r="I149" i="2"/>
  <c r="I156" i="2"/>
  <c r="I160" i="2"/>
  <c r="I170" i="2"/>
  <c r="I174" i="2"/>
  <c r="I199" i="2"/>
  <c r="I206" i="2"/>
  <c r="I209" i="2"/>
  <c r="I216" i="2"/>
  <c r="I223" i="2"/>
  <c r="I226" i="2"/>
  <c r="I237" i="2"/>
  <c r="I248" i="2"/>
  <c r="I252" i="2"/>
  <c r="I256" i="2"/>
  <c r="I266" i="2"/>
  <c r="I270" i="2"/>
  <c r="I281" i="2"/>
  <c r="I291" i="2"/>
  <c r="I298" i="2"/>
  <c r="I302" i="2"/>
  <c r="I321" i="2"/>
  <c r="I325" i="2"/>
  <c r="I328" i="2"/>
  <c r="I335" i="2"/>
  <c r="I339" i="2"/>
  <c r="I343" i="2"/>
  <c r="I43" i="2"/>
  <c r="J65" i="2"/>
  <c r="I79" i="2"/>
  <c r="I86" i="2"/>
  <c r="I99" i="2"/>
  <c r="I103" i="2"/>
  <c r="I114" i="2"/>
  <c r="I118" i="2"/>
  <c r="J129" i="2"/>
  <c r="J132" i="2"/>
  <c r="I139" i="2"/>
  <c r="I153" i="2"/>
  <c r="I167" i="2"/>
  <c r="I178" i="2"/>
  <c r="I182" i="2"/>
  <c r="I185" i="2"/>
  <c r="I189" i="2"/>
  <c r="I196" i="2"/>
  <c r="I203" i="2"/>
  <c r="I213" i="2"/>
  <c r="I230" i="2"/>
  <c r="I241" i="2"/>
  <c r="I245" i="2"/>
  <c r="I263" i="2"/>
  <c r="I274" i="2"/>
  <c r="I278" i="2"/>
  <c r="I285" i="2"/>
  <c r="I288" i="2"/>
  <c r="I295" i="2"/>
  <c r="I306" i="2"/>
  <c r="I310" i="2"/>
  <c r="I314" i="2"/>
  <c r="I318" i="2"/>
  <c r="I332" i="2"/>
  <c r="I51" i="2"/>
  <c r="I58" i="2"/>
  <c r="I72" i="2"/>
  <c r="J79" i="2"/>
  <c r="I93" i="2"/>
  <c r="I107" i="2"/>
  <c r="I111" i="2"/>
  <c r="I122" i="2"/>
  <c r="I126" i="2"/>
  <c r="I136" i="2"/>
  <c r="J139" i="2"/>
  <c r="I143" i="2"/>
  <c r="I146" i="2"/>
  <c r="I150" i="2"/>
  <c r="I157" i="2"/>
  <c r="I161" i="2"/>
  <c r="I164" i="2"/>
  <c r="I171" i="2"/>
  <c r="I193" i="2"/>
  <c r="I200" i="2"/>
  <c r="J203" i="2"/>
  <c r="I220" i="2"/>
  <c r="I224" i="2"/>
  <c r="I227" i="2"/>
  <c r="I234" i="2"/>
  <c r="I238" i="2"/>
  <c r="I249" i="2"/>
  <c r="I253" i="2"/>
  <c r="I260" i="2"/>
  <c r="I267" i="2"/>
  <c r="I292" i="2"/>
  <c r="I299" i="2"/>
  <c r="I303" i="2"/>
  <c r="I322" i="2"/>
  <c r="I326" i="2"/>
  <c r="I329" i="2"/>
  <c r="I336" i="2"/>
  <c r="I340" i="2"/>
  <c r="I40" i="2"/>
  <c r="I44" i="2"/>
  <c r="I66" i="2"/>
  <c r="I87" i="2"/>
  <c r="I100" i="2"/>
  <c r="I104" i="2"/>
  <c r="I115" i="2"/>
  <c r="I119" i="2"/>
  <c r="I130" i="2"/>
  <c r="I133" i="2"/>
  <c r="I154" i="2"/>
  <c r="J161" i="2"/>
  <c r="I168" i="2"/>
  <c r="I175" i="2"/>
  <c r="I179" i="2"/>
  <c r="I186" i="2"/>
  <c r="I190" i="2"/>
  <c r="I197" i="2"/>
  <c r="I207" i="2"/>
  <c r="I210" i="2"/>
  <c r="I214" i="2"/>
  <c r="I217" i="2"/>
  <c r="J224" i="2"/>
  <c r="I231" i="2"/>
  <c r="I242" i="2"/>
  <c r="I246" i="2"/>
  <c r="I257" i="2"/>
  <c r="I264" i="2"/>
  <c r="I271" i="2"/>
  <c r="I275" i="2"/>
  <c r="I282" i="2"/>
  <c r="I286" i="2"/>
  <c r="I289" i="2"/>
  <c r="I296" i="2"/>
  <c r="I307" i="2"/>
  <c r="I311" i="2"/>
  <c r="I315" i="2"/>
  <c r="I319" i="2"/>
  <c r="I333" i="2"/>
  <c r="I52" i="2"/>
  <c r="I59" i="2"/>
  <c r="I73" i="2"/>
  <c r="I80" i="2"/>
  <c r="I94" i="2"/>
  <c r="I108" i="2"/>
  <c r="I123" i="2"/>
  <c r="I127" i="2"/>
  <c r="I137" i="2"/>
  <c r="I140" i="2"/>
  <c r="I147" i="2"/>
  <c r="I151" i="2"/>
  <c r="I158" i="2"/>
  <c r="I165" i="2"/>
  <c r="I172" i="2"/>
  <c r="I183" i="2"/>
  <c r="I194" i="2"/>
  <c r="I201" i="2"/>
  <c r="I204" i="2"/>
  <c r="J207" i="2"/>
  <c r="I221" i="2"/>
  <c r="I235" i="2"/>
  <c r="I250" i="2"/>
  <c r="I254" i="2"/>
  <c r="I261" i="2"/>
  <c r="I268" i="2"/>
  <c r="I279" i="2"/>
  <c r="I293" i="2"/>
  <c r="I300" i="2"/>
  <c r="I304" i="2"/>
  <c r="I323" i="2"/>
  <c r="I47" i="2"/>
  <c r="J68" i="2"/>
  <c r="I75" i="2"/>
  <c r="I82" i="2"/>
  <c r="J89" i="2"/>
  <c r="I105" i="2"/>
  <c r="I112" i="2"/>
  <c r="I116" i="2"/>
  <c r="I120" i="2"/>
  <c r="I134" i="2"/>
  <c r="J137" i="2"/>
  <c r="I144" i="2"/>
  <c r="I155" i="2"/>
  <c r="I162" i="2"/>
  <c r="I169" i="2"/>
  <c r="I176" i="2"/>
  <c r="I180" i="2"/>
  <c r="I187" i="2"/>
  <c r="I191" i="2"/>
  <c r="I198" i="2"/>
  <c r="J201" i="2"/>
  <c r="I211" i="2"/>
  <c r="I215" i="2"/>
  <c r="I218" i="2"/>
  <c r="I225" i="2"/>
  <c r="I228" i="2"/>
  <c r="I232" i="2"/>
  <c r="I239" i="2"/>
  <c r="I243" i="2"/>
  <c r="I247" i="2"/>
  <c r="I258" i="2"/>
  <c r="I265" i="2"/>
  <c r="I272" i="2"/>
  <c r="I276" i="2"/>
  <c r="I283" i="2"/>
  <c r="I297" i="2"/>
  <c r="I308" i="2"/>
  <c r="I312" i="2"/>
  <c r="I316" i="2"/>
  <c r="I327" i="2"/>
  <c r="I330" i="2"/>
  <c r="I334" i="2"/>
  <c r="I69" i="2"/>
  <c r="I76" i="2"/>
  <c r="I83" i="2"/>
  <c r="I90" i="2"/>
  <c r="I102" i="2"/>
  <c r="I106" i="2"/>
  <c r="I113" i="2"/>
  <c r="I117" i="2"/>
  <c r="I138" i="2"/>
  <c r="I145" i="2"/>
  <c r="I163" i="2"/>
  <c r="J166" i="2"/>
  <c r="I177" i="2"/>
  <c r="I181" i="2"/>
  <c r="I184" i="2"/>
  <c r="I188" i="2"/>
  <c r="I192" i="2"/>
  <c r="I202" i="2"/>
  <c r="I212" i="2"/>
  <c r="I219" i="2"/>
  <c r="I229" i="2"/>
  <c r="I233" i="2"/>
  <c r="I240" i="2"/>
  <c r="I244" i="2"/>
  <c r="I148" i="2"/>
  <c r="I205" i="2"/>
  <c r="I284" i="2"/>
  <c r="I313" i="2"/>
  <c r="I341" i="2"/>
  <c r="J169" i="2"/>
  <c r="I309" i="2"/>
  <c r="I124" i="2"/>
  <c r="I152" i="2"/>
  <c r="I208" i="2"/>
  <c r="I236" i="2"/>
  <c r="I287" i="2"/>
  <c r="I301" i="2"/>
  <c r="I342" i="2"/>
  <c r="J225" i="2"/>
  <c r="I97" i="2"/>
  <c r="I128" i="2"/>
  <c r="J155" i="2"/>
  <c r="I259" i="2"/>
  <c r="I273" i="2"/>
  <c r="I317" i="2"/>
  <c r="I331" i="2"/>
  <c r="I131" i="2"/>
  <c r="I159" i="2"/>
  <c r="I262" i="2"/>
  <c r="I290" i="2"/>
  <c r="I305" i="2"/>
  <c r="I320" i="2"/>
  <c r="I55" i="2"/>
  <c r="J262" i="2"/>
  <c r="I277" i="2"/>
  <c r="J305" i="2"/>
  <c r="I62" i="2"/>
  <c r="I109" i="2"/>
  <c r="I166" i="2"/>
  <c r="I195" i="2"/>
  <c r="I222" i="2"/>
  <c r="I251" i="2"/>
  <c r="J265" i="2"/>
  <c r="I280" i="2"/>
  <c r="I294" i="2"/>
  <c r="I324" i="2"/>
  <c r="I337" i="2"/>
  <c r="I141" i="2"/>
  <c r="I338" i="2"/>
  <c r="I173" i="2"/>
  <c r="I255" i="2"/>
  <c r="I269" i="2"/>
  <c r="J327" i="2"/>
  <c r="D34" i="2"/>
  <c r="R11" i="2"/>
  <c r="T11" i="2" s="1"/>
  <c r="R43" i="2"/>
  <c r="T43" i="2" s="1"/>
  <c r="R46" i="2"/>
  <c r="T46" i="2" s="1"/>
  <c r="R49" i="2"/>
  <c r="T49" i="2" s="1"/>
  <c r="R56" i="2"/>
  <c r="T56" i="2" s="1"/>
  <c r="R59" i="2"/>
  <c r="T59" i="2" s="1"/>
  <c r="R84" i="2"/>
  <c r="T84" i="2" s="1"/>
  <c r="R94" i="2"/>
  <c r="T94" i="2" s="1"/>
  <c r="R116" i="2"/>
  <c r="T116" i="2" s="1"/>
  <c r="R126" i="2"/>
  <c r="T126" i="2" s="1"/>
  <c r="R135" i="2"/>
  <c r="T135" i="2" s="1"/>
  <c r="R138" i="2"/>
  <c r="T138" i="2" s="1"/>
  <c r="R148" i="2"/>
  <c r="T148" i="2" s="1"/>
  <c r="R158" i="2"/>
  <c r="T158" i="2" s="1"/>
  <c r="R161" i="2"/>
  <c r="T161" i="2" s="1"/>
  <c r="R170" i="2"/>
  <c r="T170" i="2" s="1"/>
  <c r="R173" i="2"/>
  <c r="T173" i="2" s="1"/>
  <c r="R176" i="2"/>
  <c r="T176" i="2" s="1"/>
  <c r="R183" i="2"/>
  <c r="T183" i="2" s="1"/>
  <c r="R186" i="2"/>
  <c r="T186" i="2" s="1"/>
  <c r="R208" i="2"/>
  <c r="T208" i="2" s="1"/>
  <c r="R212" i="2"/>
  <c r="T212" i="2" s="1"/>
  <c r="R222" i="2"/>
  <c r="T222" i="2" s="1"/>
  <c r="R225" i="2"/>
  <c r="T225" i="2" s="1"/>
  <c r="R234" i="2"/>
  <c r="T234" i="2" s="1"/>
  <c r="R237" i="2"/>
  <c r="T237" i="2" s="1"/>
  <c r="R53" i="2"/>
  <c r="T53" i="2" s="1"/>
  <c r="R63" i="2"/>
  <c r="T63" i="2" s="1"/>
  <c r="R66" i="2"/>
  <c r="T66" i="2" s="1"/>
  <c r="R69" i="2"/>
  <c r="T69" i="2" s="1"/>
  <c r="R72" i="2"/>
  <c r="T72" i="2" s="1"/>
  <c r="R78" i="2"/>
  <c r="T78" i="2" s="1"/>
  <c r="R81" i="2"/>
  <c r="T81" i="2" s="1"/>
  <c r="R88" i="2"/>
  <c r="T88" i="2" s="1"/>
  <c r="R91" i="2"/>
  <c r="T91" i="2" s="1"/>
  <c r="R110" i="2"/>
  <c r="T110" i="2" s="1"/>
  <c r="R113" i="2"/>
  <c r="T113" i="2" s="1"/>
  <c r="R120" i="2"/>
  <c r="T120" i="2" s="1"/>
  <c r="R123" i="2"/>
  <c r="T123" i="2" s="1"/>
  <c r="R142" i="2"/>
  <c r="T142" i="2" s="1"/>
  <c r="R145" i="2"/>
  <c r="T145" i="2" s="1"/>
  <c r="R155" i="2"/>
  <c r="T155" i="2" s="1"/>
  <c r="R180" i="2"/>
  <c r="T180" i="2" s="1"/>
  <c r="R190" i="2"/>
  <c r="T190" i="2" s="1"/>
  <c r="R193" i="2"/>
  <c r="T193" i="2" s="1"/>
  <c r="R196" i="2"/>
  <c r="T196" i="2" s="1"/>
  <c r="R199" i="2"/>
  <c r="T199" i="2" s="1"/>
  <c r="R202" i="2"/>
  <c r="T202" i="2" s="1"/>
  <c r="R205" i="2"/>
  <c r="T205" i="2" s="1"/>
  <c r="R219" i="2"/>
  <c r="T219" i="2" s="1"/>
  <c r="R41" i="2"/>
  <c r="T41" i="2" s="1"/>
  <c r="R44" i="2"/>
  <c r="T44" i="2" s="1"/>
  <c r="R47" i="2"/>
  <c r="T47" i="2" s="1"/>
  <c r="R50" i="2"/>
  <c r="T50" i="2" s="1"/>
  <c r="R60" i="2"/>
  <c r="T60" i="2" s="1"/>
  <c r="R75" i="2"/>
  <c r="T75" i="2" s="1"/>
  <c r="R85" i="2"/>
  <c r="T85" i="2" s="1"/>
  <c r="R95" i="2"/>
  <c r="T95" i="2" s="1"/>
  <c r="R98" i="2"/>
  <c r="T98" i="2" s="1"/>
  <c r="R101" i="2"/>
  <c r="T101" i="2" s="1"/>
  <c r="R104" i="2"/>
  <c r="T104" i="2" s="1"/>
  <c r="R107" i="2"/>
  <c r="T107" i="2" s="1"/>
  <c r="R117" i="2"/>
  <c r="T117" i="2" s="1"/>
  <c r="R127" i="2"/>
  <c r="T127" i="2" s="1"/>
  <c r="R130" i="2"/>
  <c r="T130" i="2" s="1"/>
  <c r="R133" i="2"/>
  <c r="T133" i="2" s="1"/>
  <c r="R139" i="2"/>
  <c r="T139" i="2" s="1"/>
  <c r="R152" i="2"/>
  <c r="T152" i="2" s="1"/>
  <c r="R162" i="2"/>
  <c r="T162" i="2" s="1"/>
  <c r="R165" i="2"/>
  <c r="T165" i="2" s="1"/>
  <c r="R168" i="2"/>
  <c r="T168" i="2" s="1"/>
  <c r="R171" i="2"/>
  <c r="T171" i="2" s="1"/>
  <c r="R174" i="2"/>
  <c r="T174" i="2" s="1"/>
  <c r="R177" i="2"/>
  <c r="T177" i="2" s="1"/>
  <c r="R187" i="2"/>
  <c r="T187" i="2" s="1"/>
  <c r="R209" i="2"/>
  <c r="T209" i="2" s="1"/>
  <c r="R216" i="2"/>
  <c r="T216" i="2" s="1"/>
  <c r="R226" i="2"/>
  <c r="T226" i="2" s="1"/>
  <c r="R229" i="2"/>
  <c r="T229" i="2" s="1"/>
  <c r="R232" i="2"/>
  <c r="T232" i="2" s="1"/>
  <c r="R235" i="2"/>
  <c r="T235" i="2" s="1"/>
  <c r="R238" i="2"/>
  <c r="T238" i="2" s="1"/>
  <c r="R57" i="2"/>
  <c r="T57" i="2" s="1"/>
  <c r="R79" i="2"/>
  <c r="T79" i="2" s="1"/>
  <c r="R82" i="2"/>
  <c r="T82" i="2" s="1"/>
  <c r="R92" i="2"/>
  <c r="T92" i="2" s="1"/>
  <c r="R111" i="2"/>
  <c r="T111" i="2" s="1"/>
  <c r="R114" i="2"/>
  <c r="T114" i="2" s="1"/>
  <c r="R124" i="2"/>
  <c r="T124" i="2" s="1"/>
  <c r="R136" i="2"/>
  <c r="T136" i="2" s="1"/>
  <c r="R149" i="2"/>
  <c r="T149" i="2" s="1"/>
  <c r="R159" i="2"/>
  <c r="T159" i="2" s="1"/>
  <c r="R54" i="2"/>
  <c r="T54" i="2" s="1"/>
  <c r="R64" i="2"/>
  <c r="T64" i="2" s="1"/>
  <c r="R67" i="2"/>
  <c r="T67" i="2" s="1"/>
  <c r="R70" i="2"/>
  <c r="T70" i="2" s="1"/>
  <c r="R73" i="2"/>
  <c r="T73" i="2" s="1"/>
  <c r="R76" i="2"/>
  <c r="T76" i="2" s="1"/>
  <c r="R89" i="2"/>
  <c r="T89" i="2" s="1"/>
  <c r="R108" i="2"/>
  <c r="T108" i="2" s="1"/>
  <c r="R121" i="2"/>
  <c r="T121" i="2" s="1"/>
  <c r="R140" i="2"/>
  <c r="T140" i="2" s="1"/>
  <c r="R143" i="2"/>
  <c r="T143" i="2" s="1"/>
  <c r="R146" i="2"/>
  <c r="T146" i="2" s="1"/>
  <c r="R156" i="2"/>
  <c r="T156" i="2" s="1"/>
  <c r="R163" i="2"/>
  <c r="T163" i="2" s="1"/>
  <c r="R166" i="2"/>
  <c r="T166" i="2" s="1"/>
  <c r="R42" i="2"/>
  <c r="T42" i="2" s="1"/>
  <c r="R45" i="2"/>
  <c r="T45" i="2" s="1"/>
  <c r="R48" i="2"/>
  <c r="T48" i="2" s="1"/>
  <c r="R51" i="2"/>
  <c r="T51" i="2" s="1"/>
  <c r="R61" i="2"/>
  <c r="T61" i="2" s="1"/>
  <c r="R86" i="2"/>
  <c r="T86" i="2" s="1"/>
  <c r="R96" i="2"/>
  <c r="T96" i="2" s="1"/>
  <c r="R99" i="2"/>
  <c r="T99" i="2" s="1"/>
  <c r="R102" i="2"/>
  <c r="T102" i="2" s="1"/>
  <c r="R105" i="2"/>
  <c r="T105" i="2" s="1"/>
  <c r="R118" i="2"/>
  <c r="T118" i="2" s="1"/>
  <c r="R128" i="2"/>
  <c r="T128" i="2" s="1"/>
  <c r="R131" i="2"/>
  <c r="T131" i="2" s="1"/>
  <c r="R134" i="2"/>
  <c r="T134" i="2" s="1"/>
  <c r="R137" i="2"/>
  <c r="T137" i="2" s="1"/>
  <c r="R150" i="2"/>
  <c r="T150" i="2" s="1"/>
  <c r="R153" i="2"/>
  <c r="T153" i="2" s="1"/>
  <c r="R160" i="2"/>
  <c r="T160" i="2" s="1"/>
  <c r="R52" i="2"/>
  <c r="T52" i="2" s="1"/>
  <c r="R62" i="2"/>
  <c r="T62" i="2" s="1"/>
  <c r="R74" i="2"/>
  <c r="T74" i="2" s="1"/>
  <c r="R87" i="2"/>
  <c r="T87" i="2" s="1"/>
  <c r="R90" i="2"/>
  <c r="T90" i="2" s="1"/>
  <c r="R97" i="2"/>
  <c r="T97" i="2" s="1"/>
  <c r="R100" i="2"/>
  <c r="T100" i="2" s="1"/>
  <c r="R103" i="2"/>
  <c r="T103" i="2" s="1"/>
  <c r="R106" i="2"/>
  <c r="T106" i="2" s="1"/>
  <c r="R119" i="2"/>
  <c r="T119" i="2" s="1"/>
  <c r="R132" i="2"/>
  <c r="T132" i="2" s="1"/>
  <c r="R144" i="2"/>
  <c r="T144" i="2" s="1"/>
  <c r="R179" i="2"/>
  <c r="T179" i="2" s="1"/>
  <c r="R195" i="2"/>
  <c r="T195" i="2" s="1"/>
  <c r="R200" i="2"/>
  <c r="T200" i="2" s="1"/>
  <c r="R221" i="2"/>
  <c r="T221" i="2" s="1"/>
  <c r="R227" i="2"/>
  <c r="T227" i="2" s="1"/>
  <c r="R231" i="2"/>
  <c r="T231" i="2" s="1"/>
  <c r="R236" i="2"/>
  <c r="T236" i="2" s="1"/>
  <c r="R240" i="2"/>
  <c r="T240" i="2" s="1"/>
  <c r="R247" i="2"/>
  <c r="T247" i="2" s="1"/>
  <c r="R250" i="2"/>
  <c r="T250" i="2" s="1"/>
  <c r="R253" i="2"/>
  <c r="T253" i="2" s="1"/>
  <c r="R260" i="2"/>
  <c r="T260" i="2" s="1"/>
  <c r="R267" i="2"/>
  <c r="T267" i="2" s="1"/>
  <c r="R274" i="2"/>
  <c r="T274" i="2" s="1"/>
  <c r="R277" i="2"/>
  <c r="T277" i="2" s="1"/>
  <c r="R295" i="2"/>
  <c r="T295" i="2" s="1"/>
  <c r="R316" i="2"/>
  <c r="T316" i="2" s="1"/>
  <c r="R320" i="2"/>
  <c r="T320" i="2" s="1"/>
  <c r="R324" i="2"/>
  <c r="T324" i="2" s="1"/>
  <c r="R331" i="2"/>
  <c r="T331" i="2" s="1"/>
  <c r="R334" i="2"/>
  <c r="T334" i="2" s="1"/>
  <c r="R348" i="2"/>
  <c r="T348" i="2" s="1"/>
  <c r="R355" i="2"/>
  <c r="T355" i="2" s="1"/>
  <c r="R362" i="2"/>
  <c r="T362" i="2" s="1"/>
  <c r="R77" i="2"/>
  <c r="T77" i="2" s="1"/>
  <c r="R147" i="2"/>
  <c r="T147" i="2" s="1"/>
  <c r="R175" i="2"/>
  <c r="T175" i="2" s="1"/>
  <c r="R185" i="2"/>
  <c r="T185" i="2" s="1"/>
  <c r="R191" i="2"/>
  <c r="T191" i="2" s="1"/>
  <c r="R206" i="2"/>
  <c r="T206" i="2" s="1"/>
  <c r="R211" i="2"/>
  <c r="T211" i="2" s="1"/>
  <c r="R257" i="2"/>
  <c r="T257" i="2" s="1"/>
  <c r="R264" i="2"/>
  <c r="T264" i="2" s="1"/>
  <c r="R271" i="2"/>
  <c r="T271" i="2" s="1"/>
  <c r="R281" i="2"/>
  <c r="T281" i="2" s="1"/>
  <c r="R285" i="2"/>
  <c r="T285" i="2" s="1"/>
  <c r="R292" i="2"/>
  <c r="T292" i="2" s="1"/>
  <c r="R299" i="2"/>
  <c r="T299" i="2" s="1"/>
  <c r="R302" i="2"/>
  <c r="T302" i="2" s="1"/>
  <c r="R309" i="2"/>
  <c r="T309" i="2" s="1"/>
  <c r="R313" i="2"/>
  <c r="T313" i="2" s="1"/>
  <c r="R328" i="2"/>
  <c r="T328" i="2" s="1"/>
  <c r="R338" i="2"/>
  <c r="T338" i="2" s="1"/>
  <c r="R341" i="2"/>
  <c r="T341" i="2" s="1"/>
  <c r="R345" i="2"/>
  <c r="T345" i="2" s="1"/>
  <c r="R352" i="2"/>
  <c r="T352" i="2" s="1"/>
  <c r="R359" i="2"/>
  <c r="T359" i="2" s="1"/>
  <c r="R55" i="2"/>
  <c r="T55" i="2" s="1"/>
  <c r="R80" i="2"/>
  <c r="T80" i="2" s="1"/>
  <c r="R122" i="2"/>
  <c r="T122" i="2" s="1"/>
  <c r="R181" i="2"/>
  <c r="T181" i="2" s="1"/>
  <c r="R201" i="2"/>
  <c r="T201" i="2" s="1"/>
  <c r="R217" i="2"/>
  <c r="T217" i="2" s="1"/>
  <c r="R223" i="2"/>
  <c r="T223" i="2" s="1"/>
  <c r="R241" i="2"/>
  <c r="T241" i="2" s="1"/>
  <c r="R244" i="2"/>
  <c r="T244" i="2" s="1"/>
  <c r="R248" i="2"/>
  <c r="T248" i="2" s="1"/>
  <c r="R251" i="2"/>
  <c r="T251" i="2" s="1"/>
  <c r="R254" i="2"/>
  <c r="T254" i="2" s="1"/>
  <c r="R275" i="2"/>
  <c r="T275" i="2" s="1"/>
  <c r="R278" i="2"/>
  <c r="T278" i="2" s="1"/>
  <c r="R289" i="2"/>
  <c r="T289" i="2" s="1"/>
  <c r="R306" i="2"/>
  <c r="T306" i="2" s="1"/>
  <c r="R317" i="2"/>
  <c r="T317" i="2" s="1"/>
  <c r="R321" i="2"/>
  <c r="T321" i="2" s="1"/>
  <c r="R335" i="2"/>
  <c r="T335" i="2" s="1"/>
  <c r="R58" i="2"/>
  <c r="T58" i="2" s="1"/>
  <c r="R83" i="2"/>
  <c r="T83" i="2" s="1"/>
  <c r="R109" i="2"/>
  <c r="T109" i="2" s="1"/>
  <c r="R125" i="2"/>
  <c r="T125" i="2" s="1"/>
  <c r="R192" i="2"/>
  <c r="T192" i="2" s="1"/>
  <c r="R197" i="2"/>
  <c r="T197" i="2" s="1"/>
  <c r="R207" i="2"/>
  <c r="T207" i="2" s="1"/>
  <c r="R213" i="2"/>
  <c r="T213" i="2" s="1"/>
  <c r="R228" i="2"/>
  <c r="T228" i="2" s="1"/>
  <c r="R233" i="2"/>
  <c r="T233" i="2" s="1"/>
  <c r="R261" i="2"/>
  <c r="T261" i="2" s="1"/>
  <c r="R268" i="2"/>
  <c r="T268" i="2" s="1"/>
  <c r="R272" i="2"/>
  <c r="T272" i="2" s="1"/>
  <c r="R282" i="2"/>
  <c r="T282" i="2" s="1"/>
  <c r="R286" i="2"/>
  <c r="T286" i="2" s="1"/>
  <c r="R296" i="2"/>
  <c r="T296" i="2" s="1"/>
  <c r="R303" i="2"/>
  <c r="T303" i="2" s="1"/>
  <c r="R310" i="2"/>
  <c r="T310" i="2" s="1"/>
  <c r="R314" i="2"/>
  <c r="T314" i="2" s="1"/>
  <c r="R325" i="2"/>
  <c r="T325" i="2" s="1"/>
  <c r="R329" i="2"/>
  <c r="T329" i="2" s="1"/>
  <c r="R332" i="2"/>
  <c r="T332" i="2" s="1"/>
  <c r="R339" i="2"/>
  <c r="T339" i="2" s="1"/>
  <c r="R342" i="2"/>
  <c r="T342" i="2" s="1"/>
  <c r="R349" i="2"/>
  <c r="T349" i="2" s="1"/>
  <c r="R356" i="2"/>
  <c r="T356" i="2" s="1"/>
  <c r="R360" i="2"/>
  <c r="T360" i="2" s="1"/>
  <c r="R112" i="2"/>
  <c r="T112" i="2" s="1"/>
  <c r="R151" i="2"/>
  <c r="T151" i="2" s="1"/>
  <c r="R164" i="2"/>
  <c r="T164" i="2" s="1"/>
  <c r="R172" i="2"/>
  <c r="T172" i="2" s="1"/>
  <c r="R182" i="2"/>
  <c r="T182" i="2" s="1"/>
  <c r="R203" i="2"/>
  <c r="T203" i="2" s="1"/>
  <c r="R218" i="2"/>
  <c r="T218" i="2" s="1"/>
  <c r="R224" i="2"/>
  <c r="T224" i="2" s="1"/>
  <c r="R245" i="2"/>
  <c r="T245" i="2" s="1"/>
  <c r="R255" i="2"/>
  <c r="T255" i="2" s="1"/>
  <c r="R258" i="2"/>
  <c r="T258" i="2" s="1"/>
  <c r="R265" i="2"/>
  <c r="T265" i="2" s="1"/>
  <c r="R279" i="2"/>
  <c r="T279" i="2" s="1"/>
  <c r="R290" i="2"/>
  <c r="T290" i="2" s="1"/>
  <c r="R293" i="2"/>
  <c r="T293" i="2" s="1"/>
  <c r="R300" i="2"/>
  <c r="T300" i="2" s="1"/>
  <c r="R307" i="2"/>
  <c r="T307" i="2" s="1"/>
  <c r="R318" i="2"/>
  <c r="T318" i="2" s="1"/>
  <c r="R322" i="2"/>
  <c r="T322" i="2" s="1"/>
  <c r="R336" i="2"/>
  <c r="T336" i="2" s="1"/>
  <c r="R346" i="2"/>
  <c r="T346" i="2" s="1"/>
  <c r="R353" i="2"/>
  <c r="T353" i="2" s="1"/>
  <c r="R65" i="2"/>
  <c r="T65" i="2" s="1"/>
  <c r="R115" i="2"/>
  <c r="T115" i="2" s="1"/>
  <c r="R188" i="2"/>
  <c r="T188" i="2" s="1"/>
  <c r="R198" i="2"/>
  <c r="T198" i="2" s="1"/>
  <c r="R214" i="2"/>
  <c r="T214" i="2" s="1"/>
  <c r="R230" i="2"/>
  <c r="T230" i="2" s="1"/>
  <c r="R239" i="2"/>
  <c r="T239" i="2" s="1"/>
  <c r="R242" i="2"/>
  <c r="T242" i="2" s="1"/>
  <c r="R249" i="2"/>
  <c r="T249" i="2" s="1"/>
  <c r="R252" i="2"/>
  <c r="T252" i="2" s="1"/>
  <c r="R262" i="2"/>
  <c r="T262" i="2" s="1"/>
  <c r="R269" i="2"/>
  <c r="T269" i="2" s="1"/>
  <c r="R273" i="2"/>
  <c r="T273" i="2" s="1"/>
  <c r="R276" i="2"/>
  <c r="T276" i="2" s="1"/>
  <c r="R283" i="2"/>
  <c r="T283" i="2" s="1"/>
  <c r="R287" i="2"/>
  <c r="T287" i="2" s="1"/>
  <c r="R297" i="2"/>
  <c r="T297" i="2" s="1"/>
  <c r="R304" i="2"/>
  <c r="T304" i="2" s="1"/>
  <c r="R311" i="2"/>
  <c r="T311" i="2" s="1"/>
  <c r="R315" i="2"/>
  <c r="T315" i="2" s="1"/>
  <c r="R326" i="2"/>
  <c r="T326" i="2" s="1"/>
  <c r="R343" i="2"/>
  <c r="T343" i="2" s="1"/>
  <c r="R350" i="2"/>
  <c r="T350" i="2" s="1"/>
  <c r="R357" i="2"/>
  <c r="T357" i="2" s="1"/>
  <c r="R361" i="2"/>
  <c r="T361" i="2" s="1"/>
  <c r="R71" i="2"/>
  <c r="T71" i="2" s="1"/>
  <c r="R157" i="2"/>
  <c r="T157" i="2" s="1"/>
  <c r="R169" i="2"/>
  <c r="T169" i="2" s="1"/>
  <c r="R189" i="2"/>
  <c r="T189" i="2" s="1"/>
  <c r="R204" i="2"/>
  <c r="T204" i="2" s="1"/>
  <c r="R210" i="2"/>
  <c r="T210" i="2" s="1"/>
  <c r="R215" i="2"/>
  <c r="T215" i="2" s="1"/>
  <c r="R243" i="2"/>
  <c r="T243" i="2" s="1"/>
  <c r="R256" i="2"/>
  <c r="T256" i="2" s="1"/>
  <c r="R263" i="2"/>
  <c r="T263" i="2" s="1"/>
  <c r="R270" i="2"/>
  <c r="T270" i="2" s="1"/>
  <c r="R280" i="2"/>
  <c r="T280" i="2" s="1"/>
  <c r="R284" i="2"/>
  <c r="T284" i="2" s="1"/>
  <c r="R288" i="2"/>
  <c r="T288" i="2" s="1"/>
  <c r="R298" i="2"/>
  <c r="T298" i="2" s="1"/>
  <c r="R301" i="2"/>
  <c r="T301" i="2" s="1"/>
  <c r="R305" i="2"/>
  <c r="T305" i="2" s="1"/>
  <c r="R312" i="2"/>
  <c r="T312" i="2" s="1"/>
  <c r="R327" i="2"/>
  <c r="T327" i="2" s="1"/>
  <c r="R337" i="2"/>
  <c r="T337" i="2" s="1"/>
  <c r="R344" i="2"/>
  <c r="T344" i="2" s="1"/>
  <c r="R351" i="2"/>
  <c r="T351" i="2" s="1"/>
  <c r="R358" i="2"/>
  <c r="T358" i="2" s="1"/>
  <c r="R154" i="2"/>
  <c r="T154" i="2" s="1"/>
  <c r="R354" i="2"/>
  <c r="T354" i="2" s="1"/>
  <c r="R167" i="2"/>
  <c r="T167" i="2" s="1"/>
  <c r="R246" i="2"/>
  <c r="T246" i="2" s="1"/>
  <c r="R330" i="2"/>
  <c r="T330" i="2" s="1"/>
  <c r="R333" i="2"/>
  <c r="T333" i="2" s="1"/>
  <c r="R68" i="2"/>
  <c r="T68" i="2" s="1"/>
  <c r="R178" i="2"/>
  <c r="T178" i="2" s="1"/>
  <c r="R220" i="2"/>
  <c r="T220" i="2" s="1"/>
  <c r="R308" i="2"/>
  <c r="T308" i="2" s="1"/>
  <c r="R93" i="2"/>
  <c r="T93" i="2" s="1"/>
  <c r="R184" i="2"/>
  <c r="T184" i="2" s="1"/>
  <c r="R340" i="2"/>
  <c r="T340" i="2" s="1"/>
  <c r="R259" i="2"/>
  <c r="T259" i="2" s="1"/>
  <c r="R141" i="2"/>
  <c r="T141" i="2" s="1"/>
  <c r="R266" i="2"/>
  <c r="T266" i="2" s="1"/>
  <c r="R294" i="2"/>
  <c r="T294" i="2" s="1"/>
  <c r="R323" i="2"/>
  <c r="T323" i="2" s="1"/>
  <c r="R129" i="2"/>
  <c r="T129" i="2" s="1"/>
  <c r="R194" i="2"/>
  <c r="T194" i="2" s="1"/>
  <c r="R291" i="2"/>
  <c r="T291" i="2" s="1"/>
  <c r="R319" i="2"/>
  <c r="T319" i="2" s="1"/>
  <c r="R40" i="2"/>
  <c r="T40" i="2" s="1"/>
  <c r="R347" i="2"/>
  <c r="T347" i="2" s="1"/>
  <c r="M19" i="2"/>
  <c r="M52" i="2"/>
  <c r="O52" i="2" s="1"/>
  <c r="M55" i="2"/>
  <c r="O55" i="2" s="1"/>
  <c r="M58" i="2"/>
  <c r="O58" i="2" s="1"/>
  <c r="M68" i="2"/>
  <c r="O68" i="2" s="1"/>
  <c r="M78" i="2"/>
  <c r="O78" i="2" s="1"/>
  <c r="M94" i="2"/>
  <c r="O94" i="2" s="1"/>
  <c r="M101" i="2"/>
  <c r="O101" i="2" s="1"/>
  <c r="M108" i="2"/>
  <c r="O108" i="2" s="1"/>
  <c r="M43" i="2"/>
  <c r="O43" i="2" s="1"/>
  <c r="M46" i="2"/>
  <c r="O46" i="2" s="1"/>
  <c r="M49" i="2"/>
  <c r="O49" i="2" s="1"/>
  <c r="M65" i="2"/>
  <c r="O65" i="2" s="1"/>
  <c r="M75" i="2"/>
  <c r="O75" i="2" s="1"/>
  <c r="M91" i="2"/>
  <c r="O91" i="2" s="1"/>
  <c r="M98" i="2"/>
  <c r="O98" i="2" s="1"/>
  <c r="M105" i="2"/>
  <c r="O105" i="2" s="1"/>
  <c r="M112" i="2"/>
  <c r="O112" i="2" s="1"/>
  <c r="M115" i="2"/>
  <c r="O115" i="2" s="1"/>
  <c r="M118" i="2"/>
  <c r="O118" i="2" s="1"/>
  <c r="M121" i="2"/>
  <c r="O121" i="2" s="1"/>
  <c r="M125" i="2"/>
  <c r="O125" i="2" s="1"/>
  <c r="M62" i="2"/>
  <c r="O62" i="2" s="1"/>
  <c r="M72" i="2"/>
  <c r="O72" i="2" s="1"/>
  <c r="M79" i="2"/>
  <c r="O79" i="2" s="1"/>
  <c r="M82" i="2"/>
  <c r="O82" i="2" s="1"/>
  <c r="M85" i="2"/>
  <c r="O85" i="2" s="1"/>
  <c r="M88" i="2"/>
  <c r="O88" i="2" s="1"/>
  <c r="M95" i="2"/>
  <c r="O95" i="2" s="1"/>
  <c r="M102" i="2"/>
  <c r="O102" i="2" s="1"/>
  <c r="M109" i="2"/>
  <c r="O109" i="2" s="1"/>
  <c r="M44" i="2"/>
  <c r="O44" i="2" s="1"/>
  <c r="M47" i="2"/>
  <c r="O47" i="2" s="1"/>
  <c r="M50" i="2"/>
  <c r="O50" i="2" s="1"/>
  <c r="M53" i="2"/>
  <c r="O53" i="2" s="1"/>
  <c r="M56" i="2"/>
  <c r="O56" i="2" s="1"/>
  <c r="M59" i="2"/>
  <c r="O59" i="2" s="1"/>
  <c r="M69" i="2"/>
  <c r="O69" i="2" s="1"/>
  <c r="M76" i="2"/>
  <c r="O76" i="2" s="1"/>
  <c r="M92" i="2"/>
  <c r="O92" i="2" s="1"/>
  <c r="M99" i="2"/>
  <c r="O99" i="2" s="1"/>
  <c r="M41" i="2"/>
  <c r="O41" i="2" s="1"/>
  <c r="M63" i="2"/>
  <c r="O63" i="2" s="1"/>
  <c r="M66" i="2"/>
  <c r="O66" i="2" s="1"/>
  <c r="M73" i="2"/>
  <c r="O73" i="2" s="1"/>
  <c r="M80" i="2"/>
  <c r="O80" i="2" s="1"/>
  <c r="M96" i="2"/>
  <c r="O96" i="2" s="1"/>
  <c r="M103" i="2"/>
  <c r="O103" i="2" s="1"/>
  <c r="M113" i="2"/>
  <c r="O113" i="2" s="1"/>
  <c r="M60" i="2"/>
  <c r="O60" i="2" s="1"/>
  <c r="M70" i="2"/>
  <c r="O70" i="2" s="1"/>
  <c r="M77" i="2"/>
  <c r="O77" i="2" s="1"/>
  <c r="M83" i="2"/>
  <c r="O83" i="2" s="1"/>
  <c r="M86" i="2"/>
  <c r="O86" i="2" s="1"/>
  <c r="M89" i="2"/>
  <c r="O89" i="2" s="1"/>
  <c r="M93" i="2"/>
  <c r="O93" i="2" s="1"/>
  <c r="M100" i="2"/>
  <c r="O100" i="2" s="1"/>
  <c r="M110" i="2"/>
  <c r="O110" i="2" s="1"/>
  <c r="M123" i="2"/>
  <c r="O123" i="2" s="1"/>
  <c r="M61" i="2"/>
  <c r="O61" i="2" s="1"/>
  <c r="M71" i="2"/>
  <c r="O71" i="2" s="1"/>
  <c r="M81" i="2"/>
  <c r="O81" i="2" s="1"/>
  <c r="M84" i="2"/>
  <c r="O84" i="2" s="1"/>
  <c r="M87" i="2"/>
  <c r="O87" i="2" s="1"/>
  <c r="M90" i="2"/>
  <c r="O90" i="2" s="1"/>
  <c r="M51" i="2"/>
  <c r="O51" i="2" s="1"/>
  <c r="M111" i="2"/>
  <c r="O111" i="2" s="1"/>
  <c r="M120" i="2"/>
  <c r="O120" i="2" s="1"/>
  <c r="M126" i="2"/>
  <c r="O126" i="2" s="1"/>
  <c r="M137" i="2"/>
  <c r="O137" i="2" s="1"/>
  <c r="M150" i="2"/>
  <c r="O150" i="2" s="1"/>
  <c r="M166" i="2"/>
  <c r="O166" i="2" s="1"/>
  <c r="M182" i="2"/>
  <c r="O182" i="2" s="1"/>
  <c r="M202" i="2"/>
  <c r="O202" i="2" s="1"/>
  <c r="M209" i="2"/>
  <c r="O209" i="2" s="1"/>
  <c r="M219" i="2"/>
  <c r="O219" i="2" s="1"/>
  <c r="M235" i="2"/>
  <c r="O235" i="2" s="1"/>
  <c r="M242" i="2"/>
  <c r="O242" i="2" s="1"/>
  <c r="M249" i="2"/>
  <c r="O249" i="2" s="1"/>
  <c r="M259" i="2"/>
  <c r="O259" i="2" s="1"/>
  <c r="M262" i="2"/>
  <c r="O262" i="2" s="1"/>
  <c r="M265" i="2"/>
  <c r="O265" i="2" s="1"/>
  <c r="M268" i="2"/>
  <c r="O268" i="2" s="1"/>
  <c r="M285" i="2"/>
  <c r="O285" i="2" s="1"/>
  <c r="M288" i="2"/>
  <c r="O288" i="2" s="1"/>
  <c r="M298" i="2"/>
  <c r="O298" i="2" s="1"/>
  <c r="M54" i="2"/>
  <c r="O54" i="2" s="1"/>
  <c r="M130" i="2"/>
  <c r="O130" i="2" s="1"/>
  <c r="M134" i="2"/>
  <c r="O134" i="2" s="1"/>
  <c r="M147" i="2"/>
  <c r="O147" i="2" s="1"/>
  <c r="M163" i="2"/>
  <c r="O163" i="2" s="1"/>
  <c r="M179" i="2"/>
  <c r="O179" i="2" s="1"/>
  <c r="M189" i="2"/>
  <c r="O189" i="2" s="1"/>
  <c r="M192" i="2"/>
  <c r="O192" i="2" s="1"/>
  <c r="M199" i="2"/>
  <c r="O199" i="2" s="1"/>
  <c r="M206" i="2"/>
  <c r="O206" i="2" s="1"/>
  <c r="M216" i="2"/>
  <c r="O216" i="2" s="1"/>
  <c r="M226" i="2"/>
  <c r="O226" i="2" s="1"/>
  <c r="M229" i="2"/>
  <c r="O229" i="2" s="1"/>
  <c r="M232" i="2"/>
  <c r="O232" i="2" s="1"/>
  <c r="M239" i="2"/>
  <c r="O239" i="2" s="1"/>
  <c r="M246" i="2"/>
  <c r="O246" i="2" s="1"/>
  <c r="M253" i="2"/>
  <c r="O253" i="2" s="1"/>
  <c r="M256" i="2"/>
  <c r="O256" i="2" s="1"/>
  <c r="M275" i="2"/>
  <c r="O275" i="2" s="1"/>
  <c r="M282" i="2"/>
  <c r="O282" i="2" s="1"/>
  <c r="M295" i="2"/>
  <c r="O295" i="2" s="1"/>
  <c r="M302" i="2"/>
  <c r="O302" i="2" s="1"/>
  <c r="M57" i="2"/>
  <c r="O57" i="2" s="1"/>
  <c r="M104" i="2"/>
  <c r="O104" i="2" s="1"/>
  <c r="M114" i="2"/>
  <c r="O114" i="2" s="1"/>
  <c r="M127" i="2"/>
  <c r="O127" i="2" s="1"/>
  <c r="M141" i="2"/>
  <c r="O141" i="2" s="1"/>
  <c r="M144" i="2"/>
  <c r="O144" i="2" s="1"/>
  <c r="M151" i="2"/>
  <c r="O151" i="2" s="1"/>
  <c r="M154" i="2"/>
  <c r="O154" i="2" s="1"/>
  <c r="M157" i="2"/>
  <c r="O157" i="2" s="1"/>
  <c r="M160" i="2"/>
  <c r="O160" i="2" s="1"/>
  <c r="M170" i="2"/>
  <c r="O170" i="2" s="1"/>
  <c r="M173" i="2"/>
  <c r="O173" i="2" s="1"/>
  <c r="M176" i="2"/>
  <c r="O176" i="2" s="1"/>
  <c r="M183" i="2"/>
  <c r="O183" i="2" s="1"/>
  <c r="M186" i="2"/>
  <c r="O186" i="2" s="1"/>
  <c r="M196" i="2"/>
  <c r="O196" i="2" s="1"/>
  <c r="M203" i="2"/>
  <c r="O203" i="2" s="1"/>
  <c r="M213" i="2"/>
  <c r="O213" i="2" s="1"/>
  <c r="M223" i="2"/>
  <c r="O223" i="2" s="1"/>
  <c r="M236" i="2"/>
  <c r="O236" i="2" s="1"/>
  <c r="M243" i="2"/>
  <c r="O243" i="2" s="1"/>
  <c r="M269" i="2"/>
  <c r="O269" i="2" s="1"/>
  <c r="M272" i="2"/>
  <c r="O272" i="2" s="1"/>
  <c r="M279" i="2"/>
  <c r="O279" i="2" s="1"/>
  <c r="M286" i="2"/>
  <c r="O286" i="2" s="1"/>
  <c r="M289" i="2"/>
  <c r="O289" i="2" s="1"/>
  <c r="M292" i="2"/>
  <c r="O292" i="2" s="1"/>
  <c r="M299" i="2"/>
  <c r="O299" i="2" s="1"/>
  <c r="M106" i="2"/>
  <c r="O106" i="2" s="1"/>
  <c r="M122" i="2"/>
  <c r="O122" i="2" s="1"/>
  <c r="M131" i="2"/>
  <c r="O131" i="2" s="1"/>
  <c r="M138" i="2"/>
  <c r="O138" i="2" s="1"/>
  <c r="M148" i="2"/>
  <c r="O148" i="2" s="1"/>
  <c r="M167" i="2"/>
  <c r="O167" i="2" s="1"/>
  <c r="M180" i="2"/>
  <c r="O180" i="2" s="1"/>
  <c r="M190" i="2"/>
  <c r="O190" i="2" s="1"/>
  <c r="M193" i="2"/>
  <c r="O193" i="2" s="1"/>
  <c r="M200" i="2"/>
  <c r="O200" i="2" s="1"/>
  <c r="M207" i="2"/>
  <c r="O207" i="2" s="1"/>
  <c r="M210" i="2"/>
  <c r="O210" i="2" s="1"/>
  <c r="M220" i="2"/>
  <c r="O220" i="2" s="1"/>
  <c r="M227" i="2"/>
  <c r="O227" i="2" s="1"/>
  <c r="M230" i="2"/>
  <c r="O230" i="2" s="1"/>
  <c r="M233" i="2"/>
  <c r="O233" i="2" s="1"/>
  <c r="M250" i="2"/>
  <c r="O250" i="2" s="1"/>
  <c r="M254" i="2"/>
  <c r="O254" i="2" s="1"/>
  <c r="M257" i="2"/>
  <c r="O257" i="2" s="1"/>
  <c r="M260" i="2"/>
  <c r="O260" i="2" s="1"/>
  <c r="M263" i="2"/>
  <c r="O263" i="2" s="1"/>
  <c r="M266" i="2"/>
  <c r="O266" i="2" s="1"/>
  <c r="M276" i="2"/>
  <c r="O276" i="2" s="1"/>
  <c r="M283" i="2"/>
  <c r="O283" i="2" s="1"/>
  <c r="M296" i="2"/>
  <c r="O296" i="2" s="1"/>
  <c r="M64" i="2"/>
  <c r="O64" i="2" s="1"/>
  <c r="M107" i="2"/>
  <c r="O107" i="2" s="1"/>
  <c r="M116" i="2"/>
  <c r="O116" i="2" s="1"/>
  <c r="M128" i="2"/>
  <c r="O128" i="2" s="1"/>
  <c r="M132" i="2"/>
  <c r="O132" i="2" s="1"/>
  <c r="M135" i="2"/>
  <c r="O135" i="2" s="1"/>
  <c r="M142" i="2"/>
  <c r="O142" i="2" s="1"/>
  <c r="M145" i="2"/>
  <c r="O145" i="2" s="1"/>
  <c r="M155" i="2"/>
  <c r="O155" i="2" s="1"/>
  <c r="M158" i="2"/>
  <c r="O158" i="2" s="1"/>
  <c r="M164" i="2"/>
  <c r="O164" i="2" s="1"/>
  <c r="M171" i="2"/>
  <c r="O171" i="2" s="1"/>
  <c r="M174" i="2"/>
  <c r="O174" i="2" s="1"/>
  <c r="M177" i="2"/>
  <c r="O177" i="2" s="1"/>
  <c r="M187" i="2"/>
  <c r="O187" i="2" s="1"/>
  <c r="M197" i="2"/>
  <c r="O197" i="2" s="1"/>
  <c r="M204" i="2"/>
  <c r="O204" i="2" s="1"/>
  <c r="M214" i="2"/>
  <c r="O214" i="2" s="1"/>
  <c r="M217" i="2"/>
  <c r="O217" i="2" s="1"/>
  <c r="M224" i="2"/>
  <c r="O224" i="2" s="1"/>
  <c r="M240" i="2"/>
  <c r="O240" i="2" s="1"/>
  <c r="M247" i="2"/>
  <c r="O247" i="2" s="1"/>
  <c r="M270" i="2"/>
  <c r="O270" i="2" s="1"/>
  <c r="M273" i="2"/>
  <c r="O273" i="2" s="1"/>
  <c r="M280" i="2"/>
  <c r="O280" i="2" s="1"/>
  <c r="M293" i="2"/>
  <c r="O293" i="2" s="1"/>
  <c r="M303" i="2"/>
  <c r="O303" i="2" s="1"/>
  <c r="M42" i="2"/>
  <c r="O42" i="2" s="1"/>
  <c r="M67" i="2"/>
  <c r="O67" i="2" s="1"/>
  <c r="M117" i="2"/>
  <c r="O117" i="2" s="1"/>
  <c r="M124" i="2"/>
  <c r="O124" i="2" s="1"/>
  <c r="M139" i="2"/>
  <c r="O139" i="2" s="1"/>
  <c r="M152" i="2"/>
  <c r="O152" i="2" s="1"/>
  <c r="M161" i="2"/>
  <c r="O161" i="2" s="1"/>
  <c r="M168" i="2"/>
  <c r="O168" i="2" s="1"/>
  <c r="M184" i="2"/>
  <c r="O184" i="2" s="1"/>
  <c r="M194" i="2"/>
  <c r="O194" i="2" s="1"/>
  <c r="M201" i="2"/>
  <c r="O201" i="2" s="1"/>
  <c r="M211" i="2"/>
  <c r="O211" i="2" s="1"/>
  <c r="M221" i="2"/>
  <c r="O221" i="2" s="1"/>
  <c r="M237" i="2"/>
  <c r="O237" i="2" s="1"/>
  <c r="M244" i="2"/>
  <c r="O244" i="2" s="1"/>
  <c r="M251" i="2"/>
  <c r="O251" i="2" s="1"/>
  <c r="M267" i="2"/>
  <c r="O267" i="2" s="1"/>
  <c r="M277" i="2"/>
  <c r="O277" i="2" s="1"/>
  <c r="M287" i="2"/>
  <c r="O287" i="2" s="1"/>
  <c r="M290" i="2"/>
  <c r="O290" i="2" s="1"/>
  <c r="M297" i="2"/>
  <c r="O297" i="2" s="1"/>
  <c r="M300" i="2"/>
  <c r="O300" i="2" s="1"/>
  <c r="M48" i="2"/>
  <c r="O48" i="2" s="1"/>
  <c r="M74" i="2"/>
  <c r="O74" i="2" s="1"/>
  <c r="M119" i="2"/>
  <c r="O119" i="2" s="1"/>
  <c r="M133" i="2"/>
  <c r="O133" i="2" s="1"/>
  <c r="M140" i="2"/>
  <c r="O140" i="2" s="1"/>
  <c r="M143" i="2"/>
  <c r="O143" i="2" s="1"/>
  <c r="M146" i="2"/>
  <c r="O146" i="2" s="1"/>
  <c r="M153" i="2"/>
  <c r="O153" i="2" s="1"/>
  <c r="M156" i="2"/>
  <c r="O156" i="2" s="1"/>
  <c r="M159" i="2"/>
  <c r="O159" i="2" s="1"/>
  <c r="M162" i="2"/>
  <c r="O162" i="2" s="1"/>
  <c r="M169" i="2"/>
  <c r="O169" i="2" s="1"/>
  <c r="M172" i="2"/>
  <c r="O172" i="2" s="1"/>
  <c r="M175" i="2"/>
  <c r="O175" i="2" s="1"/>
  <c r="M178" i="2"/>
  <c r="O178" i="2" s="1"/>
  <c r="M185" i="2"/>
  <c r="O185" i="2" s="1"/>
  <c r="M188" i="2"/>
  <c r="O188" i="2" s="1"/>
  <c r="M195" i="2"/>
  <c r="O195" i="2" s="1"/>
  <c r="M205" i="2"/>
  <c r="O205" i="2" s="1"/>
  <c r="M212" i="2"/>
  <c r="O212" i="2" s="1"/>
  <c r="M222" i="2"/>
  <c r="O222" i="2" s="1"/>
  <c r="M238" i="2"/>
  <c r="O238" i="2" s="1"/>
  <c r="M245" i="2"/>
  <c r="O245" i="2" s="1"/>
  <c r="M252" i="2"/>
  <c r="O252" i="2" s="1"/>
  <c r="M271" i="2"/>
  <c r="O271" i="2" s="1"/>
  <c r="M274" i="2"/>
  <c r="O274" i="2" s="1"/>
  <c r="M278" i="2"/>
  <c r="O278" i="2" s="1"/>
  <c r="M291" i="2"/>
  <c r="O291" i="2" s="1"/>
  <c r="M301" i="2"/>
  <c r="O301" i="2" s="1"/>
  <c r="M304" i="2"/>
  <c r="O304" i="2" s="1"/>
  <c r="M264" i="2"/>
  <c r="O264" i="2" s="1"/>
  <c r="M45" i="2"/>
  <c r="O45" i="2" s="1"/>
  <c r="M136" i="2"/>
  <c r="O136" i="2" s="1"/>
  <c r="M215" i="2"/>
  <c r="O215" i="2" s="1"/>
  <c r="M241" i="2"/>
  <c r="O241" i="2" s="1"/>
  <c r="M294" i="2"/>
  <c r="O294" i="2" s="1"/>
  <c r="M165" i="2"/>
  <c r="O165" i="2" s="1"/>
  <c r="M191" i="2"/>
  <c r="O191" i="2" s="1"/>
  <c r="M218" i="2"/>
  <c r="O218" i="2" s="1"/>
  <c r="M97" i="2"/>
  <c r="O97" i="2" s="1"/>
  <c r="M248" i="2"/>
  <c r="O248" i="2" s="1"/>
  <c r="M198" i="2"/>
  <c r="O198" i="2" s="1"/>
  <c r="M225" i="2"/>
  <c r="O225" i="2" s="1"/>
  <c r="M149" i="2"/>
  <c r="O149" i="2" s="1"/>
  <c r="M228" i="2"/>
  <c r="O228" i="2" s="1"/>
  <c r="M255" i="2"/>
  <c r="O255" i="2" s="1"/>
  <c r="M281" i="2"/>
  <c r="O281" i="2" s="1"/>
  <c r="M129" i="2"/>
  <c r="O129" i="2" s="1"/>
  <c r="M181" i="2"/>
  <c r="O181" i="2" s="1"/>
  <c r="M208" i="2"/>
  <c r="O208" i="2" s="1"/>
  <c r="M234" i="2"/>
  <c r="O234" i="2" s="1"/>
  <c r="M261" i="2"/>
  <c r="O261" i="2" s="1"/>
  <c r="M40" i="2"/>
  <c r="O40" i="2" s="1"/>
  <c r="M258" i="2"/>
  <c r="O258" i="2" s="1"/>
  <c r="M284" i="2"/>
  <c r="O284" i="2" s="1"/>
  <c r="M231" i="2"/>
  <c r="O231" i="2" s="1"/>
  <c r="E96" i="2"/>
  <c r="E102" i="2"/>
  <c r="D105" i="2"/>
  <c r="D108" i="2"/>
  <c r="D111" i="2"/>
  <c r="E128" i="2"/>
  <c r="E131" i="2"/>
  <c r="E134" i="2"/>
  <c r="D137" i="2"/>
  <c r="D140" i="2"/>
  <c r="D143" i="2"/>
  <c r="D88" i="2"/>
  <c r="D91" i="2"/>
  <c r="D94" i="2"/>
  <c r="E105" i="2"/>
  <c r="E108" i="2"/>
  <c r="D114" i="2"/>
  <c r="D117" i="2"/>
  <c r="D120" i="2"/>
  <c r="D123" i="2"/>
  <c r="D126" i="2"/>
  <c r="E88" i="2"/>
  <c r="E91" i="2"/>
  <c r="E94" i="2"/>
  <c r="D97" i="2"/>
  <c r="D100" i="2"/>
  <c r="D103" i="2"/>
  <c r="E120" i="2"/>
  <c r="E123" i="2"/>
  <c r="D129" i="2"/>
  <c r="D132" i="2"/>
  <c r="D135" i="2"/>
  <c r="D138" i="2"/>
  <c r="D141" i="2"/>
  <c r="E97" i="2"/>
  <c r="E100" i="2"/>
  <c r="D106" i="2"/>
  <c r="D109" i="2"/>
  <c r="D112" i="2"/>
  <c r="D115" i="2"/>
  <c r="D118" i="2"/>
  <c r="E138" i="2"/>
  <c r="D144" i="2"/>
  <c r="D89" i="2"/>
  <c r="D92" i="2"/>
  <c r="D95" i="2"/>
  <c r="E118" i="2"/>
  <c r="D121" i="2"/>
  <c r="D124" i="2"/>
  <c r="D127" i="2"/>
  <c r="E92" i="2"/>
  <c r="D98" i="2"/>
  <c r="D101" i="2"/>
  <c r="D104" i="2"/>
  <c r="D107" i="2"/>
  <c r="D110" i="2"/>
  <c r="E124" i="2"/>
  <c r="D130" i="2"/>
  <c r="D133" i="2"/>
  <c r="D136" i="2"/>
  <c r="D139" i="2"/>
  <c r="D142" i="2"/>
  <c r="D90" i="2"/>
  <c r="D93" i="2"/>
  <c r="D96" i="2"/>
  <c r="D99" i="2"/>
  <c r="D102" i="2"/>
  <c r="D122" i="2"/>
  <c r="D125" i="2"/>
  <c r="D128" i="2"/>
  <c r="D131" i="2"/>
  <c r="D134" i="2"/>
  <c r="D113" i="2"/>
  <c r="D116" i="2"/>
  <c r="D119" i="2"/>
  <c r="E142" i="2"/>
  <c r="E104" i="2"/>
  <c r="E110" i="2"/>
  <c r="E107" i="2"/>
  <c r="I30" i="2"/>
  <c r="D42" i="2"/>
  <c r="D49" i="2"/>
  <c r="D52" i="2"/>
  <c r="D55" i="2"/>
  <c r="D77" i="2"/>
  <c r="D84" i="2"/>
  <c r="D87" i="2"/>
  <c r="D46" i="2"/>
  <c r="D58" i="2"/>
  <c r="D61" i="2"/>
  <c r="D64" i="2"/>
  <c r="D67" i="2"/>
  <c r="D71" i="2"/>
  <c r="D74" i="2"/>
  <c r="D81" i="2"/>
  <c r="D43" i="2"/>
  <c r="D78" i="2"/>
  <c r="D47" i="2"/>
  <c r="D50" i="2"/>
  <c r="D53" i="2"/>
  <c r="D56" i="2"/>
  <c r="D68" i="2"/>
  <c r="D75" i="2"/>
  <c r="D82" i="2"/>
  <c r="D85" i="2"/>
  <c r="D44" i="2"/>
  <c r="D59" i="2"/>
  <c r="D62" i="2"/>
  <c r="D65" i="2"/>
  <c r="D72" i="2"/>
  <c r="D79" i="2"/>
  <c r="D41" i="2"/>
  <c r="D69" i="2"/>
  <c r="D76" i="2"/>
  <c r="D48" i="2"/>
  <c r="D60" i="2"/>
  <c r="D73" i="2"/>
  <c r="D86" i="2"/>
  <c r="D51" i="2"/>
  <c r="D63" i="2"/>
  <c r="D54" i="2"/>
  <c r="D66" i="2"/>
  <c r="D80" i="2"/>
  <c r="D45" i="2"/>
  <c r="D70" i="2"/>
  <c r="D57" i="2"/>
  <c r="D83" i="2"/>
  <c r="D40" i="2"/>
  <c r="C5" i="2"/>
  <c r="E5" i="2" s="1"/>
  <c r="C46" i="2"/>
  <c r="E46" i="2" s="1"/>
  <c r="C58" i="2"/>
  <c r="E58" i="2" s="1"/>
  <c r="C61" i="2"/>
  <c r="E61" i="2" s="1"/>
  <c r="C64" i="2"/>
  <c r="E64" i="2" s="1"/>
  <c r="C67" i="2"/>
  <c r="E67" i="2" s="1"/>
  <c r="C71" i="2"/>
  <c r="E71" i="2" s="1"/>
  <c r="C74" i="2"/>
  <c r="E74" i="2" s="1"/>
  <c r="C81" i="2"/>
  <c r="E81" i="2" s="1"/>
  <c r="C43" i="2"/>
  <c r="E43" i="2" s="1"/>
  <c r="C78" i="2"/>
  <c r="E78" i="2" s="1"/>
  <c r="C47" i="2"/>
  <c r="E47" i="2" s="1"/>
  <c r="C50" i="2"/>
  <c r="E50" i="2" s="1"/>
  <c r="C53" i="2"/>
  <c r="E53" i="2" s="1"/>
  <c r="C56" i="2"/>
  <c r="E56" i="2" s="1"/>
  <c r="C68" i="2"/>
  <c r="E68" i="2" s="1"/>
  <c r="C75" i="2"/>
  <c r="E75" i="2" s="1"/>
  <c r="C82" i="2"/>
  <c r="E82" i="2" s="1"/>
  <c r="C85" i="2"/>
  <c r="E85" i="2" s="1"/>
  <c r="C44" i="2"/>
  <c r="E44" i="2" s="1"/>
  <c r="C59" i="2"/>
  <c r="E59" i="2" s="1"/>
  <c r="C62" i="2"/>
  <c r="E62" i="2" s="1"/>
  <c r="C65" i="2"/>
  <c r="E65" i="2" s="1"/>
  <c r="C72" i="2"/>
  <c r="E72" i="2" s="1"/>
  <c r="C79" i="2"/>
  <c r="E79" i="2" s="1"/>
  <c r="C41" i="2"/>
  <c r="E41" i="2" s="1"/>
  <c r="C69" i="2"/>
  <c r="E69" i="2" s="1"/>
  <c r="C76" i="2"/>
  <c r="E76" i="2" s="1"/>
  <c r="C48" i="2"/>
  <c r="E48" i="2" s="1"/>
  <c r="C51" i="2"/>
  <c r="E51" i="2" s="1"/>
  <c r="C54" i="2"/>
  <c r="E54" i="2" s="1"/>
  <c r="C57" i="2"/>
  <c r="E57" i="2" s="1"/>
  <c r="C60" i="2"/>
  <c r="E60" i="2" s="1"/>
  <c r="C63" i="2"/>
  <c r="E63" i="2" s="1"/>
  <c r="C66" i="2"/>
  <c r="E66" i="2" s="1"/>
  <c r="C73" i="2"/>
  <c r="E73" i="2" s="1"/>
  <c r="C83" i="2"/>
  <c r="E83" i="2" s="1"/>
  <c r="C86" i="2"/>
  <c r="E86" i="2" s="1"/>
  <c r="C49" i="2"/>
  <c r="E49" i="2" s="1"/>
  <c r="C87" i="2"/>
  <c r="E87" i="2" s="1"/>
  <c r="C40" i="2"/>
  <c r="E40" i="2" s="1"/>
  <c r="C52" i="2"/>
  <c r="E52" i="2" s="1"/>
  <c r="C77" i="2"/>
  <c r="E77" i="2" s="1"/>
  <c r="C80" i="2"/>
  <c r="E80" i="2" s="1"/>
  <c r="C42" i="2"/>
  <c r="E42" i="2" s="1"/>
  <c r="C55" i="2"/>
  <c r="E55" i="2" s="1"/>
  <c r="C45" i="2"/>
  <c r="E45" i="2" s="1"/>
  <c r="C70" i="2"/>
  <c r="E70" i="2" s="1"/>
  <c r="C84" i="2"/>
  <c r="E84" i="2" s="1"/>
  <c r="R29" i="2"/>
  <c r="T29" i="2" s="1"/>
  <c r="S29" i="2"/>
  <c r="D32" i="2"/>
  <c r="C12" i="2"/>
  <c r="E12" i="2" s="1"/>
  <c r="C10" i="2"/>
  <c r="E10" i="2" s="1"/>
  <c r="C13" i="2"/>
  <c r="E13" i="2" s="1"/>
  <c r="C9" i="2"/>
  <c r="E9" i="2" s="1"/>
  <c r="C11" i="2"/>
  <c r="E11" i="2" s="1"/>
  <c r="C19" i="2"/>
  <c r="E19" i="2" s="1"/>
  <c r="R10" i="2"/>
  <c r="H14" i="2"/>
  <c r="J14" i="2" s="1"/>
  <c r="H27" i="2"/>
  <c r="J27" i="2" s="1"/>
  <c r="D28" i="2"/>
  <c r="N36" i="2"/>
  <c r="S34" i="2"/>
  <c r="X32" i="2"/>
  <c r="R27" i="2"/>
  <c r="T27" i="2" s="1"/>
  <c r="M36" i="2"/>
  <c r="O36" i="2" s="1"/>
  <c r="R34" i="2"/>
  <c r="T34" i="2" s="1"/>
  <c r="W32" i="2"/>
  <c r="Y32" i="2" s="1"/>
  <c r="H15" i="2"/>
  <c r="C17" i="2"/>
  <c r="H13" i="2"/>
  <c r="J13" i="2" s="1"/>
  <c r="W27" i="2"/>
  <c r="Y27" i="2" s="1"/>
  <c r="X31" i="2"/>
  <c r="W20" i="2"/>
  <c r="Y20" i="2" s="1"/>
  <c r="W31" i="2"/>
  <c r="Y31" i="2" s="1"/>
  <c r="C27" i="2"/>
  <c r="E27" i="2" s="1"/>
  <c r="C18" i="2"/>
  <c r="E18" i="2" s="1"/>
  <c r="R9" i="2"/>
  <c r="T9" i="2" s="1"/>
  <c r="C28" i="2"/>
  <c r="E28" i="2" s="1"/>
  <c r="C16" i="2"/>
  <c r="E16" i="2" s="1"/>
  <c r="R8" i="2"/>
  <c r="T8" i="2" s="1"/>
  <c r="H12" i="2"/>
  <c r="J12" i="2" s="1"/>
  <c r="I36" i="2"/>
  <c r="N35" i="2"/>
  <c r="C15" i="2"/>
  <c r="R7" i="2"/>
  <c r="T7" i="2" s="1"/>
  <c r="H11" i="2"/>
  <c r="J11" i="2" s="1"/>
  <c r="H36" i="2"/>
  <c r="J36" i="2" s="1"/>
  <c r="M35" i="2"/>
  <c r="O35" i="2" s="1"/>
  <c r="S33" i="2"/>
  <c r="C14" i="2"/>
  <c r="E14" i="2" s="1"/>
  <c r="R6" i="2"/>
  <c r="T6" i="2" s="1"/>
  <c r="H10" i="2"/>
  <c r="J10" i="2" s="1"/>
  <c r="D36" i="2"/>
  <c r="I35" i="2"/>
  <c r="N34" i="2"/>
  <c r="R33" i="2"/>
  <c r="T33" i="2" s="1"/>
  <c r="X30" i="2"/>
  <c r="H35" i="2"/>
  <c r="J35" i="2" s="1"/>
  <c r="M34" i="2"/>
  <c r="O34" i="2" s="1"/>
  <c r="S32" i="2"/>
  <c r="W30" i="2"/>
  <c r="Y30" i="2" s="1"/>
  <c r="R32" i="2"/>
  <c r="T32" i="2" s="1"/>
  <c r="X29" i="2"/>
  <c r="W22" i="2"/>
  <c r="Y22" i="2" s="1"/>
  <c r="H7" i="2"/>
  <c r="J7" i="2" s="1"/>
  <c r="D35" i="2"/>
  <c r="I34" i="2"/>
  <c r="N33" i="2"/>
  <c r="W29" i="2"/>
  <c r="Y29" i="2" s="1"/>
  <c r="W21" i="2"/>
  <c r="Y21" i="2" s="1"/>
  <c r="H6" i="2"/>
  <c r="J6" i="2" s="1"/>
  <c r="C35" i="2"/>
  <c r="E35" i="2" s="1"/>
  <c r="H34" i="2"/>
  <c r="J34" i="2" s="1"/>
  <c r="M33" i="2"/>
  <c r="O33" i="2" s="1"/>
  <c r="S31" i="2"/>
  <c r="W28" i="2"/>
  <c r="Y28" i="2" s="1"/>
  <c r="H8" i="2"/>
  <c r="J8" i="2" s="1"/>
  <c r="M23" i="2"/>
  <c r="O23" i="2" s="1"/>
  <c r="I33" i="2"/>
  <c r="M32" i="2"/>
  <c r="O32" i="2" s="1"/>
  <c r="S30" i="2"/>
  <c r="C7" i="2"/>
  <c r="E7" i="2" s="1"/>
  <c r="W18" i="2"/>
  <c r="Y18" i="2" s="1"/>
  <c r="M22" i="2"/>
  <c r="D33" i="2"/>
  <c r="H33" i="2"/>
  <c r="J33" i="2" s="1"/>
  <c r="N31" i="2"/>
  <c r="R30" i="2"/>
  <c r="T30" i="2" s="1"/>
  <c r="R31" i="2"/>
  <c r="T31" i="2" s="1"/>
  <c r="X16" i="2"/>
  <c r="R22" i="2"/>
  <c r="T22" i="2" s="1"/>
  <c r="W12" i="2"/>
  <c r="Y12" i="2" s="1"/>
  <c r="M18" i="2"/>
  <c r="O18" i="2" s="1"/>
  <c r="C33" i="2"/>
  <c r="E33" i="2" s="1"/>
  <c r="I32" i="2"/>
  <c r="M31" i="2"/>
  <c r="O31" i="2" s="1"/>
  <c r="R5" i="2"/>
  <c r="T5" i="2" s="1"/>
  <c r="N32" i="2"/>
  <c r="C8" i="2"/>
  <c r="E8" i="2" s="1"/>
  <c r="W19" i="2"/>
  <c r="Y19" i="2" s="1"/>
  <c r="C34" i="2"/>
  <c r="E34" i="2" s="1"/>
  <c r="R21" i="2"/>
  <c r="T21" i="2" s="1"/>
  <c r="W11" i="2"/>
  <c r="Y11" i="2" s="1"/>
  <c r="M17" i="2"/>
  <c r="O17" i="2" s="1"/>
  <c r="H32" i="2"/>
  <c r="J32" i="2" s="1"/>
  <c r="N30" i="2"/>
  <c r="W23" i="2"/>
  <c r="Y23" i="2" s="1"/>
  <c r="W10" i="2"/>
  <c r="C32" i="2"/>
  <c r="E32" i="2" s="1"/>
  <c r="M30" i="2"/>
  <c r="O30" i="2" s="1"/>
  <c r="S28" i="2"/>
  <c r="M15" i="2"/>
  <c r="O15" i="2" s="1"/>
  <c r="I31" i="2"/>
  <c r="N29" i="2"/>
  <c r="R28" i="2"/>
  <c r="T28" i="2" s="1"/>
  <c r="R20" i="2"/>
  <c r="T20" i="2" s="1"/>
  <c r="R18" i="2"/>
  <c r="T18" i="2" s="1"/>
  <c r="H22" i="2"/>
  <c r="J22" i="2" s="1"/>
  <c r="M14" i="2"/>
  <c r="O14" i="2" s="1"/>
  <c r="D31" i="2"/>
  <c r="H31" i="2"/>
  <c r="J31" i="2" s="1"/>
  <c r="M29" i="2"/>
  <c r="O29" i="2" s="1"/>
  <c r="X36" i="2"/>
  <c r="R17" i="2"/>
  <c r="T17" i="2" s="1"/>
  <c r="M13" i="2"/>
  <c r="C31" i="2"/>
  <c r="E31" i="2" s="1"/>
  <c r="W36" i="2"/>
  <c r="Y36" i="2" s="1"/>
  <c r="X35" i="2"/>
  <c r="C23" i="2"/>
  <c r="S36" i="2"/>
  <c r="H9" i="2"/>
  <c r="J9" i="2" s="1"/>
  <c r="H5" i="2"/>
  <c r="J5" i="2" s="1"/>
  <c r="I20" i="2"/>
  <c r="R19" i="2"/>
  <c r="T19" i="2" s="1"/>
  <c r="H23" i="2"/>
  <c r="J23" i="2" s="1"/>
  <c r="H21" i="2"/>
  <c r="J21" i="2" s="1"/>
  <c r="R16" i="2"/>
  <c r="T16" i="2" s="1"/>
  <c r="M12" i="2"/>
  <c r="O12" i="2" s="1"/>
  <c r="H30" i="2"/>
  <c r="J30" i="2" s="1"/>
  <c r="R15" i="2"/>
  <c r="T15" i="2" s="1"/>
  <c r="H19" i="2"/>
  <c r="J19" i="2" s="1"/>
  <c r="M7" i="2"/>
  <c r="O7" i="2" s="1"/>
  <c r="D30" i="2"/>
  <c r="I29" i="2"/>
  <c r="W35" i="2"/>
  <c r="Y35" i="2" s="1"/>
  <c r="C22" i="2"/>
  <c r="E22" i="2" s="1"/>
  <c r="R14" i="2"/>
  <c r="T14" i="2" s="1"/>
  <c r="H18" i="2"/>
  <c r="J18" i="2" s="1"/>
  <c r="M6" i="2"/>
  <c r="O6" i="2" s="1"/>
  <c r="C30" i="2"/>
  <c r="E30" i="2" s="1"/>
  <c r="H29" i="2"/>
  <c r="J29" i="2" s="1"/>
  <c r="R36" i="2"/>
  <c r="T36" i="2" s="1"/>
  <c r="X34" i="2"/>
  <c r="R13" i="2"/>
  <c r="T13" i="2" s="1"/>
  <c r="S35" i="2"/>
  <c r="W34" i="2"/>
  <c r="Y34" i="2" s="1"/>
  <c r="M16" i="2"/>
  <c r="O16" i="2" s="1"/>
  <c r="C4" i="2"/>
  <c r="E4" i="2" s="1"/>
  <c r="H20" i="2"/>
  <c r="J20" i="2" s="1"/>
  <c r="M28" i="2"/>
  <c r="O28" i="2" s="1"/>
  <c r="C21" i="2"/>
  <c r="E21" i="2" s="1"/>
  <c r="H17" i="2"/>
  <c r="J17" i="2" s="1"/>
  <c r="M5" i="2"/>
  <c r="I28" i="2"/>
  <c r="C20" i="2"/>
  <c r="E20" i="2" s="1"/>
  <c r="R12" i="2"/>
  <c r="T12" i="2" s="1"/>
  <c r="H16" i="2"/>
  <c r="J16" i="2" s="1"/>
  <c r="M4" i="2"/>
  <c r="O4" i="2" s="1"/>
  <c r="D29" i="2"/>
  <c r="H28" i="2"/>
  <c r="J28" i="2" s="1"/>
  <c r="R35" i="2"/>
  <c r="T35" i="2" s="1"/>
  <c r="X33" i="2"/>
  <c r="C29" i="2"/>
  <c r="E29" i="2" s="1"/>
  <c r="W33" i="2"/>
  <c r="Y33" i="2" s="1"/>
  <c r="I19" i="2"/>
  <c r="I17" i="2"/>
  <c r="I18" i="2"/>
  <c r="X15" i="2"/>
  <c r="X27" i="2"/>
  <c r="Y13" i="2"/>
  <c r="I27" i="2"/>
  <c r="S27" i="2"/>
  <c r="W9" i="2"/>
  <c r="Y9" i="2" s="1"/>
  <c r="M11" i="2"/>
  <c r="O11" i="2" s="1"/>
  <c r="W4" i="2"/>
  <c r="Y4" i="2" s="1"/>
  <c r="M10" i="2"/>
  <c r="O10" i="2" s="1"/>
  <c r="R4" i="2"/>
  <c r="T4" i="2" s="1"/>
  <c r="W6" i="2"/>
  <c r="Y6" i="2" s="1"/>
  <c r="M9" i="2"/>
  <c r="M27" i="2"/>
  <c r="O27" i="2" s="1"/>
  <c r="I16" i="2"/>
  <c r="Y10" i="2"/>
  <c r="W8" i="2"/>
  <c r="Y8" i="2" s="1"/>
  <c r="W7" i="2"/>
  <c r="Y7" i="2" s="1"/>
  <c r="R23" i="2"/>
  <c r="T23" i="2" s="1"/>
  <c r="W5" i="2"/>
  <c r="Y5" i="2" s="1"/>
  <c r="M8" i="2"/>
  <c r="O8" i="2" s="1"/>
  <c r="D27" i="2"/>
  <c r="N27" i="2"/>
  <c r="N7" i="2"/>
  <c r="S4" i="2"/>
  <c r="S23" i="2"/>
  <c r="X6" i="2"/>
  <c r="I14" i="2"/>
  <c r="D20" i="2"/>
  <c r="X11" i="2"/>
  <c r="X10" i="2"/>
  <c r="X9" i="2"/>
  <c r="X13" i="2"/>
  <c r="S21" i="2"/>
  <c r="I11" i="2"/>
  <c r="N6" i="2"/>
  <c r="O13" i="2"/>
  <c r="S15" i="2"/>
  <c r="X14" i="2"/>
  <c r="N5" i="2"/>
  <c r="D22" i="2"/>
  <c r="D21" i="2"/>
  <c r="I8" i="2"/>
  <c r="J15" i="2"/>
  <c r="I15" i="2"/>
  <c r="S20" i="2"/>
  <c r="S19" i="2"/>
  <c r="S18" i="2"/>
  <c r="I9" i="2"/>
  <c r="D19" i="2"/>
  <c r="D18" i="2"/>
  <c r="S14" i="2"/>
  <c r="D16" i="2"/>
  <c r="D15" i="2"/>
  <c r="N23" i="2"/>
  <c r="N22" i="2"/>
  <c r="N21" i="2"/>
  <c r="D11" i="2"/>
  <c r="S8" i="2"/>
  <c r="D9" i="2"/>
  <c r="S5" i="2"/>
  <c r="E17" i="2"/>
  <c r="X4" i="2"/>
  <c r="D6" i="2"/>
  <c r="X23" i="2"/>
  <c r="X21" i="2"/>
  <c r="T10" i="2"/>
  <c r="N12" i="2"/>
  <c r="I22" i="2"/>
  <c r="N10" i="2"/>
  <c r="X18" i="2"/>
  <c r="C6" i="2"/>
  <c r="E6" i="2" s="1"/>
  <c r="W15" i="2"/>
  <c r="Y15" i="2" s="1"/>
  <c r="M21" i="2"/>
  <c r="O21" i="2" s="1"/>
  <c r="X12" i="2"/>
  <c r="I12" i="2"/>
  <c r="X7" i="2"/>
  <c r="I10" i="2"/>
  <c r="S17" i="2"/>
  <c r="O5" i="2"/>
  <c r="S16" i="2"/>
  <c r="I5" i="2"/>
  <c r="S12" i="2"/>
  <c r="S11" i="2"/>
  <c r="D13" i="2"/>
  <c r="S10" i="2"/>
  <c r="S9" i="2"/>
  <c r="N20" i="2"/>
  <c r="S7" i="2"/>
  <c r="N18" i="2"/>
  <c r="D8" i="2"/>
  <c r="N16" i="2"/>
  <c r="X22" i="2"/>
  <c r="O22" i="2"/>
  <c r="N13" i="2"/>
  <c r="X20" i="2"/>
  <c r="W17" i="2"/>
  <c r="Y17" i="2" s="1"/>
  <c r="I23" i="2"/>
  <c r="X19" i="2"/>
  <c r="W16" i="2"/>
  <c r="Y16" i="2" s="1"/>
  <c r="O19" i="2"/>
  <c r="I21" i="2"/>
  <c r="N9" i="2"/>
  <c r="X17" i="2"/>
  <c r="W14" i="2"/>
  <c r="Y14" i="2" s="1"/>
  <c r="M20" i="2"/>
  <c r="O20" i="2" s="1"/>
  <c r="S22" i="2"/>
  <c r="I13" i="2"/>
  <c r="O9" i="2"/>
  <c r="X8" i="2"/>
  <c r="X5" i="2"/>
  <c r="I7" i="2"/>
  <c r="D17" i="2"/>
  <c r="I6" i="2"/>
  <c r="S13" i="2"/>
  <c r="N4" i="2"/>
  <c r="D14" i="2"/>
  <c r="E23" i="2"/>
  <c r="D12" i="2"/>
  <c r="D10" i="2"/>
  <c r="N19" i="2"/>
  <c r="S6" i="2"/>
  <c r="N17" i="2"/>
  <c r="D7" i="2"/>
  <c r="N15" i="2"/>
  <c r="E15" i="2"/>
  <c r="D5" i="2"/>
  <c r="N14" i="2"/>
  <c r="D23" i="2"/>
  <c r="I4" i="2"/>
  <c r="N11" i="2"/>
  <c r="N8" i="2"/>
</calcChain>
</file>

<file path=xl/sharedStrings.xml><?xml version="1.0" encoding="utf-8"?>
<sst xmlns="http://schemas.openxmlformats.org/spreadsheetml/2006/main" count="200" uniqueCount="39">
  <si>
    <t>CS4</t>
  </si>
  <si>
    <t>CS6</t>
  </si>
  <si>
    <t>CS8</t>
  </si>
  <si>
    <t>CS10</t>
  </si>
  <si>
    <t>CS12</t>
  </si>
  <si>
    <t>CS15</t>
  </si>
  <si>
    <t>Vf</t>
  </si>
  <si>
    <t>Afs</t>
  </si>
  <si>
    <t>Acs</t>
  </si>
  <si>
    <t>Dh</t>
  </si>
  <si>
    <t>V3</t>
  </si>
  <si>
    <t>Lf</t>
  </si>
  <si>
    <t>mfr</t>
  </si>
  <si>
    <t>Pressure</t>
  </si>
  <si>
    <t>Cs6</t>
  </si>
  <si>
    <t>Cs8</t>
  </si>
  <si>
    <t>Cs10</t>
  </si>
  <si>
    <t>Cs12</t>
  </si>
  <si>
    <t>Cs15</t>
  </si>
  <si>
    <t>f</t>
  </si>
  <si>
    <t>Reynolds</t>
  </si>
  <si>
    <t>Vel</t>
  </si>
  <si>
    <t>Mfr</t>
  </si>
  <si>
    <t>CFD - Ansys</t>
  </si>
  <si>
    <t>V3 - Dimensions (nTopology)</t>
  </si>
  <si>
    <t>µ</t>
  </si>
  <si>
    <t>ρ</t>
  </si>
  <si>
    <t>Water Properties</t>
  </si>
  <si>
    <t>Experimental - Escalonado</t>
  </si>
  <si>
    <t>Experimental - Contínuo - ABS</t>
  </si>
  <si>
    <t>Experimental - Validação</t>
  </si>
  <si>
    <t>Cs6_t1.2</t>
  </si>
  <si>
    <t>Cs8_t1.2</t>
  </si>
  <si>
    <t>Cs10_t1.2</t>
  </si>
  <si>
    <t>Cs12_t1.2</t>
  </si>
  <si>
    <t>Cs12_t0.8</t>
  </si>
  <si>
    <t>Cs10_t0.8</t>
  </si>
  <si>
    <t>Cs8_t0.8</t>
  </si>
  <si>
    <t>Cs6_t0.8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</si>
</sst>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22"/>
      <color theme="1"/>
      <name val="Arial"/>
      <family val="2"/>
    </font>
    <font>
      <sz val="48"/>
      <color theme="1"/>
      <name val="Arial"/>
      <family val="2"/>
    </font>
    <font>
      <u/>
      <sz val="11"/>
      <color theme="1"/>
      <name val="Arial"/>
      <family val="2"/>
    </font>
    <font>
      <sz val="14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11" fontId="0" fillId="0" borderId="0" xfId="0" applyNumberFormat="1"/>
    <xf numFmtId="11" fontId="2" fillId="3" borderId="1" xfId="0" applyNumberFormat="1" applyFont="1" applyFill="1" applyBorder="1"/>
    <xf numFmtId="11" fontId="2" fillId="3" borderId="6" xfId="0" applyNumberFormat="1" applyFont="1" applyFill="1" applyBorder="1"/>
    <xf numFmtId="0" fontId="0" fillId="0" borderId="0" xfId="0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2" fillId="12" borderId="17" xfId="0" applyFont="1" applyFill="1" applyBorder="1" applyAlignment="1">
      <alignment horizontal="center" vertical="center"/>
    </xf>
    <xf numFmtId="0" fontId="2" fillId="14" borderId="16" xfId="0" applyFont="1" applyFill="1" applyBorder="1" applyAlignment="1">
      <alignment horizontal="center" vertical="center"/>
    </xf>
    <xf numFmtId="0" fontId="2" fillId="14" borderId="17" xfId="0" applyFont="1" applyFill="1" applyBorder="1" applyAlignment="1">
      <alignment horizontal="center" vertical="center"/>
    </xf>
    <xf numFmtId="2" fontId="2" fillId="3" borderId="12" xfId="0" applyNumberFormat="1" applyFont="1" applyFill="1" applyBorder="1" applyAlignment="1">
      <alignment horizontal="center" vertical="center"/>
    </xf>
    <xf numFmtId="11" fontId="1" fillId="2" borderId="2" xfId="0" applyNumberFormat="1" applyFont="1" applyFill="1" applyBorder="1" applyAlignment="1">
      <alignment horizontal="center"/>
    </xf>
    <xf numFmtId="11" fontId="2" fillId="2" borderId="3" xfId="0" applyNumberFormat="1" applyFont="1" applyFill="1" applyBorder="1" applyAlignment="1">
      <alignment horizontal="center" vertical="center"/>
    </xf>
    <xf numFmtId="11" fontId="2" fillId="2" borderId="4" xfId="0" applyNumberFormat="1" applyFont="1" applyFill="1" applyBorder="1" applyAlignment="1">
      <alignment horizontal="center" vertical="center"/>
    </xf>
    <xf numFmtId="11" fontId="2" fillId="2" borderId="5" xfId="0" applyNumberFormat="1" applyFont="1" applyFill="1" applyBorder="1" applyAlignment="1">
      <alignment horizontal="center"/>
    </xf>
    <xf numFmtId="11" fontId="2" fillId="2" borderId="7" xfId="0" applyNumberFormat="1" applyFont="1" applyFill="1" applyBorder="1" applyAlignment="1">
      <alignment horizontal="center"/>
    </xf>
    <xf numFmtId="11" fontId="2" fillId="3" borderId="8" xfId="0" applyNumberFormat="1" applyFont="1" applyFill="1" applyBorder="1"/>
    <xf numFmtId="11" fontId="2" fillId="3" borderId="9" xfId="0" applyNumberFormat="1" applyFont="1" applyFill="1" applyBorder="1"/>
    <xf numFmtId="2" fontId="2" fillId="5" borderId="12" xfId="0" applyNumberFormat="1" applyFont="1" applyFill="1" applyBorder="1" applyAlignment="1">
      <alignment horizontal="center" vertical="center"/>
    </xf>
    <xf numFmtId="2" fontId="2" fillId="11" borderId="12" xfId="0" applyNumberFormat="1" applyFont="1" applyFill="1" applyBorder="1" applyAlignment="1">
      <alignment horizontal="center" vertical="center"/>
    </xf>
    <xf numFmtId="2" fontId="2" fillId="12" borderId="12" xfId="0" applyNumberFormat="1" applyFont="1" applyFill="1" applyBorder="1" applyAlignment="1">
      <alignment horizontal="center" vertical="center"/>
    </xf>
    <xf numFmtId="2" fontId="2" fillId="14" borderId="12" xfId="0" applyNumberFormat="1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2" fontId="7" fillId="3" borderId="12" xfId="0" applyNumberFormat="1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164" fontId="2" fillId="3" borderId="10" xfId="0" applyNumberFormat="1" applyFont="1" applyFill="1" applyBorder="1" applyAlignment="1">
      <alignment horizontal="center" vertical="center"/>
    </xf>
    <xf numFmtId="164" fontId="7" fillId="3" borderId="10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7" borderId="10" xfId="0" applyNumberFormat="1" applyFont="1" applyFill="1" applyBorder="1" applyAlignment="1">
      <alignment horizontal="center" vertical="center"/>
    </xf>
    <xf numFmtId="164" fontId="2" fillId="5" borderId="10" xfId="0" applyNumberFormat="1" applyFont="1" applyFill="1" applyBorder="1" applyAlignment="1">
      <alignment horizontal="center" vertical="center"/>
    </xf>
    <xf numFmtId="164" fontId="2" fillId="10" borderId="10" xfId="0" applyNumberFormat="1" applyFont="1" applyFill="1" applyBorder="1" applyAlignment="1">
      <alignment horizontal="center" vertical="center"/>
    </xf>
    <xf numFmtId="164" fontId="2" fillId="11" borderId="10" xfId="0" applyNumberFormat="1" applyFont="1" applyFill="1" applyBorder="1" applyAlignment="1">
      <alignment horizontal="center" vertical="center"/>
    </xf>
    <xf numFmtId="164" fontId="2" fillId="13" borderId="10" xfId="0" applyNumberFormat="1" applyFont="1" applyFill="1" applyBorder="1" applyAlignment="1">
      <alignment horizontal="center" vertical="center"/>
    </xf>
    <xf numFmtId="164" fontId="2" fillId="12" borderId="10" xfId="0" applyNumberFormat="1" applyFont="1" applyFill="1" applyBorder="1" applyAlignment="1">
      <alignment horizontal="center" vertical="center"/>
    </xf>
    <xf numFmtId="164" fontId="2" fillId="15" borderId="10" xfId="0" applyNumberFormat="1" applyFont="1" applyFill="1" applyBorder="1" applyAlignment="1">
      <alignment horizontal="center" vertical="center"/>
    </xf>
    <xf numFmtId="164" fontId="2" fillId="14" borderId="10" xfId="0" applyNumberFormat="1" applyFont="1" applyFill="1" applyBorder="1" applyAlignment="1">
      <alignment horizontal="center" vertical="center"/>
    </xf>
    <xf numFmtId="1" fontId="2" fillId="10" borderId="12" xfId="0" applyNumberFormat="1" applyFont="1" applyFill="1" applyBorder="1" applyAlignment="1">
      <alignment horizontal="center" vertical="center"/>
    </xf>
    <xf numFmtId="1" fontId="2" fillId="11" borderId="1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15" borderId="12" xfId="0" applyNumberFormat="1" applyFont="1" applyFill="1" applyBorder="1" applyAlignment="1">
      <alignment horizontal="center" vertical="center"/>
    </xf>
    <xf numFmtId="1" fontId="2" fillId="14" borderId="12" xfId="0" applyNumberFormat="1" applyFont="1" applyFill="1" applyBorder="1" applyAlignment="1">
      <alignment horizontal="center" vertical="center"/>
    </xf>
    <xf numFmtId="1" fontId="2" fillId="13" borderId="12" xfId="0" applyNumberFormat="1" applyFont="1" applyFill="1" applyBorder="1" applyAlignment="1">
      <alignment horizontal="center" vertical="center"/>
    </xf>
    <xf numFmtId="1" fontId="2" fillId="12" borderId="12" xfId="0" applyNumberFormat="1" applyFont="1" applyFill="1" applyBorder="1" applyAlignment="1">
      <alignment horizontal="center" vertical="center"/>
    </xf>
    <xf numFmtId="1" fontId="2" fillId="7" borderId="12" xfId="0" applyNumberFormat="1" applyFont="1" applyFill="1" applyBorder="1" applyAlignment="1">
      <alignment horizontal="center" vertical="center"/>
    </xf>
    <xf numFmtId="1" fontId="2" fillId="5" borderId="12" xfId="0" applyNumberFormat="1" applyFont="1" applyFill="1" applyBorder="1" applyAlignment="1">
      <alignment horizontal="center" vertical="center"/>
    </xf>
    <xf numFmtId="1" fontId="2" fillId="4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1" fontId="7" fillId="3" borderId="1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64" fontId="0" fillId="0" borderId="0" xfId="0" applyNumberFormat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1" fontId="3" fillId="17" borderId="7" xfId="0" applyNumberFormat="1" applyFont="1" applyFill="1" applyBorder="1" applyAlignment="1">
      <alignment horizontal="center"/>
    </xf>
    <xf numFmtId="11" fontId="3" fillId="2" borderId="5" xfId="0" applyNumberFormat="1" applyFont="1" applyFill="1" applyBorder="1" applyAlignment="1">
      <alignment horizontal="center" vertical="center"/>
    </xf>
    <xf numFmtId="2" fontId="0" fillId="0" borderId="0" xfId="0" applyNumberFormat="1"/>
    <xf numFmtId="11" fontId="3" fillId="2" borderId="5" xfId="0" applyNumberFormat="1" applyFont="1" applyFill="1" applyBorder="1" applyAlignment="1">
      <alignment horizontal="center" vertical="center"/>
    </xf>
    <xf numFmtId="11" fontId="3" fillId="17" borderId="7" xfId="0" applyNumberFormat="1" applyFont="1" applyFill="1" applyBorder="1" applyAlignment="1">
      <alignment horizontal="center"/>
    </xf>
    <xf numFmtId="0" fontId="6" fillId="18" borderId="18" xfId="0" applyFont="1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11" fontId="5" fillId="18" borderId="18" xfId="0" applyNumberFormat="1" applyFont="1" applyFill="1" applyBorder="1" applyAlignment="1">
      <alignment horizontal="center" vertical="center"/>
    </xf>
    <xf numFmtId="11" fontId="5" fillId="18" borderId="19" xfId="0" applyNumberFormat="1" applyFont="1" applyFill="1" applyBorder="1" applyAlignment="1">
      <alignment horizontal="center" vertical="center"/>
    </xf>
    <xf numFmtId="11" fontId="5" fillId="18" borderId="20" xfId="0" applyNumberFormat="1" applyFont="1" applyFill="1" applyBorder="1" applyAlignment="1">
      <alignment horizontal="center" vertical="center"/>
    </xf>
    <xf numFmtId="11" fontId="3" fillId="17" borderId="7" xfId="0" applyNumberFormat="1" applyFont="1" applyFill="1" applyBorder="1" applyAlignment="1">
      <alignment horizontal="center"/>
    </xf>
    <xf numFmtId="11" fontId="3" fillId="17" borderId="8" xfId="0" applyNumberFormat="1" applyFont="1" applyFill="1" applyBorder="1" applyAlignment="1">
      <alignment horizontal="center"/>
    </xf>
    <xf numFmtId="11" fontId="3" fillId="17" borderId="9" xfId="0" applyNumberFormat="1" applyFont="1" applyFill="1" applyBorder="1" applyAlignment="1">
      <alignment horizontal="center"/>
    </xf>
    <xf numFmtId="11" fontId="4" fillId="18" borderId="2" xfId="0" applyNumberFormat="1" applyFont="1" applyFill="1" applyBorder="1" applyAlignment="1">
      <alignment horizontal="center"/>
    </xf>
    <xf numFmtId="11" fontId="4" fillId="18" borderId="3" xfId="0" applyNumberFormat="1" applyFont="1" applyFill="1" applyBorder="1" applyAlignment="1">
      <alignment horizontal="center"/>
    </xf>
    <xf numFmtId="11" fontId="4" fillId="18" borderId="4" xfId="0" applyNumberFormat="1" applyFont="1" applyFill="1" applyBorder="1" applyAlignment="1">
      <alignment horizontal="center"/>
    </xf>
    <xf numFmtId="11" fontId="3" fillId="2" borderId="5" xfId="0" applyNumberFormat="1" applyFont="1" applyFill="1" applyBorder="1" applyAlignment="1">
      <alignment horizontal="center" vertical="center"/>
    </xf>
    <xf numFmtId="11" fontId="3" fillId="2" borderId="1" xfId="0" applyNumberFormat="1" applyFont="1" applyFill="1" applyBorder="1" applyAlignment="1">
      <alignment horizontal="center" vertical="center"/>
    </xf>
    <xf numFmtId="11" fontId="3" fillId="2" borderId="1" xfId="0" applyNumberFormat="1" applyFont="1" applyFill="1" applyBorder="1" applyAlignment="1">
      <alignment horizontal="center"/>
    </xf>
    <xf numFmtId="11" fontId="3" fillId="2" borderId="6" xfId="0" applyNumberFormat="1" applyFont="1" applyFill="1" applyBorder="1" applyAlignment="1">
      <alignment horizontal="center"/>
    </xf>
    <xf numFmtId="11" fontId="8" fillId="18" borderId="18" xfId="0" applyNumberFormat="1" applyFont="1" applyFill="1" applyBorder="1" applyAlignment="1">
      <alignment horizontal="center" vertical="center"/>
    </xf>
    <xf numFmtId="11" fontId="8" fillId="18" borderId="19" xfId="0" applyNumberFormat="1" applyFont="1" applyFill="1" applyBorder="1" applyAlignment="1">
      <alignment horizontal="center" vertical="center"/>
    </xf>
    <xf numFmtId="11" fontId="2" fillId="2" borderId="22" xfId="0" applyNumberFormat="1" applyFont="1" applyFill="1" applyBorder="1" applyAlignment="1">
      <alignment horizontal="center"/>
    </xf>
    <xf numFmtId="11" fontId="4" fillId="18" borderId="21" xfId="0" applyNumberFormat="1" applyFont="1" applyFill="1" applyBorder="1" applyAlignment="1">
      <alignment horizontal="center"/>
    </xf>
    <xf numFmtId="11" fontId="3" fillId="2" borderId="22" xfId="0" applyNumberFormat="1" applyFont="1" applyFill="1" applyBorder="1" applyAlignment="1">
      <alignment horizontal="center" vertical="center"/>
    </xf>
    <xf numFmtId="11" fontId="3" fillId="17" borderId="23" xfId="0" applyNumberFormat="1" applyFont="1" applyFill="1" applyBorder="1" applyAlignment="1">
      <alignment horizontal="center"/>
    </xf>
    <xf numFmtId="11" fontId="2" fillId="2" borderId="21" xfId="0" applyNumberFormat="1" applyFont="1" applyFill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theme" Target="theme/theme1.xml"/><Relationship Id="rId5" Type="http://schemas.openxmlformats.org/officeDocument/2006/relationships/chartsheet" Target="chartsheets/sheet5.xml"/><Relationship Id="rId15" Type="http://schemas.microsoft.com/office/2022/11/relationships/FeaturePropertyBag" Target="featurePropertyBag/featurePropertyBag.xml"/><Relationship Id="rId10" Type="http://schemas.openxmlformats.org/officeDocument/2006/relationships/worksheet" Target="worksheets/sheet4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Reynolds (Cs6)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00518755391758"/>
          <c:y val="0.17238444152814231"/>
          <c:w val="0.84591426071741027"/>
          <c:h val="0.72800087489063869"/>
        </c:manualLayout>
      </c:layout>
      <c:scatterChart>
        <c:scatterStyle val="lineMarker"/>
        <c:varyColors val="0"/>
        <c:ser>
          <c:idx val="1"/>
          <c:order val="0"/>
          <c:tx>
            <c:strRef>
              <c:f>CFD_Results!$E$3</c:f>
              <c:strCache>
                <c:ptCount val="1"/>
                <c:pt idx="0">
                  <c:v>f</c:v>
                </c:pt>
              </c:strCache>
            </c:strRef>
          </c:tx>
          <c:spPr>
            <a:ln w="22225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CFD_Results!$D$4:$D$23</c:f>
              <c:numCache>
                <c:formatCode>0</c:formatCode>
                <c:ptCount val="20"/>
                <c:pt idx="0">
                  <c:v>251.05176331316989</c:v>
                </c:pt>
                <c:pt idx="1">
                  <c:v>502.10352662633977</c:v>
                </c:pt>
                <c:pt idx="2">
                  <c:v>753.15528993950966</c:v>
                </c:pt>
                <c:pt idx="3">
                  <c:v>1004.2070532526795</c:v>
                </c:pt>
                <c:pt idx="4">
                  <c:v>1255.2588165658497</c:v>
                </c:pt>
                <c:pt idx="5">
                  <c:v>1506.3105798790193</c:v>
                </c:pt>
                <c:pt idx="6">
                  <c:v>1757.3623431921894</c:v>
                </c:pt>
                <c:pt idx="7">
                  <c:v>2008.4141065053591</c:v>
                </c:pt>
                <c:pt idx="8">
                  <c:v>2259.465869818529</c:v>
                </c:pt>
                <c:pt idx="9">
                  <c:v>2510.5176331316993</c:v>
                </c:pt>
                <c:pt idx="10">
                  <c:v>2761.5693964448687</c:v>
                </c:pt>
                <c:pt idx="11">
                  <c:v>3012.6211597580386</c:v>
                </c:pt>
                <c:pt idx="12">
                  <c:v>3263.672923071209</c:v>
                </c:pt>
                <c:pt idx="13">
                  <c:v>3514.7246863843789</c:v>
                </c:pt>
                <c:pt idx="14">
                  <c:v>3765.7764496975483</c:v>
                </c:pt>
                <c:pt idx="15">
                  <c:v>4016.8282130107182</c:v>
                </c:pt>
                <c:pt idx="16">
                  <c:v>4267.8799763238885</c:v>
                </c:pt>
                <c:pt idx="17">
                  <c:v>4518.9317396370579</c:v>
                </c:pt>
                <c:pt idx="18">
                  <c:v>4769.9835029502283</c:v>
                </c:pt>
                <c:pt idx="19">
                  <c:v>5021.0352662633986</c:v>
                </c:pt>
              </c:numCache>
            </c:numRef>
          </c:xVal>
          <c:yVal>
            <c:numRef>
              <c:f>CFD_Results!$E$4:$E$23</c:f>
              <c:numCache>
                <c:formatCode>0.000</c:formatCode>
                <c:ptCount val="20"/>
                <c:pt idx="0">
                  <c:v>1.1230846939274983</c:v>
                </c:pt>
                <c:pt idx="1">
                  <c:v>0.95229322445018916</c:v>
                </c:pt>
                <c:pt idx="2">
                  <c:v>0.87003984002123869</c:v>
                </c:pt>
                <c:pt idx="3">
                  <c:v>0.82166452036330462</c:v>
                </c:pt>
                <c:pt idx="4">
                  <c:v>0.78311562927351874</c:v>
                </c:pt>
                <c:pt idx="5">
                  <c:v>0.75830614715381139</c:v>
                </c:pt>
                <c:pt idx="6">
                  <c:v>0.7438198501315092</c:v>
                </c:pt>
                <c:pt idx="7">
                  <c:v>0.72831447169992314</c:v>
                </c:pt>
                <c:pt idx="8">
                  <c:v>0.71197440160561465</c:v>
                </c:pt>
                <c:pt idx="9">
                  <c:v>0.70175918258960035</c:v>
                </c:pt>
                <c:pt idx="10">
                  <c:v>0.68963547362719158</c:v>
                </c:pt>
                <c:pt idx="11">
                  <c:v>0.68331417434370523</c:v>
                </c:pt>
                <c:pt idx="12">
                  <c:v>0.67351574690195071</c:v>
                </c:pt>
                <c:pt idx="13">
                  <c:v>0.66493887898889037</c:v>
                </c:pt>
                <c:pt idx="14">
                  <c:v>0.66269074261215677</c:v>
                </c:pt>
                <c:pt idx="15">
                  <c:v>0.65412630391716697</c:v>
                </c:pt>
                <c:pt idx="16">
                  <c:v>0.64672179468811686</c:v>
                </c:pt>
                <c:pt idx="17">
                  <c:v>0.64486221571261892</c:v>
                </c:pt>
                <c:pt idx="18">
                  <c:v>0.64014084543105276</c:v>
                </c:pt>
                <c:pt idx="19">
                  <c:v>0.63364509613677966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83-4B47-BC98-B35BED36696B}"/>
            </c:ext>
          </c:extLst>
        </c:ser>
        <c:ser>
          <c:idx val="0"/>
          <c:order val="1"/>
          <c:tx>
            <c:strRef>
              <c:f>CFD_Results!$E$26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70C0"/>
              </a:solidFill>
              <a:ln w="31750">
                <a:noFill/>
              </a:ln>
              <a:effectLst/>
            </c:spPr>
          </c:marke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CFD_Results!$D$27:$D$36</c:f>
              <c:numCache>
                <c:formatCode>0</c:formatCode>
                <c:ptCount val="10"/>
                <c:pt idx="0">
                  <c:v>1026.1991877189132</c:v>
                </c:pt>
                <c:pt idx="1">
                  <c:v>1408.1744455999012</c:v>
                </c:pt>
                <c:pt idx="2">
                  <c:v>1799.162461783832</c:v>
                </c:pt>
                <c:pt idx="3">
                  <c:v>2197.3054532221881</c:v>
                </c:pt>
                <c:pt idx="4">
                  <c:v>2588.2432590534563</c:v>
                </c:pt>
                <c:pt idx="5">
                  <c:v>2978.1768578314723</c:v>
                </c:pt>
                <c:pt idx="6">
                  <c:v>3389.8264341360768</c:v>
                </c:pt>
                <c:pt idx="7">
                  <c:v>3799.9948050371336</c:v>
                </c:pt>
                <c:pt idx="8">
                  <c:v>4202.1295195121693</c:v>
                </c:pt>
                <c:pt idx="9">
                  <c:v>4449.3652960229783</c:v>
                </c:pt>
              </c:numCache>
            </c:numRef>
          </c:xVal>
          <c:yVal>
            <c:numRef>
              <c:f>CFD_Results!$E$27:$E$36</c:f>
              <c:numCache>
                <c:formatCode>0.000</c:formatCode>
                <c:ptCount val="10"/>
                <c:pt idx="0">
                  <c:v>0.88192700309826344</c:v>
                </c:pt>
                <c:pt idx="1">
                  <c:v>0.82110627648799162</c:v>
                </c:pt>
                <c:pt idx="2">
                  <c:v>0.77756006000995648</c:v>
                </c:pt>
                <c:pt idx="3">
                  <c:v>0.7454611657460507</c:v>
                </c:pt>
                <c:pt idx="4">
                  <c:v>0.72457970217060974</c:v>
                </c:pt>
                <c:pt idx="5">
                  <c:v>0.7075073201448463</c:v>
                </c:pt>
                <c:pt idx="6">
                  <c:v>0.68381015629165998</c:v>
                </c:pt>
                <c:pt idx="7">
                  <c:v>0.66516849816937607</c:v>
                </c:pt>
                <c:pt idx="8">
                  <c:v>0.65269440458081818</c:v>
                </c:pt>
                <c:pt idx="9">
                  <c:v>0.64361767648428247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83-4B47-BC98-B35BED366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78464"/>
        <c:axId val="137877984"/>
      </c:scatterChart>
      <c:valAx>
        <c:axId val="1378784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77984"/>
        <c:crosses val="autoZero"/>
        <c:crossBetween val="midCat"/>
      </c:valAx>
      <c:valAx>
        <c:axId val="137877984"/>
        <c:scaling>
          <c:orientation val="minMax"/>
          <c:min val="0.60000000000000009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784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EXP_Validação!$S$4:$S$302</c:f>
              <c:numCache>
                <c:formatCode>0.000</c:formatCode>
                <c:ptCount val="299"/>
                <c:pt idx="0">
                  <c:v>2141.5903352656219</c:v>
                </c:pt>
                <c:pt idx="1">
                  <c:v>2496.6432854156697</c:v>
                </c:pt>
                <c:pt idx="2">
                  <c:v>2864.6543156079233</c:v>
                </c:pt>
                <c:pt idx="3">
                  <c:v>3234.304081666126</c:v>
                </c:pt>
                <c:pt idx="4">
                  <c:v>3584.8651050007065</c:v>
                </c:pt>
                <c:pt idx="5">
                  <c:v>3964.7015023206473</c:v>
                </c:pt>
                <c:pt idx="6">
                  <c:v>4318.3804055332066</c:v>
                </c:pt>
                <c:pt idx="7">
                  <c:v>4674.0016583826127</c:v>
                </c:pt>
                <c:pt idx="8">
                  <c:v>5037.2872127048995</c:v>
                </c:pt>
                <c:pt idx="9">
                  <c:v>5393.5234780645687</c:v>
                </c:pt>
                <c:pt idx="10">
                  <c:v>5765.3530352983935</c:v>
                </c:pt>
                <c:pt idx="11">
                  <c:v>6142.5775756918738</c:v>
                </c:pt>
                <c:pt idx="12">
                  <c:v>6476.6033259656879</c:v>
                </c:pt>
                <c:pt idx="13">
                  <c:v>6831.7730506430007</c:v>
                </c:pt>
              </c:numCache>
            </c:numRef>
          </c:xVal>
          <c:yVal>
            <c:numRef>
              <c:f>EXP_Validação!$T$4:$T$302</c:f>
              <c:numCache>
                <c:formatCode>0.000</c:formatCode>
                <c:ptCount val="299"/>
                <c:pt idx="0">
                  <c:v>0.55954495619372691</c:v>
                </c:pt>
                <c:pt idx="1">
                  <c:v>0.54385403877935079</c:v>
                </c:pt>
                <c:pt idx="2">
                  <c:v>0.52693494239587124</c:v>
                </c:pt>
                <c:pt idx="3">
                  <c:v>0.51226769152776963</c:v>
                </c:pt>
                <c:pt idx="4">
                  <c:v>0.50124205720980253</c:v>
                </c:pt>
                <c:pt idx="5">
                  <c:v>0.48571310375028676</c:v>
                </c:pt>
                <c:pt idx="6">
                  <c:v>0.47609479341864336</c:v>
                </c:pt>
                <c:pt idx="7">
                  <c:v>0.46696885997974735</c:v>
                </c:pt>
                <c:pt idx="8">
                  <c:v>0.45723317431933536</c:v>
                </c:pt>
                <c:pt idx="9">
                  <c:v>0.45120451132339667</c:v>
                </c:pt>
                <c:pt idx="10">
                  <c:v>0.44240560428678088</c:v>
                </c:pt>
                <c:pt idx="11">
                  <c:v>0.43573800244986083</c:v>
                </c:pt>
                <c:pt idx="12">
                  <c:v>0.42868394758001344</c:v>
                </c:pt>
                <c:pt idx="13">
                  <c:v>0.42382271184688741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7-4588-A1FD-561FEE04C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992223"/>
        <c:axId val="759995103"/>
      </c:scatterChart>
      <c:valAx>
        <c:axId val="75999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995103"/>
        <c:crosses val="autoZero"/>
        <c:crossBetween val="midCat"/>
      </c:valAx>
      <c:valAx>
        <c:axId val="75999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99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Planilha3!$D$1:$D$14</c:f>
              <c:numCache>
                <c:formatCode>General</c:formatCode>
                <c:ptCount val="14"/>
                <c:pt idx="0">
                  <c:v>1384.2676466608452</c:v>
                </c:pt>
                <c:pt idx="1">
                  <c:v>1687.0359226657638</c:v>
                </c:pt>
                <c:pt idx="2">
                  <c:v>1982.848245504561</c:v>
                </c:pt>
                <c:pt idx="3">
                  <c:v>2278.4417899800983</c:v>
                </c:pt>
                <c:pt idx="4">
                  <c:v>2563.1653464618703</c:v>
                </c:pt>
                <c:pt idx="5">
                  <c:v>2852.1745612924433</c:v>
                </c:pt>
                <c:pt idx="6">
                  <c:v>3153.2285739578438</c:v>
                </c:pt>
                <c:pt idx="7">
                  <c:v>3464.0167253063819</c:v>
                </c:pt>
                <c:pt idx="8">
                  <c:v>3746.6663827830057</c:v>
                </c:pt>
                <c:pt idx="9">
                  <c:v>4031.8664565217146</c:v>
                </c:pt>
                <c:pt idx="10">
                  <c:v>4328.3021478476385</c:v>
                </c:pt>
                <c:pt idx="11">
                  <c:v>4613.7120090579674</c:v>
                </c:pt>
                <c:pt idx="12">
                  <c:v>4896.409617956705</c:v>
                </c:pt>
                <c:pt idx="13">
                  <c:v>5180.4169000710936</c:v>
                </c:pt>
              </c:numCache>
            </c:numRef>
          </c:xVal>
          <c:yVal>
            <c:numRef>
              <c:f>Planilha3!$E$1:$E$14</c:f>
              <c:numCache>
                <c:formatCode>General</c:formatCode>
                <c:ptCount val="14"/>
                <c:pt idx="0">
                  <c:v>0.59221665376153432</c:v>
                </c:pt>
                <c:pt idx="1">
                  <c:v>0.56796453442381589</c:v>
                </c:pt>
                <c:pt idx="2">
                  <c:v>0.55058957119263807</c:v>
                </c:pt>
                <c:pt idx="3">
                  <c:v>0.53364285167699388</c:v>
                </c:pt>
                <c:pt idx="4">
                  <c:v>0.52019342053678419</c:v>
                </c:pt>
                <c:pt idx="5">
                  <c:v>0.50877833405903861</c:v>
                </c:pt>
                <c:pt idx="6">
                  <c:v>0.5010213689355969</c:v>
                </c:pt>
                <c:pt idx="7">
                  <c:v>0.49150313854072264</c:v>
                </c:pt>
                <c:pt idx="8">
                  <c:v>0.48276719440907151</c:v>
                </c:pt>
                <c:pt idx="9">
                  <c:v>0.47316213114695449</c:v>
                </c:pt>
                <c:pt idx="10">
                  <c:v>0.46304613779772757</c:v>
                </c:pt>
                <c:pt idx="11">
                  <c:v>0.45234390776917993</c:v>
                </c:pt>
                <c:pt idx="12">
                  <c:v>0.44305712059334951</c:v>
                </c:pt>
                <c:pt idx="13">
                  <c:v>0.4370054647362957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4F5-49AD-87D0-8AB617D9A16B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Planilha3!$G$1:$G$14</c:f>
              <c:numCache>
                <c:formatCode>General</c:formatCode>
                <c:ptCount val="14"/>
                <c:pt idx="0">
                  <c:v>2141.5903352656219</c:v>
                </c:pt>
                <c:pt idx="1">
                  <c:v>2496.6432854156697</c:v>
                </c:pt>
                <c:pt idx="2">
                  <c:v>2864.6543156079233</c:v>
                </c:pt>
                <c:pt idx="3">
                  <c:v>3234.304081666126</c:v>
                </c:pt>
                <c:pt idx="4">
                  <c:v>3584.8651050007065</c:v>
                </c:pt>
                <c:pt idx="5">
                  <c:v>3964.7015023206473</c:v>
                </c:pt>
                <c:pt idx="6">
                  <c:v>4318.3804055332066</c:v>
                </c:pt>
                <c:pt idx="7">
                  <c:v>4674.0016583826127</c:v>
                </c:pt>
                <c:pt idx="8">
                  <c:v>5037.2872127048995</c:v>
                </c:pt>
                <c:pt idx="9">
                  <c:v>5393.5234780645687</c:v>
                </c:pt>
                <c:pt idx="10">
                  <c:v>5765.3530352983935</c:v>
                </c:pt>
                <c:pt idx="11">
                  <c:v>6142.5775756918738</c:v>
                </c:pt>
                <c:pt idx="12">
                  <c:v>6476.6033259656879</c:v>
                </c:pt>
                <c:pt idx="13">
                  <c:v>6831.7730506430007</c:v>
                </c:pt>
              </c:numCache>
            </c:numRef>
          </c:xVal>
          <c:yVal>
            <c:numRef>
              <c:f>Planilha3!$H$1:$H$14</c:f>
              <c:numCache>
                <c:formatCode>General</c:formatCode>
                <c:ptCount val="14"/>
                <c:pt idx="0">
                  <c:v>0.55954495619372691</c:v>
                </c:pt>
                <c:pt idx="1">
                  <c:v>0.54385403877935079</c:v>
                </c:pt>
                <c:pt idx="2">
                  <c:v>0.52693494239587124</c:v>
                </c:pt>
                <c:pt idx="3">
                  <c:v>0.51226769152776963</c:v>
                </c:pt>
                <c:pt idx="4">
                  <c:v>0.50124205720980253</c:v>
                </c:pt>
                <c:pt idx="5">
                  <c:v>0.48571310375028676</c:v>
                </c:pt>
                <c:pt idx="6">
                  <c:v>0.47609479341864336</c:v>
                </c:pt>
                <c:pt idx="7">
                  <c:v>0.46696885997974735</c:v>
                </c:pt>
                <c:pt idx="8">
                  <c:v>0.45723317431933536</c:v>
                </c:pt>
                <c:pt idx="9">
                  <c:v>0.45120451132339667</c:v>
                </c:pt>
                <c:pt idx="10">
                  <c:v>0.44240560428678088</c:v>
                </c:pt>
                <c:pt idx="11">
                  <c:v>0.43573800244986083</c:v>
                </c:pt>
                <c:pt idx="12">
                  <c:v>0.42868394758001344</c:v>
                </c:pt>
                <c:pt idx="13">
                  <c:v>0.42382271184688741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4F5-49AD-87D0-8AB617D9A16B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Planilha3!$A$1:$A$14</c:f>
              <c:numCache>
                <c:formatCode>General</c:formatCode>
                <c:ptCount val="14"/>
                <c:pt idx="0">
                  <c:v>1506.039619503013</c:v>
                </c:pt>
                <c:pt idx="1">
                  <c:v>1850.5949746170297</c:v>
                </c:pt>
                <c:pt idx="2">
                  <c:v>2170.7611497952885</c:v>
                </c:pt>
                <c:pt idx="3">
                  <c:v>2493.034180472021</c:v>
                </c:pt>
                <c:pt idx="4">
                  <c:v>2811.2107392466405</c:v>
                </c:pt>
                <c:pt idx="5">
                  <c:v>3130.166593181088</c:v>
                </c:pt>
                <c:pt idx="6">
                  <c:v>3454.7257862072042</c:v>
                </c:pt>
                <c:pt idx="7">
                  <c:v>3825.8702783896097</c:v>
                </c:pt>
                <c:pt idx="8">
                  <c:v>4153.9052657569873</c:v>
                </c:pt>
                <c:pt idx="9">
                  <c:v>4464.9095504941879</c:v>
                </c:pt>
                <c:pt idx="10">
                  <c:v>4773.7104298901668</c:v>
                </c:pt>
                <c:pt idx="11">
                  <c:v>5104.0591652763005</c:v>
                </c:pt>
                <c:pt idx="12">
                  <c:v>5415.5048207235286</c:v>
                </c:pt>
                <c:pt idx="13">
                  <c:v>5725.3505073470342</c:v>
                </c:pt>
              </c:numCache>
            </c:numRef>
          </c:xVal>
          <c:yVal>
            <c:numRef>
              <c:f>Planilha3!$B$1:$B$14</c:f>
              <c:numCache>
                <c:formatCode>General</c:formatCode>
                <c:ptCount val="14"/>
                <c:pt idx="0">
                  <c:v>0.74796528661728312</c:v>
                </c:pt>
                <c:pt idx="1">
                  <c:v>0.69755220187532441</c:v>
                </c:pt>
                <c:pt idx="2">
                  <c:v>0.67013280168320888</c:v>
                </c:pt>
                <c:pt idx="3">
                  <c:v>0.64652077528919816</c:v>
                </c:pt>
                <c:pt idx="4">
                  <c:v>0.62707612782415345</c:v>
                </c:pt>
                <c:pt idx="5">
                  <c:v>0.62377312708715626</c:v>
                </c:pt>
                <c:pt idx="6">
                  <c:v>0.6122699868269893</c:v>
                </c:pt>
                <c:pt idx="7">
                  <c:v>0.58020111583749101</c:v>
                </c:pt>
                <c:pt idx="8">
                  <c:v>0.56334767863490642</c:v>
                </c:pt>
                <c:pt idx="9">
                  <c:v>0.55231890290245678</c:v>
                </c:pt>
                <c:pt idx="10">
                  <c:v>0.54237845841744015</c:v>
                </c:pt>
                <c:pt idx="11">
                  <c:v>0.53010290849047959</c:v>
                </c:pt>
                <c:pt idx="12">
                  <c:v>0.52096581357834204</c:v>
                </c:pt>
                <c:pt idx="13">
                  <c:v>0.51083860290371197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F5-49AD-87D0-8AB617D9A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761488"/>
        <c:axId val="1568760240"/>
      </c:scatterChart>
      <c:valAx>
        <c:axId val="156876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8760240"/>
        <c:crosses val="autoZero"/>
        <c:crossBetween val="midCat"/>
      </c:valAx>
      <c:valAx>
        <c:axId val="15687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87614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Reynolds (Cs8)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CFD_Results!$J$3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CFD_Results!$I$4:$I$23</c:f>
              <c:numCache>
                <c:formatCode>0</c:formatCode>
                <c:ptCount val="20"/>
                <c:pt idx="0">
                  <c:v>304.76497394831097</c:v>
                </c:pt>
                <c:pt idx="1">
                  <c:v>609.52994789662193</c:v>
                </c:pt>
                <c:pt idx="2">
                  <c:v>914.2949218449329</c:v>
                </c:pt>
                <c:pt idx="3">
                  <c:v>1219.0598957932439</c:v>
                </c:pt>
                <c:pt idx="4">
                  <c:v>1523.8248697415549</c:v>
                </c:pt>
                <c:pt idx="5">
                  <c:v>1828.5898436898658</c:v>
                </c:pt>
                <c:pt idx="6">
                  <c:v>2133.3548176381769</c:v>
                </c:pt>
                <c:pt idx="7">
                  <c:v>2438.1197915864877</c:v>
                </c:pt>
                <c:pt idx="8">
                  <c:v>2742.8847655347986</c:v>
                </c:pt>
                <c:pt idx="9">
                  <c:v>3047.6497394831099</c:v>
                </c:pt>
                <c:pt idx="10">
                  <c:v>3352.4147134314208</c:v>
                </c:pt>
                <c:pt idx="11">
                  <c:v>3657.1796873797316</c:v>
                </c:pt>
                <c:pt idx="12">
                  <c:v>3961.9446613280425</c:v>
                </c:pt>
                <c:pt idx="13">
                  <c:v>4266.7096352763538</c:v>
                </c:pt>
                <c:pt idx="14">
                  <c:v>4571.4746092246642</c:v>
                </c:pt>
                <c:pt idx="15">
                  <c:v>4876.2395831729755</c:v>
                </c:pt>
                <c:pt idx="16">
                  <c:v>5181.0045571212868</c:v>
                </c:pt>
                <c:pt idx="17">
                  <c:v>5485.7695310695972</c:v>
                </c:pt>
                <c:pt idx="18">
                  <c:v>5790.5345050179085</c:v>
                </c:pt>
                <c:pt idx="19">
                  <c:v>6095.2994789662198</c:v>
                </c:pt>
              </c:numCache>
            </c:numRef>
          </c:xVal>
          <c:yVal>
            <c:numRef>
              <c:f>CFD_Results!$J$4:$J$23</c:f>
              <c:numCache>
                <c:formatCode>0.000</c:formatCode>
                <c:ptCount val="20"/>
                <c:pt idx="0">
                  <c:v>0.90033324322915187</c:v>
                </c:pt>
                <c:pt idx="1">
                  <c:v>0.78672784509843441</c:v>
                </c:pt>
                <c:pt idx="2">
                  <c:v>0.74047344367640422</c:v>
                </c:pt>
                <c:pt idx="3">
                  <c:v>0.69352538124109087</c:v>
                </c:pt>
                <c:pt idx="4">
                  <c:v>0.67030440066124086</c:v>
                </c:pt>
                <c:pt idx="5">
                  <c:v>0.65689827131253686</c:v>
                </c:pt>
                <c:pt idx="6">
                  <c:v>0.64474173881281294</c:v>
                </c:pt>
                <c:pt idx="7">
                  <c:v>0.62056018680618363</c:v>
                </c:pt>
                <c:pt idx="8">
                  <c:v>0.62008960103186106</c:v>
                </c:pt>
                <c:pt idx="9">
                  <c:v>0.60011365651940507</c:v>
                </c:pt>
                <c:pt idx="10">
                  <c:v>0.60045762065822317</c:v>
                </c:pt>
                <c:pt idx="11">
                  <c:v>0.60217397181956556</c:v>
                </c:pt>
                <c:pt idx="12">
                  <c:v>0.59883552803173934</c:v>
                </c:pt>
                <c:pt idx="13">
                  <c:v>0.58585924299368497</c:v>
                </c:pt>
                <c:pt idx="14">
                  <c:v>0.59045665515012746</c:v>
                </c:pt>
                <c:pt idx="15">
                  <c:v>0.59317825738694963</c:v>
                </c:pt>
                <c:pt idx="16">
                  <c:v>0.58615569136956092</c:v>
                </c:pt>
                <c:pt idx="17">
                  <c:v>0.57545302434430701</c:v>
                </c:pt>
                <c:pt idx="18">
                  <c:v>0.55815778713152764</c:v>
                </c:pt>
                <c:pt idx="19">
                  <c:v>0.559703058494193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3-4E8C-8D96-8F87DED77203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CFD_Results!$I$27:$I$36</c:f>
              <c:numCache>
                <c:formatCode>0</c:formatCode>
                <c:ptCount val="10"/>
                <c:pt idx="0">
                  <c:v>1362.29943354895</c:v>
                </c:pt>
                <c:pt idx="1">
                  <c:v>1822.7993091848477</c:v>
                </c:pt>
                <c:pt idx="2">
                  <c:v>2317.4328619029566</c:v>
                </c:pt>
                <c:pt idx="3">
                  <c:v>2856.8668657914668</c:v>
                </c:pt>
                <c:pt idx="4">
                  <c:v>3334.7383449424183</c:v>
                </c:pt>
                <c:pt idx="5">
                  <c:v>3846.1339712276845</c:v>
                </c:pt>
                <c:pt idx="6">
                  <c:v>4389.2251548035747</c:v>
                </c:pt>
                <c:pt idx="7">
                  <c:v>4911.5923201509795</c:v>
                </c:pt>
                <c:pt idx="8">
                  <c:v>5419.0260017749169</c:v>
                </c:pt>
                <c:pt idx="9">
                  <c:v>5763.7151873104567</c:v>
                </c:pt>
              </c:numCache>
            </c:numRef>
          </c:xVal>
          <c:yVal>
            <c:numRef>
              <c:f>CFD_Results!$J$27:$J$36</c:f>
              <c:numCache>
                <c:formatCode>0.000</c:formatCode>
                <c:ptCount val="10"/>
                <c:pt idx="0">
                  <c:v>0.67911878304983297</c:v>
                </c:pt>
                <c:pt idx="1">
                  <c:v>0.64555702489220013</c:v>
                </c:pt>
                <c:pt idx="2">
                  <c:v>0.60849585135714135</c:v>
                </c:pt>
                <c:pt idx="3">
                  <c:v>0.56910923736712749</c:v>
                </c:pt>
                <c:pt idx="4">
                  <c:v>0.55856171695526347</c:v>
                </c:pt>
                <c:pt idx="5">
                  <c:v>0.54060555951788369</c:v>
                </c:pt>
                <c:pt idx="6">
                  <c:v>0.51572046705520536</c:v>
                </c:pt>
                <c:pt idx="7">
                  <c:v>0.5039386485241597</c:v>
                </c:pt>
                <c:pt idx="8">
                  <c:v>0.49166979697700824</c:v>
                </c:pt>
                <c:pt idx="9">
                  <c:v>0.48623807112173217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3-4E8C-8D96-8F87DED77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71456"/>
        <c:axId val="150169536"/>
      </c:scatterChart>
      <c:valAx>
        <c:axId val="1501714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169536"/>
        <c:crosses val="autoZero"/>
        <c:crossBetween val="midCat"/>
      </c:valAx>
      <c:valAx>
        <c:axId val="150169536"/>
        <c:scaling>
          <c:orientation val="minMax"/>
          <c:min val="0.45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171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Reynolds</a:t>
            </a:r>
            <a:r>
              <a:rPr lang="pt-BR" baseline="0"/>
              <a:t> (Cs10)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CFD_Results!$O$3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CFD_Results!$N$4:$N$23</c:f>
              <c:numCache>
                <c:formatCode>0</c:formatCode>
                <c:ptCount val="20"/>
                <c:pt idx="0">
                  <c:v>344.82086718175037</c:v>
                </c:pt>
                <c:pt idx="1">
                  <c:v>689.64173436350075</c:v>
                </c:pt>
                <c:pt idx="2">
                  <c:v>1034.4626015452511</c:v>
                </c:pt>
                <c:pt idx="3">
                  <c:v>1379.2834687270015</c:v>
                </c:pt>
                <c:pt idx="4">
                  <c:v>1724.1043359087519</c:v>
                </c:pt>
                <c:pt idx="5">
                  <c:v>2068.9252030905022</c:v>
                </c:pt>
                <c:pt idx="6">
                  <c:v>2413.7460702722528</c:v>
                </c:pt>
                <c:pt idx="7">
                  <c:v>2758.566937454003</c:v>
                </c:pt>
                <c:pt idx="8">
                  <c:v>3103.3878046357531</c:v>
                </c:pt>
                <c:pt idx="9">
                  <c:v>3448.2086718175037</c:v>
                </c:pt>
                <c:pt idx="10">
                  <c:v>3793.0295389992539</c:v>
                </c:pt>
                <c:pt idx="11">
                  <c:v>4137.8504061810045</c:v>
                </c:pt>
                <c:pt idx="12">
                  <c:v>4482.6712733627555</c:v>
                </c:pt>
                <c:pt idx="13">
                  <c:v>4827.4921405445057</c:v>
                </c:pt>
                <c:pt idx="14">
                  <c:v>5172.3130077262558</c:v>
                </c:pt>
                <c:pt idx="15">
                  <c:v>5517.133874908006</c:v>
                </c:pt>
                <c:pt idx="16">
                  <c:v>5861.954742089757</c:v>
                </c:pt>
                <c:pt idx="17">
                  <c:v>6206.7756092715063</c:v>
                </c:pt>
                <c:pt idx="18">
                  <c:v>6551.5964764532573</c:v>
                </c:pt>
                <c:pt idx="19">
                  <c:v>6896.4173436350075</c:v>
                </c:pt>
              </c:numCache>
            </c:numRef>
          </c:xVal>
          <c:yVal>
            <c:numRef>
              <c:f>CFD_Results!$O$4:$O$23</c:f>
              <c:numCache>
                <c:formatCode>0.000</c:formatCode>
                <c:ptCount val="20"/>
                <c:pt idx="0">
                  <c:v>0.83644269009238492</c:v>
                </c:pt>
                <c:pt idx="1">
                  <c:v>0.7776917230885908</c:v>
                </c:pt>
                <c:pt idx="2">
                  <c:v>0.73505336210901029</c:v>
                </c:pt>
                <c:pt idx="3">
                  <c:v>0.70527169194667816</c:v>
                </c:pt>
                <c:pt idx="4">
                  <c:v>0.69627265056695287</c:v>
                </c:pt>
                <c:pt idx="5">
                  <c:v>0.67247171774633074</c:v>
                </c:pt>
                <c:pt idx="6">
                  <c:v>0.66398494927122476</c:v>
                </c:pt>
                <c:pt idx="7">
                  <c:v>0.64706799323488318</c:v>
                </c:pt>
                <c:pt idx="8">
                  <c:v>0.64648076630786555</c:v>
                </c:pt>
                <c:pt idx="9">
                  <c:v>0.64241711583588024</c:v>
                </c:pt>
                <c:pt idx="10">
                  <c:v>0.63820651005328932</c:v>
                </c:pt>
                <c:pt idx="11">
                  <c:v>0.62645863597530982</c:v>
                </c:pt>
                <c:pt idx="12">
                  <c:v>0.61969661654228902</c:v>
                </c:pt>
                <c:pt idx="13">
                  <c:v>0.60504348704731536</c:v>
                </c:pt>
                <c:pt idx="14">
                  <c:v>0.59374535774201176</c:v>
                </c:pt>
                <c:pt idx="15">
                  <c:v>0.58781671825457482</c:v>
                </c:pt>
                <c:pt idx="16">
                  <c:v>0.57761313040832607</c:v>
                </c:pt>
                <c:pt idx="17">
                  <c:v>0.58425232773686853</c:v>
                </c:pt>
                <c:pt idx="18">
                  <c:v>0.57965419889615455</c:v>
                </c:pt>
                <c:pt idx="19">
                  <c:v>0.5762102956658397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4-452A-B478-E1608639C966}"/>
            </c:ext>
          </c:extLst>
        </c:ser>
        <c:ser>
          <c:idx val="0"/>
          <c:order val="1"/>
          <c:tx>
            <c:strRef>
              <c:f>CFD_Results!$O$26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CFD_Results!$N$27:$N$36</c:f>
              <c:numCache>
                <c:formatCode>0</c:formatCode>
                <c:ptCount val="10"/>
                <c:pt idx="0">
                  <c:v>1529.6253668182446</c:v>
                </c:pt>
                <c:pt idx="1">
                  <c:v>2100.9935437384052</c:v>
                </c:pt>
                <c:pt idx="2">
                  <c:v>2682.3615258068362</c:v>
                </c:pt>
                <c:pt idx="3">
                  <c:v>3253.3848818598149</c:v>
                </c:pt>
                <c:pt idx="4">
                  <c:v>3828.5460883189744</c:v>
                </c:pt>
                <c:pt idx="5">
                  <c:v>4428.5343972152195</c:v>
                </c:pt>
                <c:pt idx="6">
                  <c:v>5036.7984069238273</c:v>
                </c:pt>
                <c:pt idx="7">
                  <c:v>5634.3729697498011</c:v>
                </c:pt>
                <c:pt idx="8">
                  <c:v>6199.879191927871</c:v>
                </c:pt>
                <c:pt idx="9">
                  <c:v>6615.3883368818806</c:v>
                </c:pt>
              </c:numCache>
            </c:numRef>
          </c:xVal>
          <c:yVal>
            <c:numRef>
              <c:f>CFD_Results!$O$27:$O$36</c:f>
              <c:numCache>
                <c:formatCode>0.000</c:formatCode>
                <c:ptCount val="10"/>
                <c:pt idx="0">
                  <c:v>0.66144379617213656</c:v>
                </c:pt>
                <c:pt idx="1">
                  <c:v>0.60203182810776934</c:v>
                </c:pt>
                <c:pt idx="2">
                  <c:v>0.56361910750851607</c:v>
                </c:pt>
                <c:pt idx="3">
                  <c:v>0.54467071023307589</c:v>
                </c:pt>
                <c:pt idx="4">
                  <c:v>0.52022761829855446</c:v>
                </c:pt>
                <c:pt idx="5">
                  <c:v>0.49656392954568312</c:v>
                </c:pt>
                <c:pt idx="6">
                  <c:v>0.47553929709936676</c:v>
                </c:pt>
                <c:pt idx="7">
                  <c:v>0.4632087077895814</c:v>
                </c:pt>
                <c:pt idx="8">
                  <c:v>0.45395004859573318</c:v>
                </c:pt>
                <c:pt idx="9">
                  <c:v>0.4546818291318041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A4-452A-B478-E1608639C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15184"/>
        <c:axId val="151614704"/>
      </c:scatterChart>
      <c:valAx>
        <c:axId val="1516151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614704"/>
        <c:crosses val="autoZero"/>
        <c:crossBetween val="midCat"/>
      </c:valAx>
      <c:valAx>
        <c:axId val="151614704"/>
        <c:scaling>
          <c:orientation val="minMax"/>
          <c:min val="0.4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6151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Reynolds</a:t>
            </a:r>
            <a:r>
              <a:rPr lang="pt-BR" baseline="0"/>
              <a:t> (Cs12)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CFD_Results!$T$3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CFD_Results!$S$4:$S$23</c:f>
              <c:numCache>
                <c:formatCode>0</c:formatCode>
                <c:ptCount val="20"/>
                <c:pt idx="0">
                  <c:v>385.11570925395165</c:v>
                </c:pt>
                <c:pt idx="1">
                  <c:v>770.2314185079033</c:v>
                </c:pt>
                <c:pt idx="2">
                  <c:v>1155.3471277618548</c:v>
                </c:pt>
                <c:pt idx="3">
                  <c:v>1540.4628370158066</c:v>
                </c:pt>
                <c:pt idx="4">
                  <c:v>1925.5785462697584</c:v>
                </c:pt>
                <c:pt idx="5">
                  <c:v>2310.6942555237097</c:v>
                </c:pt>
                <c:pt idx="6">
                  <c:v>2695.8099647776617</c:v>
                </c:pt>
                <c:pt idx="7">
                  <c:v>3080.9256740316132</c:v>
                </c:pt>
                <c:pt idx="8">
                  <c:v>3466.0413832855647</c:v>
                </c:pt>
                <c:pt idx="9">
                  <c:v>3851.1570925395167</c:v>
                </c:pt>
                <c:pt idx="10">
                  <c:v>4236.2728017934687</c:v>
                </c:pt>
                <c:pt idx="11">
                  <c:v>4621.3885110474193</c:v>
                </c:pt>
                <c:pt idx="12">
                  <c:v>5006.5042203013718</c:v>
                </c:pt>
                <c:pt idx="13">
                  <c:v>5391.6199295553233</c:v>
                </c:pt>
                <c:pt idx="14">
                  <c:v>5776.7356388092749</c:v>
                </c:pt>
                <c:pt idx="15">
                  <c:v>6161.8513480632264</c:v>
                </c:pt>
                <c:pt idx="16">
                  <c:v>6546.9670573171788</c:v>
                </c:pt>
                <c:pt idx="17">
                  <c:v>6932.0827665711295</c:v>
                </c:pt>
                <c:pt idx="18">
                  <c:v>7317.198475825081</c:v>
                </c:pt>
                <c:pt idx="19">
                  <c:v>7702.3141850790335</c:v>
                </c:pt>
              </c:numCache>
            </c:numRef>
          </c:xVal>
          <c:yVal>
            <c:numRef>
              <c:f>CFD_Results!$T$4:$T$23</c:f>
              <c:numCache>
                <c:formatCode>0.000</c:formatCode>
                <c:ptCount val="20"/>
                <c:pt idx="0">
                  <c:v>0.74063776511542301</c:v>
                </c:pt>
                <c:pt idx="1">
                  <c:v>0.68210827458474388</c:v>
                </c:pt>
                <c:pt idx="2">
                  <c:v>0.65294378494181249</c:v>
                </c:pt>
                <c:pt idx="3">
                  <c:v>0.64569676639930595</c:v>
                </c:pt>
                <c:pt idx="4">
                  <c:v>0.61483460054088024</c:v>
                </c:pt>
                <c:pt idx="5">
                  <c:v>0.59785482641445109</c:v>
                </c:pt>
                <c:pt idx="6">
                  <c:v>0.59915225728164534</c:v>
                </c:pt>
                <c:pt idx="7">
                  <c:v>0.60222756359350516</c:v>
                </c:pt>
                <c:pt idx="8">
                  <c:v>0.60324529919770498</c:v>
                </c:pt>
                <c:pt idx="9">
                  <c:v>0.58312628583496517</c:v>
                </c:pt>
                <c:pt idx="10">
                  <c:v>0.57331437087521819</c:v>
                </c:pt>
                <c:pt idx="11">
                  <c:v>0.55915099278533176</c:v>
                </c:pt>
                <c:pt idx="12">
                  <c:v>0.57945952243807564</c:v>
                </c:pt>
                <c:pt idx="13">
                  <c:v>0.56776101623903075</c:v>
                </c:pt>
                <c:pt idx="14">
                  <c:v>0.57337610384457227</c:v>
                </c:pt>
                <c:pt idx="15">
                  <c:v>0.56142677927842788</c:v>
                </c:pt>
                <c:pt idx="16">
                  <c:v>0.56380890321649002</c:v>
                </c:pt>
                <c:pt idx="17">
                  <c:v>0.5554935988348314</c:v>
                </c:pt>
                <c:pt idx="18">
                  <c:v>0.57107551544388857</c:v>
                </c:pt>
                <c:pt idx="19">
                  <c:v>0.56277611561273944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7-43BE-BC41-F3EF729A1023}"/>
            </c:ext>
          </c:extLst>
        </c:ser>
        <c:ser>
          <c:idx val="0"/>
          <c:order val="1"/>
          <c:tx>
            <c:strRef>
              <c:f>CFD_Results!$T$26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CFD_Results!$S$27:$S$36</c:f>
              <c:numCache>
                <c:formatCode>0</c:formatCode>
                <c:ptCount val="10"/>
                <c:pt idx="0">
                  <c:v>1726.8588402947191</c:v>
                </c:pt>
                <c:pt idx="1">
                  <c:v>2392.7239015948012</c:v>
                </c:pt>
                <c:pt idx="2">
                  <c:v>3037.0224831766627</c:v>
                </c:pt>
                <c:pt idx="3">
                  <c:v>3668.6122463531433</c:v>
                </c:pt>
                <c:pt idx="4">
                  <c:v>4332.5517291069564</c:v>
                </c:pt>
                <c:pt idx="5">
                  <c:v>4998.4167904070382</c:v>
                </c:pt>
                <c:pt idx="6">
                  <c:v>5642.7153719888993</c:v>
                </c:pt>
                <c:pt idx="7">
                  <c:v>6323.9850616591393</c:v>
                </c:pt>
                <c:pt idx="8">
                  <c:v>6998.7077842720628</c:v>
                </c:pt>
                <c:pt idx="9">
                  <c:v>7425.8011058346956</c:v>
                </c:pt>
              </c:numCache>
            </c:numRef>
          </c:xVal>
          <c:yVal>
            <c:numRef>
              <c:f>CFD_Results!$T$27:$T$36</c:f>
              <c:numCache>
                <c:formatCode>0.000</c:formatCode>
                <c:ptCount val="10"/>
                <c:pt idx="0">
                  <c:v>0.63405063909068027</c:v>
                </c:pt>
                <c:pt idx="1">
                  <c:v>0.54032985921411636</c:v>
                </c:pt>
                <c:pt idx="2">
                  <c:v>0.51198737616109957</c:v>
                </c:pt>
                <c:pt idx="3">
                  <c:v>0.50151734114054314</c:v>
                </c:pt>
                <c:pt idx="4">
                  <c:v>0.49048282375129537</c:v>
                </c:pt>
                <c:pt idx="5">
                  <c:v>0.47085287102666035</c:v>
                </c:pt>
                <c:pt idx="6">
                  <c:v>0.46041582447805318</c:v>
                </c:pt>
                <c:pt idx="7">
                  <c:v>0.43908478159656739</c:v>
                </c:pt>
                <c:pt idx="8">
                  <c:v>0.42426249541640981</c:v>
                </c:pt>
                <c:pt idx="9">
                  <c:v>0.42233843541187216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D7-43BE-BC41-F3EF729A1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293360"/>
        <c:axId val="1349290000"/>
      </c:scatterChart>
      <c:valAx>
        <c:axId val="13492933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9290000"/>
        <c:crosses val="autoZero"/>
        <c:crossBetween val="midCat"/>
      </c:valAx>
      <c:valAx>
        <c:axId val="1349290000"/>
        <c:scaling>
          <c:orientation val="minMax"/>
          <c:min val="0.35000000000000003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92933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</a:t>
            </a:r>
            <a:r>
              <a:rPr lang="pt-BR" baseline="0"/>
              <a:t> x Reynolds (Cs15)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CFD_Results!$Y$3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CFD_Results!$X$4:$X$23</c:f>
              <c:numCache>
                <c:formatCode>0</c:formatCode>
                <c:ptCount val="20"/>
                <c:pt idx="0">
                  <c:v>441.38045528328155</c:v>
                </c:pt>
                <c:pt idx="1">
                  <c:v>882.7609105665631</c:v>
                </c:pt>
                <c:pt idx="2">
                  <c:v>1324.1413658498445</c:v>
                </c:pt>
                <c:pt idx="3">
                  <c:v>1765.5218211331262</c:v>
                </c:pt>
                <c:pt idx="4">
                  <c:v>2206.9022764164079</c:v>
                </c:pt>
                <c:pt idx="5">
                  <c:v>2648.2827316996891</c:v>
                </c:pt>
                <c:pt idx="6">
                  <c:v>3089.6631869829712</c:v>
                </c:pt>
                <c:pt idx="7">
                  <c:v>3531.0436422662524</c:v>
                </c:pt>
                <c:pt idx="8">
                  <c:v>3972.4240975495336</c:v>
                </c:pt>
                <c:pt idx="9">
                  <c:v>4413.8045528328157</c:v>
                </c:pt>
                <c:pt idx="10">
                  <c:v>4855.1850081160974</c:v>
                </c:pt>
                <c:pt idx="11">
                  <c:v>5296.5654633993781</c:v>
                </c:pt>
                <c:pt idx="12">
                  <c:v>5737.9459186826607</c:v>
                </c:pt>
                <c:pt idx="13">
                  <c:v>6179.3263739659424</c:v>
                </c:pt>
                <c:pt idx="14">
                  <c:v>6620.7068292492222</c:v>
                </c:pt>
                <c:pt idx="15">
                  <c:v>7062.0872845325048</c:v>
                </c:pt>
                <c:pt idx="16">
                  <c:v>7503.4677398157864</c:v>
                </c:pt>
                <c:pt idx="17">
                  <c:v>7944.8481950990672</c:v>
                </c:pt>
                <c:pt idx="18">
                  <c:v>8386.2286503823489</c:v>
                </c:pt>
                <c:pt idx="19">
                  <c:v>8827.6091056656314</c:v>
                </c:pt>
              </c:numCache>
            </c:numRef>
          </c:xVal>
          <c:yVal>
            <c:numRef>
              <c:f>CFD_Results!$Y$4:$Y$23</c:f>
              <c:numCache>
                <c:formatCode>0.000</c:formatCode>
                <c:ptCount val="20"/>
                <c:pt idx="0">
                  <c:v>0.70721954309597934</c:v>
                </c:pt>
                <c:pt idx="1">
                  <c:v>0.68488528536470217</c:v>
                </c:pt>
                <c:pt idx="2">
                  <c:v>0.65618705492837992</c:v>
                </c:pt>
                <c:pt idx="3">
                  <c:v>0.61952117935368856</c:v>
                </c:pt>
                <c:pt idx="4">
                  <c:v>0.65608764955300625</c:v>
                </c:pt>
                <c:pt idx="5">
                  <c:v>0.59759874389181655</c:v>
                </c:pt>
                <c:pt idx="6">
                  <c:v>0.58519170271517962</c:v>
                </c:pt>
                <c:pt idx="7">
                  <c:v>0.59579987429600789</c:v>
                </c:pt>
                <c:pt idx="8">
                  <c:v>0.61701209526156109</c:v>
                </c:pt>
                <c:pt idx="9">
                  <c:v>0.60237223059088274</c:v>
                </c:pt>
                <c:pt idx="10">
                  <c:v>0.60180155085282105</c:v>
                </c:pt>
                <c:pt idx="11">
                  <c:v>0.61439875950024947</c:v>
                </c:pt>
                <c:pt idx="12">
                  <c:v>0.55611671629316795</c:v>
                </c:pt>
                <c:pt idx="13">
                  <c:v>0.56083200353338725</c:v>
                </c:pt>
                <c:pt idx="14">
                  <c:v>0.54133327274918897</c:v>
                </c:pt>
                <c:pt idx="15">
                  <c:v>0.5660376957013894</c:v>
                </c:pt>
                <c:pt idx="16">
                  <c:v>0.56881340827565763</c:v>
                </c:pt>
                <c:pt idx="17">
                  <c:v>0.56183196852352357</c:v>
                </c:pt>
                <c:pt idx="18">
                  <c:v>0.56263869552261769</c:v>
                </c:pt>
                <c:pt idx="19">
                  <c:v>0.55433965464438162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F-48B9-BB04-C90F50BD77CA}"/>
            </c:ext>
          </c:extLst>
        </c:ser>
        <c:ser>
          <c:idx val="0"/>
          <c:order val="1"/>
          <c:tx>
            <c:strRef>
              <c:f>CFD_Results!$Y$26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trendlineType val="powe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CFD_Results!$X$27:$X$36</c:f>
              <c:numCache>
                <c:formatCode>0</c:formatCode>
                <c:ptCount val="10"/>
                <c:pt idx="0">
                  <c:v>2019.7302130456737</c:v>
                </c:pt>
                <c:pt idx="1">
                  <c:v>2754.7891730760771</c:v>
                </c:pt>
                <c:pt idx="2">
                  <c:v>3526.0413304397084</c:v>
                </c:pt>
                <c:pt idx="3">
                  <c:v>4305.8535936027747</c:v>
                </c:pt>
                <c:pt idx="4">
                  <c:v>5057.4175076277097</c:v>
                </c:pt>
                <c:pt idx="5">
                  <c:v>5834.7553652081278</c:v>
                </c:pt>
                <c:pt idx="6">
                  <c:v>6608.6691804687716</c:v>
                </c:pt>
                <c:pt idx="7">
                  <c:v>7388.1336893337311</c:v>
                </c:pt>
                <c:pt idx="8">
                  <c:v>8172.2795060577637</c:v>
                </c:pt>
                <c:pt idx="9">
                  <c:v>8678.0212568205334</c:v>
                </c:pt>
              </c:numCache>
            </c:numRef>
          </c:xVal>
          <c:yVal>
            <c:numRef>
              <c:f>CFD_Results!$Y$27:$Y$36</c:f>
              <c:numCache>
                <c:formatCode>0.000</c:formatCode>
                <c:ptCount val="10"/>
                <c:pt idx="0">
                  <c:v>0.67357466123075416</c:v>
                </c:pt>
                <c:pt idx="1">
                  <c:v>0.60839484099168306</c:v>
                </c:pt>
                <c:pt idx="2">
                  <c:v>0.56154914555513069</c:v>
                </c:pt>
                <c:pt idx="3">
                  <c:v>0.52860462582876655</c:v>
                </c:pt>
                <c:pt idx="4">
                  <c:v>0.50451071386289259</c:v>
                </c:pt>
                <c:pt idx="5">
                  <c:v>0.48524286379124681</c:v>
                </c:pt>
                <c:pt idx="6">
                  <c:v>0.4691741443637984</c:v>
                </c:pt>
                <c:pt idx="7">
                  <c:v>0.45660475174041765</c:v>
                </c:pt>
                <c:pt idx="8">
                  <c:v>0.44599239880780833</c:v>
                </c:pt>
                <c:pt idx="9">
                  <c:v>0.44318555622170491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DF-48B9-BB04-C90F50BD7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40960"/>
        <c:axId val="47639520"/>
      </c:scatterChart>
      <c:valAx>
        <c:axId val="47640960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639520"/>
        <c:crosses val="autoZero"/>
        <c:crossBetween val="midCat"/>
        <c:majorUnit val="2000"/>
      </c:valAx>
      <c:valAx>
        <c:axId val="47639520"/>
        <c:scaling>
          <c:orientation val="minMax"/>
          <c:min val="0.4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6409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xVal>
            <c:numRef>
              <c:f>CFD_Results!$S$40:$S$362</c:f>
              <c:numCache>
                <c:formatCode>0</c:formatCode>
                <c:ptCount val="323"/>
                <c:pt idx="0">
                  <c:v>1885.3763173807381</c:v>
                </c:pt>
                <c:pt idx="1">
                  <c:v>2272.0825545139087</c:v>
                </c:pt>
                <c:pt idx="2">
                  <c:v>2657.8991743587026</c:v>
                </c:pt>
                <c:pt idx="3">
                  <c:v>3057.7494106487102</c:v>
                </c:pt>
                <c:pt idx="4">
                  <c:v>3442.9382918874162</c:v>
                </c:pt>
                <c:pt idx="5">
                  <c:v>3830.1220725000653</c:v>
                </c:pt>
                <c:pt idx="6">
                  <c:v>4283.507243533465</c:v>
                </c:pt>
                <c:pt idx="7">
                  <c:v>4709.3681948264466</c:v>
                </c:pt>
                <c:pt idx="8">
                  <c:v>5083.4349343819404</c:v>
                </c:pt>
                <c:pt idx="9">
                  <c:v>5461.6185608692822</c:v>
                </c:pt>
                <c:pt idx="10">
                  <c:v>5843.9306277599044</c:v>
                </c:pt>
                <c:pt idx="11">
                  <c:v>6227.6560693034498</c:v>
                </c:pt>
                <c:pt idx="12">
                  <c:v>6598.8228875682235</c:v>
                </c:pt>
                <c:pt idx="13">
                  <c:v>6968.9460422608799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</c:numCache>
            </c:numRef>
          </c:xVal>
          <c:yVal>
            <c:numRef>
              <c:f>CFD_Results!$T$40:$T$362</c:f>
              <c:numCache>
                <c:formatCode>0.000</c:formatCode>
                <c:ptCount val="323"/>
                <c:pt idx="0">
                  <c:v>0.54442025046644815</c:v>
                </c:pt>
                <c:pt idx="1">
                  <c:v>0.51804418494415505</c:v>
                </c:pt>
                <c:pt idx="2">
                  <c:v>0.49750269528836849</c:v>
                </c:pt>
                <c:pt idx="3">
                  <c:v>0.4765090605503054</c:v>
                </c:pt>
                <c:pt idx="4">
                  <c:v>0.46076624205715572</c:v>
                </c:pt>
                <c:pt idx="5">
                  <c:v>0.44939931312140946</c:v>
                </c:pt>
                <c:pt idx="6">
                  <c:v>0.43767569448667865</c:v>
                </c:pt>
                <c:pt idx="7">
                  <c:v>0.42563934296165284</c:v>
                </c:pt>
                <c:pt idx="8">
                  <c:v>0.41975767183662277</c:v>
                </c:pt>
                <c:pt idx="9">
                  <c:v>0.41251570540292365</c:v>
                </c:pt>
                <c:pt idx="10">
                  <c:v>0.40600855043868744</c:v>
                </c:pt>
                <c:pt idx="11">
                  <c:v>0.40167452085663224</c:v>
                </c:pt>
                <c:pt idx="12">
                  <c:v>0.40130369029566082</c:v>
                </c:pt>
                <c:pt idx="13">
                  <c:v>0.39691014541645614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C27-4F29-BDE0-C4FCDCF2EE06}"/>
            </c:ext>
          </c:extLst>
        </c:ser>
        <c:ser>
          <c:idx val="2"/>
          <c:order val="1"/>
          <c:spPr>
            <a:ln w="25400">
              <a:noFill/>
            </a:ln>
          </c:spPr>
          <c:xVal>
            <c:numRef>
              <c:f>CFD_Results!$N$40:$N$304</c:f>
              <c:numCache>
                <c:formatCode>0</c:formatCode>
                <c:ptCount val="265"/>
                <c:pt idx="0">
                  <c:v>1506.039619503013</c:v>
                </c:pt>
                <c:pt idx="1">
                  <c:v>1850.5949746170297</c:v>
                </c:pt>
                <c:pt idx="2">
                  <c:v>2170.7611497952885</c:v>
                </c:pt>
                <c:pt idx="3">
                  <c:v>2493.034180472021</c:v>
                </c:pt>
                <c:pt idx="4">
                  <c:v>2811.2107392466405</c:v>
                </c:pt>
                <c:pt idx="5">
                  <c:v>3130.166593181088</c:v>
                </c:pt>
                <c:pt idx="6">
                  <c:v>3454.7257862072042</c:v>
                </c:pt>
                <c:pt idx="7">
                  <c:v>3825.8702783896097</c:v>
                </c:pt>
                <c:pt idx="8">
                  <c:v>4153.9052657569873</c:v>
                </c:pt>
                <c:pt idx="9">
                  <c:v>4464.9095504941879</c:v>
                </c:pt>
                <c:pt idx="10">
                  <c:v>4773.7104298901668</c:v>
                </c:pt>
                <c:pt idx="11">
                  <c:v>5104.0591652763005</c:v>
                </c:pt>
                <c:pt idx="12">
                  <c:v>5415.5048207235286</c:v>
                </c:pt>
                <c:pt idx="13">
                  <c:v>5725.3505073470342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</c:numCache>
            </c:numRef>
          </c:xVal>
          <c:yVal>
            <c:numRef>
              <c:f>CFD_Results!$O$40:$O$304</c:f>
              <c:numCache>
                <c:formatCode>0.000</c:formatCode>
                <c:ptCount val="265"/>
                <c:pt idx="0">
                  <c:v>0.74796528661728312</c:v>
                </c:pt>
                <c:pt idx="1">
                  <c:v>0.69755220187532441</c:v>
                </c:pt>
                <c:pt idx="2">
                  <c:v>0.67013280168320888</c:v>
                </c:pt>
                <c:pt idx="3">
                  <c:v>0.64652077528919816</c:v>
                </c:pt>
                <c:pt idx="4">
                  <c:v>0.62707612782415345</c:v>
                </c:pt>
                <c:pt idx="5">
                  <c:v>0.62377312708715626</c:v>
                </c:pt>
                <c:pt idx="6">
                  <c:v>0.6122699868269893</c:v>
                </c:pt>
                <c:pt idx="7">
                  <c:v>0.58020111583749101</c:v>
                </c:pt>
                <c:pt idx="8">
                  <c:v>0.56334767863490642</c:v>
                </c:pt>
                <c:pt idx="9">
                  <c:v>0.55231890290245678</c:v>
                </c:pt>
                <c:pt idx="10">
                  <c:v>0.54237845841744015</c:v>
                </c:pt>
                <c:pt idx="11">
                  <c:v>0.53010290849047959</c:v>
                </c:pt>
                <c:pt idx="12">
                  <c:v>0.52096581357834204</c:v>
                </c:pt>
                <c:pt idx="13">
                  <c:v>0.51083860290371197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C27-4F29-BDE0-C4FCDCF2EE06}"/>
            </c:ext>
          </c:extLst>
        </c:ser>
        <c:ser>
          <c:idx val="3"/>
          <c:order val="2"/>
          <c:spPr>
            <a:ln w="25400">
              <a:noFill/>
            </a:ln>
          </c:spPr>
          <c:xVal>
            <c:numRef>
              <c:f>CFD_Results!$I$40:$I$343</c:f>
              <c:numCache>
                <c:formatCode>0</c:formatCode>
                <c:ptCount val="304"/>
                <c:pt idx="0">
                  <c:v>1416.337311079722</c:v>
                </c:pt>
                <c:pt idx="1">
                  <c:v>1720.1209418119224</c:v>
                </c:pt>
                <c:pt idx="2">
                  <c:v>2021.1891166262369</c:v>
                </c:pt>
                <c:pt idx="3">
                  <c:v>2325.2836076318649</c:v>
                </c:pt>
                <c:pt idx="4">
                  <c:v>2621.9204997249717</c:v>
                </c:pt>
                <c:pt idx="5">
                  <c:v>2913.9310595135485</c:v>
                </c:pt>
                <c:pt idx="6">
                  <c:v>3252.6346609607435</c:v>
                </c:pt>
                <c:pt idx="7">
                  <c:v>3576.2127767508841</c:v>
                </c:pt>
                <c:pt idx="8">
                  <c:v>3860.3878290592461</c:v>
                </c:pt>
                <c:pt idx="9">
                  <c:v>4145.4040326957074</c:v>
                </c:pt>
                <c:pt idx="10">
                  <c:v>4433.4313142747469</c:v>
                </c:pt>
                <c:pt idx="11">
                  <c:v>4733.6674807102163</c:v>
                </c:pt>
                <c:pt idx="12">
                  <c:v>5023.9043083504102</c:v>
                </c:pt>
                <c:pt idx="13">
                  <c:v>5310.0207135428245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</c:numCache>
            </c:numRef>
          </c:xVal>
          <c:yVal>
            <c:numRef>
              <c:f>CFD_Results!$J$40:$J$343</c:f>
              <c:numCache>
                <c:formatCode>0.000</c:formatCode>
                <c:ptCount val="304"/>
                <c:pt idx="0">
                  <c:v>0.63564560484741928</c:v>
                </c:pt>
                <c:pt idx="1">
                  <c:v>0.61561582967208395</c:v>
                </c:pt>
                <c:pt idx="2">
                  <c:v>0.59773451367019637</c:v>
                </c:pt>
                <c:pt idx="3">
                  <c:v>0.58108009548877726</c:v>
                </c:pt>
                <c:pt idx="4">
                  <c:v>0.56657139746924468</c:v>
                </c:pt>
                <c:pt idx="5">
                  <c:v>0.55770711573118326</c:v>
                </c:pt>
                <c:pt idx="6">
                  <c:v>0.54305091754903756</c:v>
                </c:pt>
                <c:pt idx="7">
                  <c:v>0.53272618768852431</c:v>
                </c:pt>
                <c:pt idx="8">
                  <c:v>0.52357866054493363</c:v>
                </c:pt>
                <c:pt idx="9">
                  <c:v>0.51386797876462376</c:v>
                </c:pt>
                <c:pt idx="10">
                  <c:v>0.50482592427558204</c:v>
                </c:pt>
                <c:pt idx="11">
                  <c:v>0.49283468396267899</c:v>
                </c:pt>
                <c:pt idx="12">
                  <c:v>0.48208276732176392</c:v>
                </c:pt>
                <c:pt idx="13">
                  <c:v>0.4721748781766924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C27-4F29-BDE0-C4FCDCF2EE06}"/>
            </c:ext>
          </c:extLst>
        </c:ser>
        <c:ser>
          <c:idx val="4"/>
          <c:order val="3"/>
          <c:spPr>
            <a:ln w="25400">
              <a:noFill/>
            </a:ln>
          </c:spPr>
          <c:xVal>
            <c:numRef>
              <c:f>CFD_Results!$D$40:$D$387</c:f>
              <c:numCache>
                <c:formatCode>0</c:formatCode>
                <c:ptCount val="348"/>
                <c:pt idx="0">
                  <c:v>1096.4936814466009</c:v>
                </c:pt>
                <c:pt idx="1">
                  <c:v>1347.352134902017</c:v>
                </c:pt>
                <c:pt idx="2">
                  <c:v>1580.4536971382979</c:v>
                </c:pt>
                <c:pt idx="3">
                  <c:v>1815.0891856484172</c:v>
                </c:pt>
                <c:pt idx="4">
                  <c:v>2046.7421792103808</c:v>
                </c:pt>
                <c:pt idx="5">
                  <c:v>2278.9625497574302</c:v>
                </c:pt>
                <c:pt idx="6">
                  <c:v>2515.2625114582929</c:v>
                </c:pt>
                <c:pt idx="7">
                  <c:v>2785.4795663827904</c:v>
                </c:pt>
                <c:pt idx="8">
                  <c:v>3024.3101298579004</c:v>
                </c:pt>
                <c:pt idx="9">
                  <c:v>3250.7412467429222</c:v>
                </c:pt>
                <c:pt idx="10">
                  <c:v>3475.5681428604234</c:v>
                </c:pt>
                <c:pt idx="11">
                  <c:v>3716.0832636673399</c:v>
                </c:pt>
                <c:pt idx="12">
                  <c:v>3942.8357268094273</c:v>
                </c:pt>
                <c:pt idx="13">
                  <c:v>4168.4233097697434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</c:numCache>
            </c:numRef>
          </c:xVal>
          <c:yVal>
            <c:numRef>
              <c:f>CFD_Results!$E$40:$E$517</c:f>
              <c:numCache>
                <c:formatCode>0.000</c:formatCode>
                <c:ptCount val="478"/>
                <c:pt idx="0">
                  <c:v>0.80024139272919437</c:v>
                </c:pt>
                <c:pt idx="1">
                  <c:v>0.73348942790784233</c:v>
                </c:pt>
                <c:pt idx="2">
                  <c:v>0.72327362634113168</c:v>
                </c:pt>
                <c:pt idx="3">
                  <c:v>0.7143185851715016</c:v>
                </c:pt>
                <c:pt idx="4">
                  <c:v>0.69923458716957554</c:v>
                </c:pt>
                <c:pt idx="5">
                  <c:v>0.68530216711425473</c:v>
                </c:pt>
                <c:pt idx="6">
                  <c:v>0.67366753049674266</c:v>
                </c:pt>
                <c:pt idx="7">
                  <c:v>0.66274985262174613</c:v>
                </c:pt>
                <c:pt idx="8">
                  <c:v>0.65213044190085878</c:v>
                </c:pt>
                <c:pt idx="9">
                  <c:v>0.64194708146574031</c:v>
                </c:pt>
                <c:pt idx="10">
                  <c:v>0.63119802143857862</c:v>
                </c:pt>
                <c:pt idx="11">
                  <c:v>0.6185726811478971</c:v>
                </c:pt>
                <c:pt idx="12">
                  <c:v>0.60733235129415708</c:v>
                </c:pt>
                <c:pt idx="13">
                  <c:v>0.59801524385348059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C27-4F29-BDE0-C4FCDCF2EE06}"/>
            </c:ext>
          </c:extLst>
        </c:ser>
        <c:ser>
          <c:idx val="5"/>
          <c:order val="4"/>
          <c:spPr>
            <a:ln w="38100" cap="rnd">
              <a:noFill/>
              <a:round/>
            </a:ln>
            <a:effectLst/>
          </c:spPr>
          <c:xVal>
            <c:numRef>
              <c:f>EXP_Validação!$I$4:$I$282</c:f>
              <c:numCache>
                <c:formatCode>0.000</c:formatCode>
                <c:ptCount val="279"/>
                <c:pt idx="0">
                  <c:v>1407.7318228900219</c:v>
                </c:pt>
                <c:pt idx="1">
                  <c:v>1720.6917066878934</c:v>
                </c:pt>
                <c:pt idx="2">
                  <c:v>2036.4568660634598</c:v>
                </c:pt>
                <c:pt idx="3">
                  <c:v>2331.2551421521512</c:v>
                </c:pt>
                <c:pt idx="4">
                  <c:v>2623.7337306076874</c:v>
                </c:pt>
                <c:pt idx="5">
                  <c:v>2919.9145405257395</c:v>
                </c:pt>
                <c:pt idx="6">
                  <c:v>3252.0133937555602</c:v>
                </c:pt>
                <c:pt idx="7">
                  <c:v>3545.5497597718149</c:v>
                </c:pt>
                <c:pt idx="8">
                  <c:v>3833.3178358736245</c:v>
                </c:pt>
                <c:pt idx="9">
                  <c:v>4122.0045082781335</c:v>
                </c:pt>
                <c:pt idx="10">
                  <c:v>4410.6571585974179</c:v>
                </c:pt>
                <c:pt idx="11">
                  <c:v>4706.6307430869065</c:v>
                </c:pt>
                <c:pt idx="12">
                  <c:v>4963.7882211816059</c:v>
                </c:pt>
                <c:pt idx="13">
                  <c:v>5264.9857422209598</c:v>
                </c:pt>
              </c:numCache>
            </c:numRef>
          </c:xVal>
          <c:yVal>
            <c:numRef>
              <c:f>EXP_Validação!$J$4:$J$282</c:f>
              <c:numCache>
                <c:formatCode>0.000</c:formatCode>
                <c:ptCount val="279"/>
                <c:pt idx="0">
                  <c:v>0.68570265887934279</c:v>
                </c:pt>
                <c:pt idx="1">
                  <c:v>0.66825409211451303</c:v>
                </c:pt>
                <c:pt idx="2">
                  <c:v>0.65543302683370186</c:v>
                </c:pt>
                <c:pt idx="3">
                  <c:v>0.64552484260553811</c:v>
                </c:pt>
                <c:pt idx="4">
                  <c:v>0.6334404047344705</c:v>
                </c:pt>
                <c:pt idx="5">
                  <c:v>0.62622663780006493</c:v>
                </c:pt>
                <c:pt idx="6">
                  <c:v>0.61787908629023369</c:v>
                </c:pt>
                <c:pt idx="7">
                  <c:v>0.60887024272211243</c:v>
                </c:pt>
                <c:pt idx="8">
                  <c:v>0.60131977720793761</c:v>
                </c:pt>
                <c:pt idx="9">
                  <c:v>0.59344527947575143</c:v>
                </c:pt>
                <c:pt idx="10">
                  <c:v>0.58609140270906845</c:v>
                </c:pt>
                <c:pt idx="11">
                  <c:v>0.57454329322564379</c:v>
                </c:pt>
                <c:pt idx="12">
                  <c:v>0.57111089364068701</c:v>
                </c:pt>
                <c:pt idx="13">
                  <c:v>0.56087374644144861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C27-4F29-BDE0-C4FCDCF2EE06}"/>
            </c:ext>
          </c:extLst>
        </c:ser>
        <c:ser>
          <c:idx val="6"/>
          <c:order val="5"/>
          <c:spPr>
            <a:ln w="38100" cap="rnd">
              <a:noFill/>
              <a:round/>
            </a:ln>
            <a:effectLst/>
          </c:spPr>
          <c:xVal>
            <c:numRef>
              <c:f>EXP_Validação!$N$4:$N$329</c:f>
              <c:numCache>
                <c:formatCode>0.000</c:formatCode>
                <c:ptCount val="326"/>
                <c:pt idx="0">
                  <c:v>1953.8968184184394</c:v>
                </c:pt>
                <c:pt idx="1">
                  <c:v>2257.5719329410449</c:v>
                </c:pt>
                <c:pt idx="2">
                  <c:v>2564.9842858576803</c:v>
                </c:pt>
                <c:pt idx="3">
                  <c:v>2885.6659346452275</c:v>
                </c:pt>
                <c:pt idx="4">
                  <c:v>3197.4593947428652</c:v>
                </c:pt>
                <c:pt idx="5">
                  <c:v>3513.3120276280256</c:v>
                </c:pt>
                <c:pt idx="6">
                  <c:v>3825.3679342421005</c:v>
                </c:pt>
                <c:pt idx="7">
                  <c:v>4145.1257712917641</c:v>
                </c:pt>
                <c:pt idx="8">
                  <c:v>4465.0725698333308</c:v>
                </c:pt>
                <c:pt idx="9">
                  <c:v>4786.744516809521</c:v>
                </c:pt>
                <c:pt idx="10">
                  <c:v>5111.4398476551041</c:v>
                </c:pt>
                <c:pt idx="11">
                  <c:v>5454.6429068395946</c:v>
                </c:pt>
                <c:pt idx="12">
                  <c:v>5772.4236467988212</c:v>
                </c:pt>
                <c:pt idx="13">
                  <c:v>6096.4996038655845</c:v>
                </c:pt>
              </c:numCache>
            </c:numRef>
          </c:xVal>
          <c:yVal>
            <c:numRef>
              <c:f>EXP_Validação!$O$4:$O$329</c:f>
              <c:numCache>
                <c:formatCode>0.000</c:formatCode>
                <c:ptCount val="326"/>
                <c:pt idx="0">
                  <c:v>0.62185388929089114</c:v>
                </c:pt>
                <c:pt idx="1">
                  <c:v>0.60823672513871652</c:v>
                </c:pt>
                <c:pt idx="2">
                  <c:v>0.59485269879474845</c:v>
                </c:pt>
                <c:pt idx="3">
                  <c:v>0.57878829040364632</c:v>
                </c:pt>
                <c:pt idx="4">
                  <c:v>0.56691866309880534</c:v>
                </c:pt>
                <c:pt idx="5">
                  <c:v>0.55683975044604561</c:v>
                </c:pt>
                <c:pt idx="6">
                  <c:v>0.54754567313703617</c:v>
                </c:pt>
                <c:pt idx="7">
                  <c:v>0.53757107753842615</c:v>
                </c:pt>
                <c:pt idx="8">
                  <c:v>0.52884240006767558</c:v>
                </c:pt>
                <c:pt idx="9">
                  <c:v>0.51963701441802479</c:v>
                </c:pt>
                <c:pt idx="10">
                  <c:v>0.50962873224070482</c:v>
                </c:pt>
                <c:pt idx="11">
                  <c:v>0.49949464087878953</c:v>
                </c:pt>
                <c:pt idx="12">
                  <c:v>0.4969660365749386</c:v>
                </c:pt>
                <c:pt idx="13">
                  <c:v>0.49109283989593644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C27-4F29-BDE0-C4FCDCF2EE06}"/>
            </c:ext>
          </c:extLst>
        </c:ser>
        <c:ser>
          <c:idx val="0"/>
          <c:order val="6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EXP_Validação!$S$4:$S$302</c:f>
              <c:numCache>
                <c:formatCode>0.000</c:formatCode>
                <c:ptCount val="299"/>
                <c:pt idx="0">
                  <c:v>2141.5903352656219</c:v>
                </c:pt>
                <c:pt idx="1">
                  <c:v>2496.6432854156697</c:v>
                </c:pt>
                <c:pt idx="2">
                  <c:v>2864.6543156079233</c:v>
                </c:pt>
                <c:pt idx="3">
                  <c:v>3234.304081666126</c:v>
                </c:pt>
                <c:pt idx="4">
                  <c:v>3584.8651050007065</c:v>
                </c:pt>
                <c:pt idx="5">
                  <c:v>3964.7015023206473</c:v>
                </c:pt>
                <c:pt idx="6">
                  <c:v>4318.3804055332066</c:v>
                </c:pt>
                <c:pt idx="7">
                  <c:v>4674.0016583826127</c:v>
                </c:pt>
                <c:pt idx="8">
                  <c:v>5037.2872127048995</c:v>
                </c:pt>
                <c:pt idx="9">
                  <c:v>5393.5234780645687</c:v>
                </c:pt>
                <c:pt idx="10">
                  <c:v>5765.3530352983935</c:v>
                </c:pt>
                <c:pt idx="11">
                  <c:v>6142.5775756918738</c:v>
                </c:pt>
                <c:pt idx="12">
                  <c:v>6476.6033259656879</c:v>
                </c:pt>
                <c:pt idx="13">
                  <c:v>6831.7730506430007</c:v>
                </c:pt>
              </c:numCache>
            </c:numRef>
          </c:xVal>
          <c:yVal>
            <c:numRef>
              <c:f>EXP_Validação!$T$4:$T$302</c:f>
              <c:numCache>
                <c:formatCode>0.000</c:formatCode>
                <c:ptCount val="299"/>
                <c:pt idx="0">
                  <c:v>0.55954495619372691</c:v>
                </c:pt>
                <c:pt idx="1">
                  <c:v>0.54385403877935079</c:v>
                </c:pt>
                <c:pt idx="2">
                  <c:v>0.52693494239587124</c:v>
                </c:pt>
                <c:pt idx="3">
                  <c:v>0.51226769152776963</c:v>
                </c:pt>
                <c:pt idx="4">
                  <c:v>0.50124205720980253</c:v>
                </c:pt>
                <c:pt idx="5">
                  <c:v>0.48571310375028676</c:v>
                </c:pt>
                <c:pt idx="6">
                  <c:v>0.47609479341864336</c:v>
                </c:pt>
                <c:pt idx="7">
                  <c:v>0.46696885997974735</c:v>
                </c:pt>
                <c:pt idx="8">
                  <c:v>0.45723317431933536</c:v>
                </c:pt>
                <c:pt idx="9">
                  <c:v>0.45120451132339667</c:v>
                </c:pt>
                <c:pt idx="10">
                  <c:v>0.44240560428678088</c:v>
                </c:pt>
                <c:pt idx="11">
                  <c:v>0.43573800244986083</c:v>
                </c:pt>
                <c:pt idx="12">
                  <c:v>0.42868394758001344</c:v>
                </c:pt>
                <c:pt idx="13">
                  <c:v>0.42382271184688741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C27-4F29-BDE0-C4FCDCF2E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992223"/>
        <c:axId val="759995103"/>
      </c:scatterChart>
      <c:valAx>
        <c:axId val="75999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995103"/>
        <c:crosses val="autoZero"/>
        <c:crossBetween val="midCat"/>
      </c:valAx>
      <c:valAx>
        <c:axId val="75999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99222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CFD_Results!$D$40:$D$387</c:f>
              <c:numCache>
                <c:formatCode>0</c:formatCode>
                <c:ptCount val="348"/>
                <c:pt idx="0">
                  <c:v>1096.4936814466009</c:v>
                </c:pt>
                <c:pt idx="1">
                  <c:v>1347.352134902017</c:v>
                </c:pt>
                <c:pt idx="2">
                  <c:v>1580.4536971382979</c:v>
                </c:pt>
                <c:pt idx="3">
                  <c:v>1815.0891856484172</c:v>
                </c:pt>
                <c:pt idx="4">
                  <c:v>2046.7421792103808</c:v>
                </c:pt>
                <c:pt idx="5">
                  <c:v>2278.9625497574302</c:v>
                </c:pt>
                <c:pt idx="6">
                  <c:v>2515.2625114582929</c:v>
                </c:pt>
                <c:pt idx="7">
                  <c:v>2785.4795663827904</c:v>
                </c:pt>
                <c:pt idx="8">
                  <c:v>3024.3101298579004</c:v>
                </c:pt>
                <c:pt idx="9">
                  <c:v>3250.7412467429222</c:v>
                </c:pt>
                <c:pt idx="10">
                  <c:v>3475.5681428604234</c:v>
                </c:pt>
                <c:pt idx="11">
                  <c:v>3716.0832636673399</c:v>
                </c:pt>
                <c:pt idx="12">
                  <c:v>3942.8357268094273</c:v>
                </c:pt>
                <c:pt idx="13">
                  <c:v>4168.4233097697434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</c:numCache>
            </c:numRef>
          </c:xVal>
          <c:yVal>
            <c:numRef>
              <c:f>CFD_Results!$E$40:$E$517</c:f>
              <c:numCache>
                <c:formatCode>0.000</c:formatCode>
                <c:ptCount val="478"/>
                <c:pt idx="0">
                  <c:v>0.80024139272919437</c:v>
                </c:pt>
                <c:pt idx="1">
                  <c:v>0.73348942790784233</c:v>
                </c:pt>
                <c:pt idx="2">
                  <c:v>0.72327362634113168</c:v>
                </c:pt>
                <c:pt idx="3">
                  <c:v>0.7143185851715016</c:v>
                </c:pt>
                <c:pt idx="4">
                  <c:v>0.69923458716957554</c:v>
                </c:pt>
                <c:pt idx="5">
                  <c:v>0.68530216711425473</c:v>
                </c:pt>
                <c:pt idx="6">
                  <c:v>0.67366753049674266</c:v>
                </c:pt>
                <c:pt idx="7">
                  <c:v>0.66274985262174613</c:v>
                </c:pt>
                <c:pt idx="8">
                  <c:v>0.65213044190085878</c:v>
                </c:pt>
                <c:pt idx="9">
                  <c:v>0.64194708146574031</c:v>
                </c:pt>
                <c:pt idx="10">
                  <c:v>0.63119802143857862</c:v>
                </c:pt>
                <c:pt idx="11">
                  <c:v>0.6185726811478971</c:v>
                </c:pt>
                <c:pt idx="12">
                  <c:v>0.60733235129415708</c:v>
                </c:pt>
                <c:pt idx="13">
                  <c:v>0.59801524385348059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2-458A-B086-145FAA4A5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47567"/>
        <c:axId val="528833423"/>
      </c:scatterChart>
      <c:valAx>
        <c:axId val="5288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8833423"/>
        <c:crosses val="autoZero"/>
        <c:crossBetween val="midCat"/>
      </c:valAx>
      <c:valAx>
        <c:axId val="52883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884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EXP_Validação!$I$4:$I$282</c:f>
              <c:numCache>
                <c:formatCode>0.000</c:formatCode>
                <c:ptCount val="279"/>
                <c:pt idx="0">
                  <c:v>1407.7318228900219</c:v>
                </c:pt>
                <c:pt idx="1">
                  <c:v>1720.6917066878934</c:v>
                </c:pt>
                <c:pt idx="2">
                  <c:v>2036.4568660634598</c:v>
                </c:pt>
                <c:pt idx="3">
                  <c:v>2331.2551421521512</c:v>
                </c:pt>
                <c:pt idx="4">
                  <c:v>2623.7337306076874</c:v>
                </c:pt>
                <c:pt idx="5">
                  <c:v>2919.9145405257395</c:v>
                </c:pt>
                <c:pt idx="6">
                  <c:v>3252.0133937555602</c:v>
                </c:pt>
                <c:pt idx="7">
                  <c:v>3545.5497597718149</c:v>
                </c:pt>
                <c:pt idx="8">
                  <c:v>3833.3178358736245</c:v>
                </c:pt>
                <c:pt idx="9">
                  <c:v>4122.0045082781335</c:v>
                </c:pt>
                <c:pt idx="10">
                  <c:v>4410.6571585974179</c:v>
                </c:pt>
                <c:pt idx="11">
                  <c:v>4706.6307430869065</c:v>
                </c:pt>
                <c:pt idx="12">
                  <c:v>4963.7882211816059</c:v>
                </c:pt>
                <c:pt idx="13">
                  <c:v>5264.9857422209598</c:v>
                </c:pt>
              </c:numCache>
            </c:numRef>
          </c:xVal>
          <c:yVal>
            <c:numRef>
              <c:f>EXP_Validação!$J$4:$J$282</c:f>
              <c:numCache>
                <c:formatCode>0.000</c:formatCode>
                <c:ptCount val="279"/>
                <c:pt idx="0">
                  <c:v>0.68570265887934279</c:v>
                </c:pt>
                <c:pt idx="1">
                  <c:v>0.66825409211451303</c:v>
                </c:pt>
                <c:pt idx="2">
                  <c:v>0.65543302683370186</c:v>
                </c:pt>
                <c:pt idx="3">
                  <c:v>0.64552484260553811</c:v>
                </c:pt>
                <c:pt idx="4">
                  <c:v>0.6334404047344705</c:v>
                </c:pt>
                <c:pt idx="5">
                  <c:v>0.62622663780006493</c:v>
                </c:pt>
                <c:pt idx="6">
                  <c:v>0.61787908629023369</c:v>
                </c:pt>
                <c:pt idx="7">
                  <c:v>0.60887024272211243</c:v>
                </c:pt>
                <c:pt idx="8">
                  <c:v>0.60131977720793761</c:v>
                </c:pt>
                <c:pt idx="9">
                  <c:v>0.59344527947575143</c:v>
                </c:pt>
                <c:pt idx="10">
                  <c:v>0.58609140270906845</c:v>
                </c:pt>
                <c:pt idx="11">
                  <c:v>0.57454329322564379</c:v>
                </c:pt>
                <c:pt idx="12">
                  <c:v>0.57111089364068701</c:v>
                </c:pt>
                <c:pt idx="13">
                  <c:v>0.56087374644144861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A-4DCE-B31E-E721FC90A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649487"/>
        <c:axId val="755654287"/>
      </c:scatterChart>
      <c:valAx>
        <c:axId val="75564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54287"/>
        <c:crosses val="autoZero"/>
        <c:crossBetween val="midCat"/>
      </c:valAx>
      <c:valAx>
        <c:axId val="75565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4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EXP_Validação!$N$4:$N$329</c:f>
              <c:numCache>
                <c:formatCode>0.000</c:formatCode>
                <c:ptCount val="326"/>
                <c:pt idx="0">
                  <c:v>1953.8968184184394</c:v>
                </c:pt>
                <c:pt idx="1">
                  <c:v>2257.5719329410449</c:v>
                </c:pt>
                <c:pt idx="2">
                  <c:v>2564.9842858576803</c:v>
                </c:pt>
                <c:pt idx="3">
                  <c:v>2885.6659346452275</c:v>
                </c:pt>
                <c:pt idx="4">
                  <c:v>3197.4593947428652</c:v>
                </c:pt>
                <c:pt idx="5">
                  <c:v>3513.3120276280256</c:v>
                </c:pt>
                <c:pt idx="6">
                  <c:v>3825.3679342421005</c:v>
                </c:pt>
                <c:pt idx="7">
                  <c:v>4145.1257712917641</c:v>
                </c:pt>
                <c:pt idx="8">
                  <c:v>4465.0725698333308</c:v>
                </c:pt>
                <c:pt idx="9">
                  <c:v>4786.744516809521</c:v>
                </c:pt>
                <c:pt idx="10">
                  <c:v>5111.4398476551041</c:v>
                </c:pt>
                <c:pt idx="11">
                  <c:v>5454.6429068395946</c:v>
                </c:pt>
                <c:pt idx="12">
                  <c:v>5772.4236467988212</c:v>
                </c:pt>
                <c:pt idx="13">
                  <c:v>6096.4996038655845</c:v>
                </c:pt>
              </c:numCache>
            </c:numRef>
          </c:xVal>
          <c:yVal>
            <c:numRef>
              <c:f>EXP_Validação!$O$4:$O$329</c:f>
              <c:numCache>
                <c:formatCode>0.000</c:formatCode>
                <c:ptCount val="326"/>
                <c:pt idx="0">
                  <c:v>0.62185388929089114</c:v>
                </c:pt>
                <c:pt idx="1">
                  <c:v>0.60823672513871652</c:v>
                </c:pt>
                <c:pt idx="2">
                  <c:v>0.59485269879474845</c:v>
                </c:pt>
                <c:pt idx="3">
                  <c:v>0.57878829040364632</c:v>
                </c:pt>
                <c:pt idx="4">
                  <c:v>0.56691866309880534</c:v>
                </c:pt>
                <c:pt idx="5">
                  <c:v>0.55683975044604561</c:v>
                </c:pt>
                <c:pt idx="6">
                  <c:v>0.54754567313703617</c:v>
                </c:pt>
                <c:pt idx="7">
                  <c:v>0.53757107753842615</c:v>
                </c:pt>
                <c:pt idx="8">
                  <c:v>0.52884240006767558</c:v>
                </c:pt>
                <c:pt idx="9">
                  <c:v>0.51963701441802479</c:v>
                </c:pt>
                <c:pt idx="10">
                  <c:v>0.50962873224070482</c:v>
                </c:pt>
                <c:pt idx="11">
                  <c:v>0.49949464087878953</c:v>
                </c:pt>
                <c:pt idx="12">
                  <c:v>0.4969660365749386</c:v>
                </c:pt>
                <c:pt idx="13">
                  <c:v>0.49109283989593644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5-418B-B837-2E11971A1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652847"/>
        <c:axId val="755668687"/>
      </c:scatterChart>
      <c:valAx>
        <c:axId val="75565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68687"/>
        <c:crosses val="autoZero"/>
        <c:crossBetween val="midCat"/>
      </c:valAx>
      <c:valAx>
        <c:axId val="7556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5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20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6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1114" cy="60089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4</xdr:row>
      <xdr:rowOff>110490</xdr:rowOff>
    </xdr:from>
    <xdr:to>
      <xdr:col>18</xdr:col>
      <xdr:colOff>556260</xdr:colOff>
      <xdr:row>20</xdr:row>
      <xdr:rowOff>49530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1114" cy="60089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1114" cy="60089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5805" cy="601701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41114" cy="60089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21672" cy="599364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112058</xdr:colOff>
      <xdr:row>11</xdr:row>
      <xdr:rowOff>124385</xdr:rowOff>
    </xdr:from>
    <xdr:to>
      <xdr:col>31</xdr:col>
      <xdr:colOff>21450</xdr:colOff>
      <xdr:row>15</xdr:row>
      <xdr:rowOff>23608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36587" y="3587003"/>
          <a:ext cx="3069451" cy="885340"/>
        </a:xfrm>
        <a:prstGeom prst="rect">
          <a:avLst/>
        </a:prstGeom>
      </xdr:spPr>
    </xdr:pic>
    <xdr:clientData/>
  </xdr:twoCellAnchor>
  <xdr:twoCellAnchor editAs="oneCell">
    <xdr:from>
      <xdr:col>26</xdr:col>
      <xdr:colOff>168088</xdr:colOff>
      <xdr:row>15</xdr:row>
      <xdr:rowOff>132994</xdr:rowOff>
    </xdr:from>
    <xdr:to>
      <xdr:col>30</xdr:col>
      <xdr:colOff>230045</xdr:colOff>
      <xdr:row>20</xdr:row>
      <xdr:rowOff>54743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92617" y="4581729"/>
          <a:ext cx="2583281" cy="1154396"/>
        </a:xfrm>
        <a:prstGeom prst="rect">
          <a:avLst/>
        </a:prstGeom>
      </xdr:spPr>
    </xdr:pic>
    <xdr:clientData/>
  </xdr:twoCellAnchor>
  <xdr:twoCellAnchor editAs="oneCell">
    <xdr:from>
      <xdr:col>26</xdr:col>
      <xdr:colOff>201707</xdr:colOff>
      <xdr:row>21</xdr:row>
      <xdr:rowOff>114860</xdr:rowOff>
    </xdr:from>
    <xdr:to>
      <xdr:col>30</xdr:col>
      <xdr:colOff>205984</xdr:colOff>
      <xdr:row>23</xdr:row>
      <xdr:rowOff>267349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26236" y="6042772"/>
          <a:ext cx="2525601" cy="645548"/>
        </a:xfrm>
        <a:prstGeom prst="rect">
          <a:avLst/>
        </a:prstGeom>
      </xdr:spPr>
    </xdr:pic>
    <xdr:clientData/>
  </xdr:twoCellAnchor>
  <xdr:twoCellAnchor>
    <xdr:from>
      <xdr:col>9</xdr:col>
      <xdr:colOff>470647</xdr:colOff>
      <xdr:row>112</xdr:row>
      <xdr:rowOff>94129</xdr:rowOff>
    </xdr:from>
    <xdr:to>
      <xdr:col>16</xdr:col>
      <xdr:colOff>398929</xdr:colOff>
      <xdr:row>127</xdr:row>
      <xdr:rowOff>147918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9525</xdr:colOff>
      <xdr:row>11</xdr:row>
      <xdr:rowOff>161925</xdr:rowOff>
    </xdr:from>
    <xdr:to>
      <xdr:col>30</xdr:col>
      <xdr:colOff>396736</xdr:colOff>
      <xdr:row>16</xdr:row>
      <xdr:rowOff>94765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130DAE1-DCD3-43DF-92AF-9604E6F2B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59125" y="2943225"/>
          <a:ext cx="3069451" cy="885340"/>
        </a:xfrm>
        <a:prstGeom prst="rect">
          <a:avLst/>
        </a:prstGeom>
      </xdr:spPr>
    </xdr:pic>
    <xdr:clientData/>
  </xdr:twoCellAnchor>
  <xdr:twoCellAnchor editAs="oneCell">
    <xdr:from>
      <xdr:col>26</xdr:col>
      <xdr:colOff>65555</xdr:colOff>
      <xdr:row>17</xdr:row>
      <xdr:rowOff>13651</xdr:rowOff>
    </xdr:from>
    <xdr:to>
      <xdr:col>29</xdr:col>
      <xdr:colOff>682876</xdr:colOff>
      <xdr:row>23</xdr:row>
      <xdr:rowOff>25047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95ED199-805E-429A-B40E-27F696F5E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915155" y="3937951"/>
          <a:ext cx="2583281" cy="1154396"/>
        </a:xfrm>
        <a:prstGeom prst="rect">
          <a:avLst/>
        </a:prstGeom>
      </xdr:spPr>
    </xdr:pic>
    <xdr:clientData/>
  </xdr:twoCellAnchor>
  <xdr:twoCellAnchor editAs="oneCell">
    <xdr:from>
      <xdr:col>26</xdr:col>
      <xdr:colOff>99174</xdr:colOff>
      <xdr:row>24</xdr:row>
      <xdr:rowOff>141194</xdr:rowOff>
    </xdr:from>
    <xdr:to>
      <xdr:col>29</xdr:col>
      <xdr:colOff>658815</xdr:colOff>
      <xdr:row>28</xdr:row>
      <xdr:rowOff>24742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25BD72F-4698-452B-8D67-3BD1D0E74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48774" y="5398994"/>
          <a:ext cx="2525601" cy="645548"/>
        </a:xfrm>
        <a:prstGeom prst="rect">
          <a:avLst/>
        </a:prstGeom>
      </xdr:spPr>
    </xdr:pic>
    <xdr:clientData/>
  </xdr:twoCellAnchor>
  <xdr:twoCellAnchor>
    <xdr:from>
      <xdr:col>14</xdr:col>
      <xdr:colOff>66675</xdr:colOff>
      <xdr:row>269</xdr:row>
      <xdr:rowOff>52387</xdr:rowOff>
    </xdr:from>
    <xdr:to>
      <xdr:col>21</xdr:col>
      <xdr:colOff>228600</xdr:colOff>
      <xdr:row>283</xdr:row>
      <xdr:rowOff>128587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95F0A40-D280-3549-F17C-A00E51F30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600075</xdr:colOff>
      <xdr:row>329</xdr:row>
      <xdr:rowOff>61912</xdr:rowOff>
    </xdr:from>
    <xdr:to>
      <xdr:col>19</xdr:col>
      <xdr:colOff>228600</xdr:colOff>
      <xdr:row>343</xdr:row>
      <xdr:rowOff>138112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AE0EDE0-FE16-28BA-DE0C-9DC2B1722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66675</xdr:colOff>
      <xdr:row>293</xdr:row>
      <xdr:rowOff>52387</xdr:rowOff>
    </xdr:from>
    <xdr:to>
      <xdr:col>21</xdr:col>
      <xdr:colOff>228600</xdr:colOff>
      <xdr:row>307</xdr:row>
      <xdr:rowOff>128587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B96E1A7-1378-E2C5-6112-D4EBC7585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9525</xdr:colOff>
      <xdr:row>11</xdr:row>
      <xdr:rowOff>161925</xdr:rowOff>
    </xdr:from>
    <xdr:to>
      <xdr:col>31</xdr:col>
      <xdr:colOff>70165</xdr:colOff>
      <xdr:row>16</xdr:row>
      <xdr:rowOff>94765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130DAE1-DCD3-43DF-92AF-9604E6F2B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94605" y="2821305"/>
          <a:ext cx="3435211" cy="809140"/>
        </a:xfrm>
        <a:prstGeom prst="rect">
          <a:avLst/>
        </a:prstGeom>
      </xdr:spPr>
    </xdr:pic>
    <xdr:clientData/>
  </xdr:twoCellAnchor>
  <xdr:twoCellAnchor editAs="oneCell">
    <xdr:from>
      <xdr:col>26</xdr:col>
      <xdr:colOff>65555</xdr:colOff>
      <xdr:row>17</xdr:row>
      <xdr:rowOff>13651</xdr:rowOff>
    </xdr:from>
    <xdr:to>
      <xdr:col>30</xdr:col>
      <xdr:colOff>310585</xdr:colOff>
      <xdr:row>23</xdr:row>
      <xdr:rowOff>25047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95ED199-805E-429A-B40E-27F696F5E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50635" y="3724591"/>
          <a:ext cx="2949041" cy="1062956"/>
        </a:xfrm>
        <a:prstGeom prst="rect">
          <a:avLst/>
        </a:prstGeom>
      </xdr:spPr>
    </xdr:pic>
    <xdr:clientData/>
  </xdr:twoCellAnchor>
  <xdr:twoCellAnchor editAs="oneCell">
    <xdr:from>
      <xdr:col>26</xdr:col>
      <xdr:colOff>99174</xdr:colOff>
      <xdr:row>24</xdr:row>
      <xdr:rowOff>141194</xdr:rowOff>
    </xdr:from>
    <xdr:to>
      <xdr:col>30</xdr:col>
      <xdr:colOff>286524</xdr:colOff>
      <xdr:row>28</xdr:row>
      <xdr:rowOff>24742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25BD72F-4698-452B-8D67-3BD1D0E74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884254" y="5078954"/>
          <a:ext cx="2891361" cy="584588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62"/>
  <sheetViews>
    <sheetView topLeftCell="A23" zoomScale="70" zoomScaleNormal="70" workbookViewId="0">
      <selection activeCell="O43" sqref="O43"/>
    </sheetView>
  </sheetViews>
  <sheetFormatPr defaultRowHeight="13.8"/>
  <cols>
    <col min="1" max="3" width="8.69921875" style="4" customWidth="1"/>
    <col min="4" max="4" width="8.69921875" style="64" customWidth="1"/>
    <col min="5" max="5" width="8.69921875" style="53" customWidth="1"/>
    <col min="6" max="8" width="8.69921875" style="4" customWidth="1"/>
    <col min="9" max="9" width="8.69921875" style="64" customWidth="1"/>
    <col min="10" max="10" width="8.69921875" style="53" customWidth="1"/>
    <col min="11" max="13" width="8.69921875" style="4" customWidth="1"/>
    <col min="14" max="14" width="8.69921875" style="64" customWidth="1"/>
    <col min="15" max="15" width="8.69921875" style="53" customWidth="1"/>
    <col min="16" max="18" width="8.69921875" style="4" customWidth="1"/>
    <col min="19" max="19" width="8.69921875" style="64" customWidth="1"/>
    <col min="20" max="20" width="8.69921875" style="53" customWidth="1"/>
    <col min="21" max="23" width="8.69921875" style="4" customWidth="1"/>
    <col min="24" max="24" width="8.69921875" style="64" customWidth="1"/>
    <col min="25" max="25" width="8.69921875" style="53" customWidth="1"/>
    <col min="26" max="26" width="2.3984375" customWidth="1"/>
    <col min="27" max="27" width="9.09765625" style="1"/>
    <col min="28" max="33" width="9.59765625" style="1" customWidth="1"/>
  </cols>
  <sheetData>
    <row r="1" spans="1:59" ht="78.75" customHeight="1" thickBot="1">
      <c r="A1" s="81" t="s">
        <v>23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3"/>
      <c r="AA1" s="99" t="s">
        <v>24</v>
      </c>
      <c r="AB1" s="100"/>
      <c r="AC1" s="100"/>
      <c r="AD1" s="100"/>
      <c r="AE1" s="100"/>
      <c r="AF1" s="100"/>
      <c r="AG1" s="101"/>
      <c r="AI1" s="81" t="s">
        <v>30</v>
      </c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3"/>
    </row>
    <row r="2" spans="1:59" ht="20.100000000000001" customHeight="1">
      <c r="A2" s="84" t="s">
        <v>14</v>
      </c>
      <c r="B2" s="85"/>
      <c r="C2" s="85"/>
      <c r="D2" s="85"/>
      <c r="E2" s="86"/>
      <c r="F2" s="87" t="s">
        <v>15</v>
      </c>
      <c r="G2" s="88"/>
      <c r="H2" s="88"/>
      <c r="I2" s="88"/>
      <c r="J2" s="89"/>
      <c r="K2" s="90" t="s">
        <v>16</v>
      </c>
      <c r="L2" s="91"/>
      <c r="M2" s="91"/>
      <c r="N2" s="91"/>
      <c r="O2" s="92"/>
      <c r="P2" s="93" t="s">
        <v>17</v>
      </c>
      <c r="Q2" s="94"/>
      <c r="R2" s="94"/>
      <c r="S2" s="94"/>
      <c r="T2" s="95"/>
      <c r="U2" s="96" t="s">
        <v>18</v>
      </c>
      <c r="V2" s="97"/>
      <c r="W2" s="97"/>
      <c r="X2" s="97"/>
      <c r="Y2" s="98"/>
      <c r="AA2" s="36" t="s">
        <v>10</v>
      </c>
      <c r="AB2" s="37" t="s">
        <v>0</v>
      </c>
      <c r="AC2" s="37" t="s">
        <v>1</v>
      </c>
      <c r="AD2" s="37" t="s">
        <v>2</v>
      </c>
      <c r="AE2" s="37" t="s">
        <v>3</v>
      </c>
      <c r="AF2" s="37" t="s">
        <v>4</v>
      </c>
      <c r="AG2" s="38" t="s">
        <v>5</v>
      </c>
    </row>
    <row r="3" spans="1:59" ht="20.100000000000001" customHeight="1">
      <c r="A3" s="9" t="s">
        <v>22</v>
      </c>
      <c r="B3" s="15" t="s">
        <v>13</v>
      </c>
      <c r="C3" s="15" t="s">
        <v>21</v>
      </c>
      <c r="D3" s="71" t="s">
        <v>20</v>
      </c>
      <c r="E3" s="50" t="s">
        <v>19</v>
      </c>
      <c r="F3" s="10" t="s">
        <v>22</v>
      </c>
      <c r="G3" s="17" t="s">
        <v>13</v>
      </c>
      <c r="H3" s="17" t="s">
        <v>21</v>
      </c>
      <c r="I3" s="69" t="s">
        <v>20</v>
      </c>
      <c r="J3" s="54" t="s">
        <v>19</v>
      </c>
      <c r="K3" s="11" t="s">
        <v>22</v>
      </c>
      <c r="L3" s="19" t="s">
        <v>13</v>
      </c>
      <c r="M3" s="19" t="s">
        <v>21</v>
      </c>
      <c r="N3" s="62" t="s">
        <v>20</v>
      </c>
      <c r="O3" s="56" t="s">
        <v>19</v>
      </c>
      <c r="P3" s="12" t="s">
        <v>22</v>
      </c>
      <c r="Q3" s="21" t="s">
        <v>13</v>
      </c>
      <c r="R3" s="21" t="s">
        <v>21</v>
      </c>
      <c r="S3" s="67" t="s">
        <v>20</v>
      </c>
      <c r="T3" s="58" t="s">
        <v>19</v>
      </c>
      <c r="U3" s="13" t="s">
        <v>12</v>
      </c>
      <c r="V3" s="23" t="s">
        <v>13</v>
      </c>
      <c r="W3" s="23" t="s">
        <v>21</v>
      </c>
      <c r="X3" s="65" t="s">
        <v>20</v>
      </c>
      <c r="Y3" s="60" t="s">
        <v>19</v>
      </c>
      <c r="AA3" s="39" t="s">
        <v>6</v>
      </c>
      <c r="AB3" s="2">
        <v>1.4820999999999999E-5</v>
      </c>
      <c r="AC3" s="2">
        <v>1.8128E-5</v>
      </c>
      <c r="AD3" s="2">
        <v>1.9519999999999999E-5</v>
      </c>
      <c r="AE3" s="2">
        <v>2.0140999999999999E-5</v>
      </c>
      <c r="AF3" s="2">
        <v>2.1401999999999999E-5</v>
      </c>
      <c r="AG3" s="3">
        <v>2.1603E-5</v>
      </c>
    </row>
    <row r="4" spans="1:59" ht="20.100000000000001" customHeight="1">
      <c r="A4" s="14">
        <v>0.01</v>
      </c>
      <c r="B4" s="16">
        <v>366.04</v>
      </c>
      <c r="C4" s="35">
        <f>(A4)/($AD$11*$AC$5)</f>
        <v>6.6425106600118161E-2</v>
      </c>
      <c r="D4" s="72">
        <f>(A4*$AC$6)/($AA$11*$AC$5)</f>
        <v>251.05176331316989</v>
      </c>
      <c r="E4" s="51">
        <f>(B4*$AC$6)/(2*$AC$7*$AD$11*(C4^2))</f>
        <v>1.1230846939274983</v>
      </c>
      <c r="F4" s="5">
        <v>0.01</v>
      </c>
      <c r="G4" s="18">
        <v>193.61</v>
      </c>
      <c r="H4" s="43">
        <f>(F4)/($AD$11*$AD$5)</f>
        <v>6.1688234244208093E-2</v>
      </c>
      <c r="I4" s="70">
        <f>(F4*$AD$6)/($AA$11*$AD$5)</f>
        <v>304.76497394831097</v>
      </c>
      <c r="J4" s="55">
        <f>(G4*$AD$6)/(2*$AD$7*$AD$11*(H4^2))</f>
        <v>0.90033324322915187</v>
      </c>
      <c r="K4" s="6">
        <v>0.01</v>
      </c>
      <c r="L4" s="20">
        <v>144.72</v>
      </c>
      <c r="M4" s="44">
        <f>(K4)/($AD$11*$AE$5)</f>
        <v>5.9786223744945237E-2</v>
      </c>
      <c r="N4" s="63">
        <f>(K4*$AE$6)/($AA$11*$AE$5)</f>
        <v>344.82086718175037</v>
      </c>
      <c r="O4" s="57">
        <f>(L4*$AE$6)/(2*$AE$7*$AD$11*(M4^2))</f>
        <v>0.83644269009238492</v>
      </c>
      <c r="P4" s="7">
        <v>0.01</v>
      </c>
      <c r="Q4" s="22">
        <v>95.626999999999995</v>
      </c>
      <c r="R4" s="45">
        <f>(P4)/($AD$11*$AF$5)</f>
        <v>5.6263635755861234E-2</v>
      </c>
      <c r="S4" s="68">
        <f>(P4*$AF$6)/($AA$11*$AF$5)</f>
        <v>385.11570925395165</v>
      </c>
      <c r="T4" s="59">
        <f>(Q4*$AF$6)/(2*$AF$7*$AD$11*(R4^2))</f>
        <v>0.74063776511542301</v>
      </c>
      <c r="U4" s="8">
        <v>0.01</v>
      </c>
      <c r="V4" s="24">
        <v>77.468999999999994</v>
      </c>
      <c r="W4" s="46">
        <f>(U4)/($AD$11*$AG$5)</f>
        <v>5.5740144074755457E-2</v>
      </c>
      <c r="X4" s="66">
        <f>(U4*$AG$6)/($AA$11*$AG$5)</f>
        <v>441.38045528328155</v>
      </c>
      <c r="Y4" s="61">
        <f>(V4*$AG$6)/(2*$AG$7*$AD$11*(W4^2))</f>
        <v>0.70721954309597934</v>
      </c>
      <c r="AA4" s="39" t="s">
        <v>7</v>
      </c>
      <c r="AB4" s="2">
        <v>2.8851000000000002E-2</v>
      </c>
      <c r="AC4" s="2">
        <v>2.2395000000000002E-2</v>
      </c>
      <c r="AD4" s="2">
        <v>1.8447999999999999E-2</v>
      </c>
      <c r="AE4" s="2">
        <v>1.6305E-2</v>
      </c>
      <c r="AF4" s="2">
        <v>1.4599000000000001E-2</v>
      </c>
      <c r="AG4" s="3">
        <v>1.2737999999999999E-2</v>
      </c>
    </row>
    <row r="5" spans="1:59" ht="20.100000000000001" customHeight="1">
      <c r="A5" s="14">
        <v>0.02</v>
      </c>
      <c r="B5" s="16">
        <v>1241.5</v>
      </c>
      <c r="C5" s="35">
        <f t="shared" ref="C5:C23" si="0">(A5)/($AD$11*$AC$5)</f>
        <v>0.13285021320023632</v>
      </c>
      <c r="D5" s="72">
        <f t="shared" ref="D5:D22" si="1">(A5*$AC$6)/($AA$11*$AC$5)</f>
        <v>502.10352662633977</v>
      </c>
      <c r="E5" s="51">
        <f t="shared" ref="E5:E23" si="2">(B5*$AC$6)/(2*$AC$7*$AD$11*(C5^2))</f>
        <v>0.95229322445018916</v>
      </c>
      <c r="F5" s="5">
        <v>0.02</v>
      </c>
      <c r="G5" s="18">
        <v>676.72</v>
      </c>
      <c r="H5" s="43">
        <f t="shared" ref="H5:H23" si="3">(F5)/($AD$11*$AD$5)</f>
        <v>0.12337646848841619</v>
      </c>
      <c r="I5" s="70">
        <f t="shared" ref="I5:I23" si="4">(F5*$AD$6)/($AA$11*$AD$5)</f>
        <v>609.52994789662193</v>
      </c>
      <c r="J5" s="55">
        <f t="shared" ref="J5:J23" si="5">(G5*$AD$6)/(2*$AD$7*$AD$11*(H5^2))</f>
        <v>0.78672784509843441</v>
      </c>
      <c r="K5" s="6">
        <v>0.02</v>
      </c>
      <c r="L5" s="20">
        <v>538.22</v>
      </c>
      <c r="M5" s="44">
        <f t="shared" ref="M5:M23" si="6">(K5)/($AD$11*$AE$5)</f>
        <v>0.11957244748989047</v>
      </c>
      <c r="N5" s="63">
        <f t="shared" ref="N5:N23" si="7">(K5*$AE$6)/($AA$11*$AE$5)</f>
        <v>689.64173436350075</v>
      </c>
      <c r="O5" s="57">
        <f t="shared" ref="O5:O23" si="8">(L5*$AE$6)/(2*$AE$7*$AD$11*(M5^2))</f>
        <v>0.7776917230885908</v>
      </c>
      <c r="P5" s="7">
        <v>0.02</v>
      </c>
      <c r="Q5" s="22">
        <v>352.28</v>
      </c>
      <c r="R5" s="45">
        <f t="shared" ref="R5:R23" si="9">(P5)/($AD$11*$AF$5)</f>
        <v>0.11252727151172247</v>
      </c>
      <c r="S5" s="68">
        <f t="shared" ref="S5:S23" si="10">(P5*$AF$6)/($AA$11*$AF$5)</f>
        <v>770.2314185079033</v>
      </c>
      <c r="T5" s="59">
        <f t="shared" ref="T5:T23" si="11">(Q5*$AF$6)/(2*$AF$7*$AD$11*(R5^2))</f>
        <v>0.68210827458474388</v>
      </c>
      <c r="U5" s="8">
        <v>0.02</v>
      </c>
      <c r="V5" s="24">
        <v>300.08999999999997</v>
      </c>
      <c r="W5" s="46">
        <f t="shared" ref="W5:W23" si="12">(U5)/($AD$11*$AG$5)</f>
        <v>0.11148028814951091</v>
      </c>
      <c r="X5" s="66">
        <f t="shared" ref="X5:X23" si="13">(U5*$AG$6)/($AA$11*$AG$5)</f>
        <v>882.7609105665631</v>
      </c>
      <c r="Y5" s="61">
        <f t="shared" ref="Y5:Y23" si="14">(V5*$AG$6)/(2*$AG$7*$AD$11*(W5^2))</f>
        <v>0.68488528536470217</v>
      </c>
      <c r="AA5" s="39" t="s">
        <v>8</v>
      </c>
      <c r="AB5" s="2">
        <f t="shared" ref="AB5:AG5" si="15">(AB3/AB7)</f>
        <v>1.2350833333333333E-4</v>
      </c>
      <c r="AC5" s="2">
        <f t="shared" si="15"/>
        <v>1.5106666666666666E-4</v>
      </c>
      <c r="AD5" s="2">
        <f t="shared" si="15"/>
        <v>1.6266666666666667E-4</v>
      </c>
      <c r="AE5" s="2">
        <f t="shared" si="15"/>
        <v>1.6784166666666668E-4</v>
      </c>
      <c r="AF5" s="2">
        <f t="shared" si="15"/>
        <v>1.7835E-4</v>
      </c>
      <c r="AG5" s="3">
        <f t="shared" si="15"/>
        <v>1.80025E-4</v>
      </c>
    </row>
    <row r="6" spans="1:59" ht="20.100000000000001" customHeight="1">
      <c r="A6" s="14">
        <v>0.03</v>
      </c>
      <c r="B6" s="16">
        <v>2552.1</v>
      </c>
      <c r="C6" s="35">
        <f t="shared" si="0"/>
        <v>0.19927531980035448</v>
      </c>
      <c r="D6" s="72">
        <f t="shared" si="1"/>
        <v>753.15528993950966</v>
      </c>
      <c r="E6" s="51">
        <f t="shared" si="2"/>
        <v>0.87003984002123869</v>
      </c>
      <c r="F6" s="5">
        <v>0.03</v>
      </c>
      <c r="G6" s="18">
        <v>1433.1</v>
      </c>
      <c r="H6" s="43">
        <f t="shared" si="3"/>
        <v>0.18506470273262426</v>
      </c>
      <c r="I6" s="70">
        <f t="shared" si="4"/>
        <v>914.2949218449329</v>
      </c>
      <c r="J6" s="55">
        <f t="shared" si="5"/>
        <v>0.74047344367640422</v>
      </c>
      <c r="K6" s="6">
        <v>0.03</v>
      </c>
      <c r="L6" s="20">
        <v>1144.5999999999999</v>
      </c>
      <c r="M6" s="44">
        <f t="shared" si="6"/>
        <v>0.1793586712348357</v>
      </c>
      <c r="N6" s="63">
        <f t="shared" si="7"/>
        <v>1034.4626015452511</v>
      </c>
      <c r="O6" s="57">
        <f t="shared" si="8"/>
        <v>0.73505336210901029</v>
      </c>
      <c r="P6" s="7">
        <v>0.03</v>
      </c>
      <c r="Q6" s="22">
        <v>758.74</v>
      </c>
      <c r="R6" s="45">
        <f t="shared" si="9"/>
        <v>0.1687909072675837</v>
      </c>
      <c r="S6" s="68">
        <f t="shared" si="10"/>
        <v>1155.3471277618548</v>
      </c>
      <c r="T6" s="59">
        <f t="shared" si="11"/>
        <v>0.65294378494181249</v>
      </c>
      <c r="U6" s="8">
        <v>0.03</v>
      </c>
      <c r="V6" s="24">
        <v>646.91</v>
      </c>
      <c r="W6" s="46">
        <f t="shared" si="12"/>
        <v>0.16722043222426636</v>
      </c>
      <c r="X6" s="66">
        <f t="shared" si="13"/>
        <v>1324.1413658498445</v>
      </c>
      <c r="Y6" s="61">
        <f t="shared" si="14"/>
        <v>0.65618705492837992</v>
      </c>
      <c r="AA6" s="39" t="s">
        <v>9</v>
      </c>
      <c r="AB6" s="2">
        <f t="shared" ref="AB6:AG6" si="16">(4*AB3)/AB4</f>
        <v>2.0548334546462857E-3</v>
      </c>
      <c r="AC6" s="2">
        <f t="shared" si="16"/>
        <v>3.2378655949988834E-3</v>
      </c>
      <c r="AD6" s="2">
        <f t="shared" si="16"/>
        <v>4.2324371205550741E-3</v>
      </c>
      <c r="AE6" s="2">
        <f t="shared" si="16"/>
        <v>4.941061024225697E-3</v>
      </c>
      <c r="AF6" s="2">
        <f t="shared" si="16"/>
        <v>5.8639632851565171E-3</v>
      </c>
      <c r="AG6" s="3">
        <f t="shared" si="16"/>
        <v>6.7837965143664625E-3</v>
      </c>
    </row>
    <row r="7" spans="1:59" ht="20.100000000000001" customHeight="1" thickBot="1">
      <c r="A7" s="14">
        <v>0.04</v>
      </c>
      <c r="B7" s="16">
        <v>4284.8</v>
      </c>
      <c r="C7" s="35">
        <f t="shared" si="0"/>
        <v>0.26570042640047264</v>
      </c>
      <c r="D7" s="72">
        <f t="shared" si="1"/>
        <v>1004.2070532526795</v>
      </c>
      <c r="E7" s="51">
        <f t="shared" si="2"/>
        <v>0.82166452036330462</v>
      </c>
      <c r="F7" s="5">
        <v>0.04</v>
      </c>
      <c r="G7" s="18">
        <v>2386.1999999999998</v>
      </c>
      <c r="H7" s="43">
        <f t="shared" si="3"/>
        <v>0.24675293697683237</v>
      </c>
      <c r="I7" s="70">
        <f t="shared" si="4"/>
        <v>1219.0598957932439</v>
      </c>
      <c r="J7" s="55">
        <f t="shared" si="5"/>
        <v>0.69352538124109087</v>
      </c>
      <c r="K7" s="6">
        <v>0.04</v>
      </c>
      <c r="L7" s="20">
        <v>1952.4</v>
      </c>
      <c r="M7" s="44">
        <f t="shared" si="6"/>
        <v>0.23914489497978095</v>
      </c>
      <c r="N7" s="63">
        <f t="shared" si="7"/>
        <v>1379.2834687270015</v>
      </c>
      <c r="O7" s="57">
        <f t="shared" si="8"/>
        <v>0.70527169194667816</v>
      </c>
      <c r="P7" s="7">
        <v>0.04</v>
      </c>
      <c r="Q7" s="22">
        <v>1333.9</v>
      </c>
      <c r="R7" s="45">
        <f t="shared" si="9"/>
        <v>0.22505454302344494</v>
      </c>
      <c r="S7" s="68">
        <f t="shared" si="10"/>
        <v>1540.4628370158066</v>
      </c>
      <c r="T7" s="59">
        <f t="shared" si="11"/>
        <v>0.64569676639930595</v>
      </c>
      <c r="U7" s="8">
        <v>0.04</v>
      </c>
      <c r="V7" s="24">
        <v>1085.8</v>
      </c>
      <c r="W7" s="46">
        <f t="shared" si="12"/>
        <v>0.22296057629902183</v>
      </c>
      <c r="X7" s="66">
        <f t="shared" si="13"/>
        <v>1765.5218211331262</v>
      </c>
      <c r="Y7" s="61">
        <f t="shared" si="14"/>
        <v>0.61952117935368856</v>
      </c>
      <c r="AA7" s="40" t="s">
        <v>11</v>
      </c>
      <c r="AB7" s="41">
        <f t="shared" ref="AB7:AG7" si="17">120/1000</f>
        <v>0.12</v>
      </c>
      <c r="AC7" s="41">
        <f t="shared" si="17"/>
        <v>0.12</v>
      </c>
      <c r="AD7" s="41">
        <f t="shared" si="17"/>
        <v>0.12</v>
      </c>
      <c r="AE7" s="41">
        <f t="shared" si="17"/>
        <v>0.12</v>
      </c>
      <c r="AF7" s="41">
        <f t="shared" si="17"/>
        <v>0.12</v>
      </c>
      <c r="AG7" s="42">
        <f t="shared" si="17"/>
        <v>0.12</v>
      </c>
    </row>
    <row r="8" spans="1:59" ht="20.100000000000001" customHeight="1" thickBot="1">
      <c r="A8" s="14">
        <v>0.05</v>
      </c>
      <c r="B8" s="16">
        <v>6380.9</v>
      </c>
      <c r="C8" s="35">
        <f t="shared" si="0"/>
        <v>0.33212553300059083</v>
      </c>
      <c r="D8" s="72">
        <f t="shared" si="1"/>
        <v>1255.2588165658497</v>
      </c>
      <c r="E8" s="51">
        <f t="shared" si="2"/>
        <v>0.78311562927351874</v>
      </c>
      <c r="F8" s="5">
        <v>0.05</v>
      </c>
      <c r="G8" s="18">
        <v>3603.6</v>
      </c>
      <c r="H8" s="43">
        <f t="shared" si="3"/>
        <v>0.30844117122104048</v>
      </c>
      <c r="I8" s="70">
        <f t="shared" si="4"/>
        <v>1523.8248697415549</v>
      </c>
      <c r="J8" s="55">
        <f t="shared" si="5"/>
        <v>0.67030440066124086</v>
      </c>
      <c r="K8" s="6">
        <v>0.05</v>
      </c>
      <c r="L8" s="20">
        <v>3011.7</v>
      </c>
      <c r="M8" s="44">
        <f t="shared" si="6"/>
        <v>0.29893111872472616</v>
      </c>
      <c r="N8" s="63">
        <f t="shared" si="7"/>
        <v>1724.1043359087519</v>
      </c>
      <c r="O8" s="57">
        <f t="shared" si="8"/>
        <v>0.69627265056695287</v>
      </c>
      <c r="P8" s="7">
        <v>0.05</v>
      </c>
      <c r="Q8" s="22">
        <v>1984.6</v>
      </c>
      <c r="R8" s="45">
        <f t="shared" si="9"/>
        <v>0.28131817877930615</v>
      </c>
      <c r="S8" s="68">
        <f t="shared" si="10"/>
        <v>1925.5785462697584</v>
      </c>
      <c r="T8" s="59">
        <f t="shared" si="11"/>
        <v>0.61483460054088024</v>
      </c>
      <c r="U8" s="8">
        <v>0.05</v>
      </c>
      <c r="V8" s="24">
        <v>1796.7</v>
      </c>
      <c r="W8" s="46">
        <f t="shared" si="12"/>
        <v>0.2787007203737773</v>
      </c>
      <c r="X8" s="66">
        <f t="shared" si="13"/>
        <v>2206.9022764164079</v>
      </c>
      <c r="Y8" s="61">
        <f t="shared" si="14"/>
        <v>0.65608764955300625</v>
      </c>
    </row>
    <row r="9" spans="1:59" ht="20.100000000000001" customHeight="1">
      <c r="A9" s="14">
        <v>0.06</v>
      </c>
      <c r="B9" s="16">
        <v>8897.4</v>
      </c>
      <c r="C9" s="35">
        <f t="shared" si="0"/>
        <v>0.39855063960070897</v>
      </c>
      <c r="D9" s="72">
        <f t="shared" si="1"/>
        <v>1506.3105798790193</v>
      </c>
      <c r="E9" s="51">
        <f t="shared" si="2"/>
        <v>0.75830614715381139</v>
      </c>
      <c r="F9" s="5">
        <v>0.06</v>
      </c>
      <c r="G9" s="18">
        <v>5085.3999999999996</v>
      </c>
      <c r="H9" s="43">
        <f t="shared" si="3"/>
        <v>0.37012940546524853</v>
      </c>
      <c r="I9" s="70">
        <f t="shared" si="4"/>
        <v>1828.5898436898658</v>
      </c>
      <c r="J9" s="55">
        <f t="shared" si="5"/>
        <v>0.65689827131253686</v>
      </c>
      <c r="K9" s="6">
        <v>0.06</v>
      </c>
      <c r="L9" s="20">
        <v>4188.6000000000004</v>
      </c>
      <c r="M9" s="44">
        <f t="shared" si="6"/>
        <v>0.35871734246967141</v>
      </c>
      <c r="N9" s="63">
        <f t="shared" si="7"/>
        <v>2068.9252030905022</v>
      </c>
      <c r="O9" s="57">
        <f t="shared" si="8"/>
        <v>0.67247171774633074</v>
      </c>
      <c r="P9" s="7">
        <v>0.06</v>
      </c>
      <c r="Q9" s="22">
        <v>2778.9</v>
      </c>
      <c r="R9" s="45">
        <f t="shared" si="9"/>
        <v>0.33758181453516739</v>
      </c>
      <c r="S9" s="68">
        <f t="shared" si="10"/>
        <v>2310.6942555237097</v>
      </c>
      <c r="T9" s="59">
        <f t="shared" si="11"/>
        <v>0.59785482641445109</v>
      </c>
      <c r="U9" s="8">
        <v>0.06</v>
      </c>
      <c r="V9" s="24">
        <v>2356.6</v>
      </c>
      <c r="W9" s="46">
        <f t="shared" si="12"/>
        <v>0.33444086444853272</v>
      </c>
      <c r="X9" s="66">
        <f t="shared" si="13"/>
        <v>2648.2827316996891</v>
      </c>
      <c r="Y9" s="61">
        <f t="shared" si="14"/>
        <v>0.59759874389181655</v>
      </c>
      <c r="AA9" s="105" t="s">
        <v>27</v>
      </c>
      <c r="AB9" s="106"/>
      <c r="AC9" s="106"/>
      <c r="AD9" s="106"/>
      <c r="AE9" s="106"/>
      <c r="AF9" s="107"/>
    </row>
    <row r="10" spans="1:59" ht="20.100000000000001" customHeight="1">
      <c r="A10" s="14">
        <v>7.0000000000000007E-2</v>
      </c>
      <c r="B10" s="16">
        <v>11879</v>
      </c>
      <c r="C10" s="35">
        <f t="shared" si="0"/>
        <v>0.46497574620082721</v>
      </c>
      <c r="D10" s="72">
        <f t="shared" si="1"/>
        <v>1757.3623431921894</v>
      </c>
      <c r="E10" s="51">
        <f t="shared" si="2"/>
        <v>0.7438198501315092</v>
      </c>
      <c r="F10" s="5">
        <v>7.0000000000000007E-2</v>
      </c>
      <c r="G10" s="18">
        <v>6793.7</v>
      </c>
      <c r="H10" s="43">
        <f t="shared" si="3"/>
        <v>0.43181763970945669</v>
      </c>
      <c r="I10" s="70">
        <f t="shared" si="4"/>
        <v>2133.3548176381769</v>
      </c>
      <c r="J10" s="55">
        <f t="shared" si="5"/>
        <v>0.64474173881281294</v>
      </c>
      <c r="K10" s="6">
        <v>7.0000000000000007E-2</v>
      </c>
      <c r="L10" s="20">
        <v>5629.2</v>
      </c>
      <c r="M10" s="44">
        <f t="shared" si="6"/>
        <v>0.41850356621461671</v>
      </c>
      <c r="N10" s="63">
        <f t="shared" si="7"/>
        <v>2413.7460702722528</v>
      </c>
      <c r="O10" s="57">
        <f t="shared" si="8"/>
        <v>0.66398494927122476</v>
      </c>
      <c r="P10" s="7">
        <v>7.0000000000000007E-2</v>
      </c>
      <c r="Q10" s="22">
        <v>3790.6</v>
      </c>
      <c r="R10" s="45">
        <f t="shared" si="9"/>
        <v>0.39384545029102863</v>
      </c>
      <c r="S10" s="68">
        <f t="shared" si="10"/>
        <v>2695.8099647776617</v>
      </c>
      <c r="T10" s="59">
        <f t="shared" si="11"/>
        <v>0.59915225728164534</v>
      </c>
      <c r="U10" s="8">
        <v>7.0000000000000007E-2</v>
      </c>
      <c r="V10" s="24">
        <v>3141</v>
      </c>
      <c r="W10" s="46">
        <f t="shared" si="12"/>
        <v>0.39018100852328824</v>
      </c>
      <c r="X10" s="66">
        <f t="shared" si="13"/>
        <v>3089.6631869829712</v>
      </c>
      <c r="Y10" s="61">
        <f t="shared" si="14"/>
        <v>0.58519170271517962</v>
      </c>
      <c r="AA10" s="108" t="s">
        <v>25</v>
      </c>
      <c r="AB10" s="109"/>
      <c r="AC10" s="109"/>
      <c r="AD10" s="110" t="s">
        <v>26</v>
      </c>
      <c r="AE10" s="110"/>
      <c r="AF10" s="111"/>
    </row>
    <row r="11" spans="1:59" ht="20.100000000000001" customHeight="1" thickBot="1">
      <c r="A11" s="14">
        <v>0.08</v>
      </c>
      <c r="B11" s="16">
        <v>15192</v>
      </c>
      <c r="C11" s="35">
        <f t="shared" si="0"/>
        <v>0.53140085280094529</v>
      </c>
      <c r="D11" s="72">
        <f t="shared" si="1"/>
        <v>2008.4141065053591</v>
      </c>
      <c r="E11" s="51">
        <f t="shared" si="2"/>
        <v>0.72831447169992314</v>
      </c>
      <c r="F11" s="5">
        <v>0.08</v>
      </c>
      <c r="G11" s="18">
        <v>8540.6</v>
      </c>
      <c r="H11" s="43">
        <f t="shared" si="3"/>
        <v>0.49350587395366474</v>
      </c>
      <c r="I11" s="70">
        <f t="shared" si="4"/>
        <v>2438.1197915864877</v>
      </c>
      <c r="J11" s="55">
        <f t="shared" si="5"/>
        <v>0.62056018680618363</v>
      </c>
      <c r="K11" s="6">
        <v>0.08</v>
      </c>
      <c r="L11" s="20">
        <v>7165.1</v>
      </c>
      <c r="M11" s="44">
        <f t="shared" si="6"/>
        <v>0.4782897899595619</v>
      </c>
      <c r="N11" s="63">
        <f t="shared" si="7"/>
        <v>2758.566937454003</v>
      </c>
      <c r="O11" s="57">
        <f t="shared" si="8"/>
        <v>0.64706799323488318</v>
      </c>
      <c r="P11" s="7">
        <v>0.08</v>
      </c>
      <c r="Q11" s="22">
        <v>4976.3999999999996</v>
      </c>
      <c r="R11" s="45">
        <f t="shared" si="9"/>
        <v>0.45010908604688987</v>
      </c>
      <c r="S11" s="68">
        <f t="shared" si="10"/>
        <v>3080.9256740316132</v>
      </c>
      <c r="T11" s="59">
        <f t="shared" si="11"/>
        <v>0.60222756359350516</v>
      </c>
      <c r="U11" s="8">
        <v>0.08</v>
      </c>
      <c r="V11" s="24">
        <v>4176.8999999999996</v>
      </c>
      <c r="W11" s="46">
        <f t="shared" si="12"/>
        <v>0.44592115259804366</v>
      </c>
      <c r="X11" s="66">
        <f t="shared" si="13"/>
        <v>3531.0436422662524</v>
      </c>
      <c r="Y11" s="61">
        <f t="shared" si="14"/>
        <v>0.59579987429600789</v>
      </c>
      <c r="AA11" s="102">
        <v>8.5374248628593903E-4</v>
      </c>
      <c r="AB11" s="103"/>
      <c r="AC11" s="103"/>
      <c r="AD11" s="103">
        <v>996.55</v>
      </c>
      <c r="AE11" s="103"/>
      <c r="AF11" s="104"/>
    </row>
    <row r="12" spans="1:59" ht="20.100000000000001" customHeight="1">
      <c r="A12" s="14">
        <v>0.09</v>
      </c>
      <c r="B12" s="16">
        <v>18796</v>
      </c>
      <c r="C12" s="35">
        <f t="shared" si="0"/>
        <v>0.59782595940106342</v>
      </c>
      <c r="D12" s="72">
        <f t="shared" si="1"/>
        <v>2259.465869818529</v>
      </c>
      <c r="E12" s="51">
        <f t="shared" si="2"/>
        <v>0.71197440160561465</v>
      </c>
      <c r="F12" s="5">
        <v>0.09</v>
      </c>
      <c r="G12" s="18">
        <v>10801</v>
      </c>
      <c r="H12" s="43">
        <f t="shared" si="3"/>
        <v>0.55519410819787285</v>
      </c>
      <c r="I12" s="70">
        <f t="shared" si="4"/>
        <v>2742.8847655347986</v>
      </c>
      <c r="J12" s="55">
        <f t="shared" si="5"/>
        <v>0.62008960103186106</v>
      </c>
      <c r="K12" s="6">
        <v>0.09</v>
      </c>
      <c r="L12" s="20">
        <v>9060.1</v>
      </c>
      <c r="M12" s="44">
        <f t="shared" si="6"/>
        <v>0.53807601370450708</v>
      </c>
      <c r="N12" s="63">
        <f t="shared" si="7"/>
        <v>3103.3878046357531</v>
      </c>
      <c r="O12" s="57">
        <f t="shared" si="8"/>
        <v>0.64648076630786555</v>
      </c>
      <c r="P12" s="7">
        <v>0.09</v>
      </c>
      <c r="Q12" s="22">
        <v>6308.9</v>
      </c>
      <c r="R12" s="45">
        <f t="shared" si="9"/>
        <v>0.50637272180275106</v>
      </c>
      <c r="S12" s="68">
        <f t="shared" si="10"/>
        <v>3466.0413832855647</v>
      </c>
      <c r="T12" s="59">
        <f t="shared" si="11"/>
        <v>0.60324529919770498</v>
      </c>
      <c r="U12" s="8">
        <v>0.09</v>
      </c>
      <c r="V12" s="24">
        <v>5474.6</v>
      </c>
      <c r="W12" s="46">
        <f t="shared" si="12"/>
        <v>0.50166129667279913</v>
      </c>
      <c r="X12" s="66">
        <f t="shared" si="13"/>
        <v>3972.4240975495336</v>
      </c>
      <c r="Y12" s="61">
        <f t="shared" si="14"/>
        <v>0.61701209526156109</v>
      </c>
    </row>
    <row r="13" spans="1:59" ht="20.100000000000001" customHeight="1">
      <c r="A13" s="14">
        <v>0.1</v>
      </c>
      <c r="B13" s="16">
        <v>22872</v>
      </c>
      <c r="C13" s="35">
        <f t="shared" si="0"/>
        <v>0.66425106600118167</v>
      </c>
      <c r="D13" s="72">
        <f t="shared" si="1"/>
        <v>2510.5176331316993</v>
      </c>
      <c r="E13" s="51">
        <f t="shared" si="2"/>
        <v>0.70175918258960035</v>
      </c>
      <c r="F13" s="5">
        <v>0.1</v>
      </c>
      <c r="G13" s="18">
        <v>12905</v>
      </c>
      <c r="H13" s="43">
        <f t="shared" si="3"/>
        <v>0.61688234244208096</v>
      </c>
      <c r="I13" s="70">
        <f t="shared" si="4"/>
        <v>3047.6497394831099</v>
      </c>
      <c r="J13" s="55">
        <f t="shared" si="5"/>
        <v>0.60011365651940507</v>
      </c>
      <c r="K13" s="6">
        <v>0.1</v>
      </c>
      <c r="L13" s="20">
        <v>11115</v>
      </c>
      <c r="M13" s="44">
        <f t="shared" si="6"/>
        <v>0.59786223744945233</v>
      </c>
      <c r="N13" s="63">
        <f t="shared" si="7"/>
        <v>3448.2086718175037</v>
      </c>
      <c r="O13" s="57">
        <f t="shared" si="8"/>
        <v>0.64241711583588024</v>
      </c>
      <c r="P13" s="7">
        <v>0.1</v>
      </c>
      <c r="Q13" s="22">
        <v>7529</v>
      </c>
      <c r="R13" s="45">
        <f t="shared" si="9"/>
        <v>0.5626363575586123</v>
      </c>
      <c r="S13" s="68">
        <f t="shared" si="10"/>
        <v>3851.1570925395167</v>
      </c>
      <c r="T13" s="59">
        <f t="shared" si="11"/>
        <v>0.58312628583496517</v>
      </c>
      <c r="U13" s="8">
        <v>0.1</v>
      </c>
      <c r="V13" s="24">
        <v>6598.4</v>
      </c>
      <c r="W13" s="46">
        <f t="shared" si="12"/>
        <v>0.5574014407475546</v>
      </c>
      <c r="X13" s="66">
        <f t="shared" si="13"/>
        <v>4413.8045528328157</v>
      </c>
      <c r="Y13" s="61">
        <f t="shared" si="14"/>
        <v>0.60237223059088274</v>
      </c>
    </row>
    <row r="14" spans="1:59" ht="20.100000000000001" customHeight="1">
      <c r="A14" s="14">
        <v>0.11</v>
      </c>
      <c r="B14" s="16">
        <v>27197</v>
      </c>
      <c r="C14" s="35">
        <f t="shared" si="0"/>
        <v>0.7306761726012998</v>
      </c>
      <c r="D14" s="72">
        <f t="shared" si="1"/>
        <v>2761.5693964448687</v>
      </c>
      <c r="E14" s="51">
        <f t="shared" si="2"/>
        <v>0.68963547362719158</v>
      </c>
      <c r="F14" s="5">
        <v>0.11</v>
      </c>
      <c r="G14" s="18">
        <v>15624</v>
      </c>
      <c r="H14" s="43">
        <f t="shared" si="3"/>
        <v>0.67857057668628895</v>
      </c>
      <c r="I14" s="70">
        <f t="shared" si="4"/>
        <v>3352.4147134314208</v>
      </c>
      <c r="J14" s="55">
        <f t="shared" si="5"/>
        <v>0.60045762065822317</v>
      </c>
      <c r="K14" s="6">
        <v>0.11</v>
      </c>
      <c r="L14" s="20">
        <v>13361</v>
      </c>
      <c r="M14" s="44">
        <f t="shared" si="6"/>
        <v>0.65764846119439757</v>
      </c>
      <c r="N14" s="63">
        <f t="shared" si="7"/>
        <v>3793.0295389992539</v>
      </c>
      <c r="O14" s="57">
        <f t="shared" si="8"/>
        <v>0.63820651005328932</v>
      </c>
      <c r="P14" s="7">
        <v>0.11</v>
      </c>
      <c r="Q14" s="22">
        <v>8956.7999999999993</v>
      </c>
      <c r="R14" s="45">
        <f t="shared" si="9"/>
        <v>0.61889999331447354</v>
      </c>
      <c r="S14" s="68">
        <f t="shared" si="10"/>
        <v>4236.2728017934687</v>
      </c>
      <c r="T14" s="59">
        <f t="shared" si="11"/>
        <v>0.57331437087521819</v>
      </c>
      <c r="U14" s="8">
        <v>0.11</v>
      </c>
      <c r="V14" s="24">
        <v>7976.5</v>
      </c>
      <c r="W14" s="46">
        <f t="shared" si="12"/>
        <v>0.61314158482230996</v>
      </c>
      <c r="X14" s="66">
        <f t="shared" si="13"/>
        <v>4855.1850081160974</v>
      </c>
      <c r="Y14" s="61">
        <f t="shared" si="14"/>
        <v>0.60180155085282105</v>
      </c>
    </row>
    <row r="15" spans="1:59" ht="20.100000000000001" customHeight="1">
      <c r="A15" s="14">
        <v>0.12</v>
      </c>
      <c r="B15" s="16">
        <v>32070</v>
      </c>
      <c r="C15" s="35">
        <f t="shared" si="0"/>
        <v>0.79710127920141793</v>
      </c>
      <c r="D15" s="72">
        <f t="shared" si="1"/>
        <v>3012.6211597580386</v>
      </c>
      <c r="E15" s="51">
        <f t="shared" si="2"/>
        <v>0.68331417434370523</v>
      </c>
      <c r="F15" s="5">
        <v>0.12</v>
      </c>
      <c r="G15" s="18">
        <v>18647</v>
      </c>
      <c r="H15" s="43">
        <f t="shared" si="3"/>
        <v>0.74025881093049706</v>
      </c>
      <c r="I15" s="70">
        <f t="shared" si="4"/>
        <v>3657.1796873797316</v>
      </c>
      <c r="J15" s="55">
        <f t="shared" si="5"/>
        <v>0.60217397181956556</v>
      </c>
      <c r="K15" s="6">
        <v>0.12</v>
      </c>
      <c r="L15" s="20">
        <v>15608</v>
      </c>
      <c r="M15" s="44">
        <f t="shared" si="6"/>
        <v>0.71743468493934281</v>
      </c>
      <c r="N15" s="63">
        <f t="shared" si="7"/>
        <v>4137.8504061810045</v>
      </c>
      <c r="O15" s="57">
        <f t="shared" si="8"/>
        <v>0.62645863597530982</v>
      </c>
      <c r="P15" s="7">
        <v>0.12</v>
      </c>
      <c r="Q15" s="22">
        <v>10396</v>
      </c>
      <c r="R15" s="45">
        <f t="shared" si="9"/>
        <v>0.67516362907033478</v>
      </c>
      <c r="S15" s="68">
        <f t="shared" si="10"/>
        <v>4621.3885110474193</v>
      </c>
      <c r="T15" s="59">
        <f t="shared" si="11"/>
        <v>0.55915099278533176</v>
      </c>
      <c r="U15" s="8">
        <v>0.12</v>
      </c>
      <c r="V15" s="24">
        <v>9691.4</v>
      </c>
      <c r="W15" s="46">
        <f t="shared" si="12"/>
        <v>0.66888172889706543</v>
      </c>
      <c r="X15" s="66">
        <f t="shared" si="13"/>
        <v>5296.5654633993781</v>
      </c>
      <c r="Y15" s="61">
        <f t="shared" si="14"/>
        <v>0.61439875950024947</v>
      </c>
    </row>
    <row r="16" spans="1:59" ht="20.100000000000001" customHeight="1">
      <c r="A16" s="14">
        <v>0.13</v>
      </c>
      <c r="B16" s="16">
        <v>37098</v>
      </c>
      <c r="C16" s="35">
        <f t="shared" si="0"/>
        <v>0.86352638580153618</v>
      </c>
      <c r="D16" s="72">
        <f t="shared" si="1"/>
        <v>3263.672923071209</v>
      </c>
      <c r="E16" s="51">
        <f t="shared" si="2"/>
        <v>0.67351574690195071</v>
      </c>
      <c r="F16" s="5">
        <v>0.13</v>
      </c>
      <c r="G16" s="18">
        <v>21763</v>
      </c>
      <c r="H16" s="43">
        <f t="shared" si="3"/>
        <v>0.80194704517470516</v>
      </c>
      <c r="I16" s="70">
        <f t="shared" si="4"/>
        <v>3961.9446613280425</v>
      </c>
      <c r="J16" s="55">
        <f t="shared" si="5"/>
        <v>0.59883552803173934</v>
      </c>
      <c r="K16" s="6">
        <v>0.13</v>
      </c>
      <c r="L16" s="20">
        <v>18120</v>
      </c>
      <c r="M16" s="44">
        <f t="shared" si="6"/>
        <v>0.77722090868428806</v>
      </c>
      <c r="N16" s="63">
        <f t="shared" si="7"/>
        <v>4482.6712733627555</v>
      </c>
      <c r="O16" s="57">
        <f t="shared" si="8"/>
        <v>0.61969661654228902</v>
      </c>
      <c r="P16" s="7">
        <v>0.13</v>
      </c>
      <c r="Q16" s="22">
        <v>12644</v>
      </c>
      <c r="R16" s="45">
        <f t="shared" si="9"/>
        <v>0.73142726482619602</v>
      </c>
      <c r="S16" s="68">
        <f t="shared" si="10"/>
        <v>5006.5042203013718</v>
      </c>
      <c r="T16" s="59">
        <f t="shared" si="11"/>
        <v>0.57945952243807564</v>
      </c>
      <c r="U16" s="8">
        <v>0.13</v>
      </c>
      <c r="V16" s="24">
        <v>10295</v>
      </c>
      <c r="W16" s="46">
        <f t="shared" si="12"/>
        <v>0.7246218729718209</v>
      </c>
      <c r="X16" s="66">
        <f t="shared" si="13"/>
        <v>5737.9459186826607</v>
      </c>
      <c r="Y16" s="61">
        <f t="shared" si="14"/>
        <v>0.55611671629316795</v>
      </c>
    </row>
    <row r="17" spans="1:25" ht="20.100000000000001" customHeight="1">
      <c r="A17" s="14">
        <v>0.14000000000000001</v>
      </c>
      <c r="B17" s="16">
        <v>42477</v>
      </c>
      <c r="C17" s="35">
        <f t="shared" si="0"/>
        <v>0.92995149240165442</v>
      </c>
      <c r="D17" s="72">
        <f t="shared" si="1"/>
        <v>3514.7246863843789</v>
      </c>
      <c r="E17" s="51">
        <f t="shared" si="2"/>
        <v>0.66493887898889037</v>
      </c>
      <c r="F17" s="5">
        <v>0.14000000000000001</v>
      </c>
      <c r="G17" s="18">
        <v>24693</v>
      </c>
      <c r="H17" s="43">
        <f t="shared" si="3"/>
        <v>0.86363527941891338</v>
      </c>
      <c r="I17" s="70">
        <f t="shared" si="4"/>
        <v>4266.7096352763538</v>
      </c>
      <c r="J17" s="55">
        <f t="shared" si="5"/>
        <v>0.58585924299368497</v>
      </c>
      <c r="K17" s="6">
        <v>0.14000000000000001</v>
      </c>
      <c r="L17" s="20">
        <v>20518</v>
      </c>
      <c r="M17" s="44">
        <f t="shared" si="6"/>
        <v>0.83700713242923341</v>
      </c>
      <c r="N17" s="63">
        <f t="shared" si="7"/>
        <v>4827.4921405445057</v>
      </c>
      <c r="O17" s="57">
        <f t="shared" si="8"/>
        <v>0.60504348704731536</v>
      </c>
      <c r="P17" s="7">
        <v>0.14000000000000001</v>
      </c>
      <c r="Q17" s="22">
        <v>14368</v>
      </c>
      <c r="R17" s="45">
        <f t="shared" si="9"/>
        <v>0.78769090058205726</v>
      </c>
      <c r="S17" s="68">
        <f t="shared" si="10"/>
        <v>5391.6199295553233</v>
      </c>
      <c r="T17" s="59">
        <f t="shared" si="11"/>
        <v>0.56776101623903075</v>
      </c>
      <c r="U17" s="8">
        <v>0.14000000000000001</v>
      </c>
      <c r="V17" s="24">
        <v>12041</v>
      </c>
      <c r="W17" s="46">
        <f t="shared" si="12"/>
        <v>0.78036201704657648</v>
      </c>
      <c r="X17" s="66">
        <f t="shared" si="13"/>
        <v>6179.3263739659424</v>
      </c>
      <c r="Y17" s="61">
        <f t="shared" si="14"/>
        <v>0.56083200353338725</v>
      </c>
    </row>
    <row r="18" spans="1:25" ht="20.100000000000001" customHeight="1">
      <c r="A18" s="14">
        <v>0.15</v>
      </c>
      <c r="B18" s="16">
        <v>48597</v>
      </c>
      <c r="C18" s="35">
        <f t="shared" si="0"/>
        <v>0.99637659900177244</v>
      </c>
      <c r="D18" s="72">
        <f t="shared" si="1"/>
        <v>3765.7764496975483</v>
      </c>
      <c r="E18" s="51">
        <f t="shared" si="2"/>
        <v>0.66269074261215677</v>
      </c>
      <c r="F18" s="5">
        <v>0.15</v>
      </c>
      <c r="G18" s="18">
        <v>28569</v>
      </c>
      <c r="H18" s="43">
        <f t="shared" si="3"/>
        <v>0.92532351366312138</v>
      </c>
      <c r="I18" s="70">
        <f t="shared" si="4"/>
        <v>4571.4746092246642</v>
      </c>
      <c r="J18" s="55">
        <f t="shared" si="5"/>
        <v>0.59045665515012746</v>
      </c>
      <c r="K18" s="6">
        <v>0.15</v>
      </c>
      <c r="L18" s="20">
        <v>23114</v>
      </c>
      <c r="M18" s="44">
        <f t="shared" si="6"/>
        <v>0.89679335617417844</v>
      </c>
      <c r="N18" s="63">
        <f t="shared" si="7"/>
        <v>5172.3130077262558</v>
      </c>
      <c r="O18" s="57">
        <f t="shared" si="8"/>
        <v>0.59374535774201176</v>
      </c>
      <c r="P18" s="7">
        <v>0.15</v>
      </c>
      <c r="Q18" s="22">
        <v>16657</v>
      </c>
      <c r="R18" s="45">
        <f t="shared" si="9"/>
        <v>0.84395453633791839</v>
      </c>
      <c r="S18" s="68">
        <f t="shared" si="10"/>
        <v>5776.7356388092749</v>
      </c>
      <c r="T18" s="59">
        <f t="shared" si="11"/>
        <v>0.57337610384457227</v>
      </c>
      <c r="U18" s="8">
        <v>0.15</v>
      </c>
      <c r="V18" s="24">
        <v>13342</v>
      </c>
      <c r="W18" s="46">
        <f t="shared" si="12"/>
        <v>0.83610216112133184</v>
      </c>
      <c r="X18" s="66">
        <f t="shared" si="13"/>
        <v>6620.7068292492222</v>
      </c>
      <c r="Y18" s="61">
        <f t="shared" si="14"/>
        <v>0.54133327274918897</v>
      </c>
    </row>
    <row r="19" spans="1:25" ht="20.100000000000001" customHeight="1">
      <c r="A19" s="14">
        <v>0.16</v>
      </c>
      <c r="B19" s="16">
        <v>54578</v>
      </c>
      <c r="C19" s="35">
        <f t="shared" si="0"/>
        <v>1.0628017056018906</v>
      </c>
      <c r="D19" s="72">
        <f t="shared" si="1"/>
        <v>4016.8282130107182</v>
      </c>
      <c r="E19" s="51">
        <f t="shared" si="2"/>
        <v>0.65412630391716697</v>
      </c>
      <c r="F19" s="5">
        <v>0.16</v>
      </c>
      <c r="G19" s="18">
        <v>32655</v>
      </c>
      <c r="H19" s="43">
        <f t="shared" si="3"/>
        <v>0.98701174790732948</v>
      </c>
      <c r="I19" s="70">
        <f t="shared" si="4"/>
        <v>4876.2395831729755</v>
      </c>
      <c r="J19" s="55">
        <f t="shared" si="5"/>
        <v>0.59317825738694963</v>
      </c>
      <c r="K19" s="6">
        <v>0.16</v>
      </c>
      <c r="L19" s="20">
        <v>26036</v>
      </c>
      <c r="M19" s="44">
        <f t="shared" si="6"/>
        <v>0.95657957991912379</v>
      </c>
      <c r="N19" s="63">
        <f t="shared" si="7"/>
        <v>5517.133874908006</v>
      </c>
      <c r="O19" s="57">
        <f t="shared" si="8"/>
        <v>0.58781671825457482</v>
      </c>
      <c r="P19" s="7">
        <v>0.16</v>
      </c>
      <c r="Q19" s="22">
        <v>18557</v>
      </c>
      <c r="R19" s="45">
        <f t="shared" si="9"/>
        <v>0.90021817209377974</v>
      </c>
      <c r="S19" s="68">
        <f t="shared" si="10"/>
        <v>6161.8513480632264</v>
      </c>
      <c r="T19" s="59">
        <f t="shared" si="11"/>
        <v>0.56142677927842788</v>
      </c>
      <c r="U19" s="8">
        <v>0.16</v>
      </c>
      <c r="V19" s="24">
        <v>15873</v>
      </c>
      <c r="W19" s="46">
        <f t="shared" si="12"/>
        <v>0.89184230519608731</v>
      </c>
      <c r="X19" s="66">
        <f t="shared" si="13"/>
        <v>7062.0872845325048</v>
      </c>
      <c r="Y19" s="61">
        <f t="shared" si="14"/>
        <v>0.5660376957013894</v>
      </c>
    </row>
    <row r="20" spans="1:25" ht="20.100000000000001" customHeight="1">
      <c r="A20" s="14">
        <v>0.17</v>
      </c>
      <c r="B20" s="16">
        <v>60916</v>
      </c>
      <c r="C20" s="35">
        <f t="shared" si="0"/>
        <v>1.1292268122020088</v>
      </c>
      <c r="D20" s="72">
        <f t="shared" si="1"/>
        <v>4267.8799763238885</v>
      </c>
      <c r="E20" s="51">
        <f t="shared" si="2"/>
        <v>0.64672179468811686</v>
      </c>
      <c r="F20" s="5">
        <v>0.17</v>
      </c>
      <c r="G20" s="18">
        <v>36428</v>
      </c>
      <c r="H20" s="43">
        <f t="shared" si="3"/>
        <v>1.0486999821515377</v>
      </c>
      <c r="I20" s="70">
        <f t="shared" si="4"/>
        <v>5181.0045571212868</v>
      </c>
      <c r="J20" s="55">
        <f t="shared" si="5"/>
        <v>0.58615569136956092</v>
      </c>
      <c r="K20" s="6">
        <v>0.17</v>
      </c>
      <c r="L20" s="20">
        <v>28882</v>
      </c>
      <c r="M20" s="44">
        <f t="shared" si="6"/>
        <v>1.016365803664069</v>
      </c>
      <c r="N20" s="63">
        <f t="shared" si="7"/>
        <v>5861.954742089757</v>
      </c>
      <c r="O20" s="57">
        <f t="shared" si="8"/>
        <v>0.57761313040832607</v>
      </c>
      <c r="P20" s="7">
        <v>0.17</v>
      </c>
      <c r="Q20" s="22">
        <v>21038</v>
      </c>
      <c r="R20" s="45">
        <f t="shared" si="9"/>
        <v>0.95648180784964099</v>
      </c>
      <c r="S20" s="68">
        <f t="shared" si="10"/>
        <v>6546.9670573171788</v>
      </c>
      <c r="T20" s="59">
        <f t="shared" si="11"/>
        <v>0.56380890321649002</v>
      </c>
      <c r="U20" s="8">
        <v>0.17</v>
      </c>
      <c r="V20" s="24">
        <v>18007</v>
      </c>
      <c r="W20" s="46">
        <f t="shared" si="12"/>
        <v>0.94758244927084279</v>
      </c>
      <c r="X20" s="66">
        <f t="shared" si="13"/>
        <v>7503.4677398157864</v>
      </c>
      <c r="Y20" s="61">
        <f t="shared" si="14"/>
        <v>0.56881340827565763</v>
      </c>
    </row>
    <row r="21" spans="1:25" ht="20.100000000000001" customHeight="1">
      <c r="A21" s="14">
        <v>0.18</v>
      </c>
      <c r="B21" s="16">
        <v>68097</v>
      </c>
      <c r="C21" s="35">
        <f t="shared" si="0"/>
        <v>1.1956519188021268</v>
      </c>
      <c r="D21" s="72">
        <f t="shared" si="1"/>
        <v>4518.9317396370579</v>
      </c>
      <c r="E21" s="51">
        <f t="shared" si="2"/>
        <v>0.64486221571261892</v>
      </c>
      <c r="F21" s="5">
        <v>0.18</v>
      </c>
      <c r="G21" s="18">
        <v>40094</v>
      </c>
      <c r="H21" s="43">
        <f t="shared" si="3"/>
        <v>1.1103882163957457</v>
      </c>
      <c r="I21" s="70">
        <f t="shared" si="4"/>
        <v>5485.7695310695972</v>
      </c>
      <c r="J21" s="55">
        <f t="shared" si="5"/>
        <v>0.57545302434430701</v>
      </c>
      <c r="K21" s="6">
        <v>0.18</v>
      </c>
      <c r="L21" s="20">
        <v>32752</v>
      </c>
      <c r="M21" s="44">
        <f t="shared" si="6"/>
        <v>1.0761520274090142</v>
      </c>
      <c r="N21" s="63">
        <f t="shared" si="7"/>
        <v>6206.7756092715063</v>
      </c>
      <c r="O21" s="57">
        <f t="shared" si="8"/>
        <v>0.58425232773686853</v>
      </c>
      <c r="P21" s="7">
        <v>0.18</v>
      </c>
      <c r="Q21" s="22">
        <v>23238</v>
      </c>
      <c r="R21" s="45">
        <f t="shared" si="9"/>
        <v>1.0127454436055021</v>
      </c>
      <c r="S21" s="68">
        <f t="shared" si="10"/>
        <v>6932.0827665711295</v>
      </c>
      <c r="T21" s="59">
        <f t="shared" si="11"/>
        <v>0.5554935988348314</v>
      </c>
      <c r="U21" s="8">
        <v>0.18</v>
      </c>
      <c r="V21" s="24">
        <v>19940</v>
      </c>
      <c r="W21" s="46">
        <f t="shared" si="12"/>
        <v>1.0033225933455983</v>
      </c>
      <c r="X21" s="66">
        <f t="shared" si="13"/>
        <v>7944.8481950990672</v>
      </c>
      <c r="Y21" s="61">
        <f t="shared" si="14"/>
        <v>0.56183196852352357</v>
      </c>
    </row>
    <row r="22" spans="1:25" ht="20.100000000000001" customHeight="1">
      <c r="A22" s="14">
        <v>0.19</v>
      </c>
      <c r="B22" s="16">
        <v>75318</v>
      </c>
      <c r="C22" s="35">
        <f t="shared" si="0"/>
        <v>1.2620770254022451</v>
      </c>
      <c r="D22" s="72">
        <f t="shared" si="1"/>
        <v>4769.9835029502283</v>
      </c>
      <c r="E22" s="51">
        <f t="shared" si="2"/>
        <v>0.64014084543105276</v>
      </c>
      <c r="F22" s="5">
        <v>0.19</v>
      </c>
      <c r="G22" s="18">
        <v>43330</v>
      </c>
      <c r="H22" s="43">
        <f t="shared" si="3"/>
        <v>1.1720764506399537</v>
      </c>
      <c r="I22" s="70">
        <f t="shared" si="4"/>
        <v>5790.5345050179085</v>
      </c>
      <c r="J22" s="55">
        <f t="shared" si="5"/>
        <v>0.55815778713152764</v>
      </c>
      <c r="K22" s="6">
        <v>0.19</v>
      </c>
      <c r="L22" s="20">
        <v>36205</v>
      </c>
      <c r="M22" s="44">
        <f t="shared" si="6"/>
        <v>1.1359382511539595</v>
      </c>
      <c r="N22" s="63">
        <f t="shared" si="7"/>
        <v>6551.5964764532573</v>
      </c>
      <c r="O22" s="57">
        <f t="shared" si="8"/>
        <v>0.57965419889615455</v>
      </c>
      <c r="P22" s="7">
        <v>0.19</v>
      </c>
      <c r="Q22" s="22">
        <v>26618</v>
      </c>
      <c r="R22" s="45">
        <f t="shared" si="9"/>
        <v>1.0690090793613634</v>
      </c>
      <c r="S22" s="68">
        <f t="shared" si="10"/>
        <v>7317.198475825081</v>
      </c>
      <c r="T22" s="59">
        <f t="shared" si="11"/>
        <v>0.57107551544388857</v>
      </c>
      <c r="U22" s="8">
        <v>0.19</v>
      </c>
      <c r="V22" s="24">
        <v>22249</v>
      </c>
      <c r="W22" s="46">
        <f t="shared" si="12"/>
        <v>1.0590627374203536</v>
      </c>
      <c r="X22" s="66">
        <f t="shared" si="13"/>
        <v>8386.2286503823489</v>
      </c>
      <c r="Y22" s="61">
        <f t="shared" si="14"/>
        <v>0.56263869552261769</v>
      </c>
    </row>
    <row r="23" spans="1:25" ht="20.100000000000001" customHeight="1" thickBot="1">
      <c r="A23" s="25">
        <v>0.2</v>
      </c>
      <c r="B23" s="26">
        <v>82608</v>
      </c>
      <c r="C23" s="35">
        <f t="shared" si="0"/>
        <v>1.3285021320023633</v>
      </c>
      <c r="D23" s="72">
        <f>(A23*$AC$6)/($AA$11*$AC$5)</f>
        <v>5021.0352662633986</v>
      </c>
      <c r="E23" s="51">
        <f t="shared" si="2"/>
        <v>0.63364509613677966</v>
      </c>
      <c r="F23" s="27">
        <v>0.2</v>
      </c>
      <c r="G23" s="28">
        <v>48144</v>
      </c>
      <c r="H23" s="43">
        <f t="shared" si="3"/>
        <v>1.2337646848841619</v>
      </c>
      <c r="I23" s="70">
        <f t="shared" si="4"/>
        <v>6095.2994789662198</v>
      </c>
      <c r="J23" s="55">
        <f t="shared" si="5"/>
        <v>0.559703058494193</v>
      </c>
      <c r="K23" s="29">
        <v>0.2</v>
      </c>
      <c r="L23" s="30">
        <v>39878</v>
      </c>
      <c r="M23" s="44">
        <f t="shared" si="6"/>
        <v>1.1957244748989047</v>
      </c>
      <c r="N23" s="63">
        <f t="shared" si="7"/>
        <v>6896.4173436350075</v>
      </c>
      <c r="O23" s="57">
        <f t="shared" si="8"/>
        <v>0.5762102956658397</v>
      </c>
      <c r="P23" s="31">
        <v>0.2</v>
      </c>
      <c r="Q23" s="32">
        <v>29065</v>
      </c>
      <c r="R23" s="45">
        <f t="shared" si="9"/>
        <v>1.1252727151172246</v>
      </c>
      <c r="S23" s="68">
        <f t="shared" si="10"/>
        <v>7702.3141850790335</v>
      </c>
      <c r="T23" s="59">
        <f t="shared" si="11"/>
        <v>0.56277611561273944</v>
      </c>
      <c r="U23" s="33">
        <v>0.2</v>
      </c>
      <c r="V23" s="34">
        <v>24289</v>
      </c>
      <c r="W23" s="46">
        <f t="shared" si="12"/>
        <v>1.1148028814951092</v>
      </c>
      <c r="X23" s="66">
        <f t="shared" si="13"/>
        <v>8827.6091056656314</v>
      </c>
      <c r="Y23" s="61">
        <f t="shared" si="14"/>
        <v>0.55433965464438162</v>
      </c>
    </row>
    <row r="24" spans="1:25" ht="78.75" customHeight="1" thickBot="1">
      <c r="A24" s="81" t="s">
        <v>28</v>
      </c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3"/>
    </row>
    <row r="25" spans="1:25">
      <c r="A25" s="84" t="s">
        <v>14</v>
      </c>
      <c r="B25" s="85"/>
      <c r="C25" s="85"/>
      <c r="D25" s="85"/>
      <c r="E25" s="86"/>
      <c r="F25" s="87" t="s">
        <v>15</v>
      </c>
      <c r="G25" s="88"/>
      <c r="H25" s="88"/>
      <c r="I25" s="88"/>
      <c r="J25" s="89"/>
      <c r="K25" s="90" t="s">
        <v>16</v>
      </c>
      <c r="L25" s="91"/>
      <c r="M25" s="91"/>
      <c r="N25" s="91"/>
      <c r="O25" s="92"/>
      <c r="P25" s="93" t="s">
        <v>17</v>
      </c>
      <c r="Q25" s="94"/>
      <c r="R25" s="94"/>
      <c r="S25" s="94"/>
      <c r="T25" s="95"/>
      <c r="U25" s="96" t="s">
        <v>18</v>
      </c>
      <c r="V25" s="97"/>
      <c r="W25" s="97"/>
      <c r="X25" s="97"/>
      <c r="Y25" s="98"/>
    </row>
    <row r="26" spans="1:25">
      <c r="A26" s="9" t="s">
        <v>22</v>
      </c>
      <c r="B26" s="15" t="s">
        <v>13</v>
      </c>
      <c r="C26" s="15" t="s">
        <v>21</v>
      </c>
      <c r="D26" s="71" t="s">
        <v>20</v>
      </c>
      <c r="E26" s="50" t="s">
        <v>19</v>
      </c>
      <c r="F26" s="10" t="s">
        <v>22</v>
      </c>
      <c r="G26" s="17" t="s">
        <v>13</v>
      </c>
      <c r="H26" s="17" t="s">
        <v>21</v>
      </c>
      <c r="I26" s="69" t="s">
        <v>20</v>
      </c>
      <c r="J26" s="54" t="s">
        <v>19</v>
      </c>
      <c r="K26" s="11" t="s">
        <v>22</v>
      </c>
      <c r="L26" s="19" t="s">
        <v>13</v>
      </c>
      <c r="M26" s="19" t="s">
        <v>21</v>
      </c>
      <c r="N26" s="62" t="s">
        <v>20</v>
      </c>
      <c r="O26" s="56" t="s">
        <v>19</v>
      </c>
      <c r="P26" s="12" t="s">
        <v>22</v>
      </c>
      <c r="Q26" s="21" t="s">
        <v>13</v>
      </c>
      <c r="R26" s="21" t="s">
        <v>21</v>
      </c>
      <c r="S26" s="67" t="s">
        <v>20</v>
      </c>
      <c r="T26" s="58" t="s">
        <v>19</v>
      </c>
      <c r="U26" s="13" t="s">
        <v>12</v>
      </c>
      <c r="V26" s="23" t="s">
        <v>13</v>
      </c>
      <c r="W26" s="23" t="s">
        <v>21</v>
      </c>
      <c r="X26" s="65" t="s">
        <v>20</v>
      </c>
      <c r="Y26" s="60" t="s">
        <v>19</v>
      </c>
    </row>
    <row r="27" spans="1:25">
      <c r="A27" s="14">
        <f>0.043876-0.003</f>
        <v>4.0875999999999996E-2</v>
      </c>
      <c r="B27" s="16">
        <v>4802.7</v>
      </c>
      <c r="C27" s="35">
        <f>(A27)/($AD$11*$AC$5)</f>
        <v>0.27151926573864299</v>
      </c>
      <c r="D27" s="72">
        <f>(A27*$AC$6)/($AA$11*$AC$5)</f>
        <v>1026.1991877189132</v>
      </c>
      <c r="E27" s="51">
        <f>(B27*$AC$6)/(2*$AC$7*$AD$11*(C27^2))</f>
        <v>0.88192700309826344</v>
      </c>
      <c r="F27" s="5">
        <f>0.0477-0.003</f>
        <v>4.4699999999999997E-2</v>
      </c>
      <c r="G27" s="18">
        <v>2918</v>
      </c>
      <c r="H27" s="43">
        <f>(F27)/($AD$11*$AD$5)</f>
        <v>0.27574640707161013</v>
      </c>
      <c r="I27" s="70">
        <f>(F27*$AD$6)/($AA$11*$AD$5)</f>
        <v>1362.29943354895</v>
      </c>
      <c r="J27" s="55">
        <f>(G27*$AD$6)/(2*$AD$7*$AD$11*(H27^2))</f>
        <v>0.67911878304983297</v>
      </c>
      <c r="K27" s="6">
        <f>0.04736-0.003</f>
        <v>4.4359999999999997E-2</v>
      </c>
      <c r="L27" s="20">
        <v>2252</v>
      </c>
      <c r="M27" s="44">
        <f>(K27)/($AD$11*$AE$5)</f>
        <v>0.26521168853257704</v>
      </c>
      <c r="N27" s="63">
        <f>(K27*$AE$6)/($AA$11*$AE$5)</f>
        <v>1529.6253668182446</v>
      </c>
      <c r="O27" s="57">
        <f>(L27*$AE$6)/(2*$AE$7*$AD$11*(M27^2))</f>
        <v>0.66144379617213656</v>
      </c>
      <c r="P27" s="7">
        <f>0.04784-0.003</f>
        <v>4.4839999999999998E-2</v>
      </c>
      <c r="Q27" s="22">
        <v>1646</v>
      </c>
      <c r="R27" s="45">
        <f>(P27)/($AD$11*$AF$5)</f>
        <v>0.25228614272928174</v>
      </c>
      <c r="S27" s="68">
        <f>(P27*$AF$6)/($AA$11*$AF$5)</f>
        <v>1726.8588402947191</v>
      </c>
      <c r="T27" s="59">
        <f>(Q27*$AF$6)/(2*$AF$7*$AD$11*(R27^2))</f>
        <v>0.63405063909068027</v>
      </c>
      <c r="U27" s="8">
        <v>4.5759393939393954E-2</v>
      </c>
      <c r="V27" s="24">
        <v>1544.969696969697</v>
      </c>
      <c r="W27" s="46">
        <f>(U27)/($AD$11*$AG$5)</f>
        <v>0.25506352109553104</v>
      </c>
      <c r="X27" s="66">
        <f>(U27*$AG$6)/($AA$11*$AG$5)</f>
        <v>2019.7302130456737</v>
      </c>
      <c r="Y27" s="61">
        <f>(V27*$AG$6)/(2*$AG$7*$AD$11*(W27^2))</f>
        <v>0.67357466123075416</v>
      </c>
    </row>
    <row r="28" spans="1:25">
      <c r="A28" s="14">
        <f>0.059091-0.003</f>
        <v>5.6090999999999995E-2</v>
      </c>
      <c r="B28" s="16">
        <v>8419.7999999999993</v>
      </c>
      <c r="C28" s="35">
        <f t="shared" ref="C28:C36" si="18">(A28)/($AD$11*$AC$5)</f>
        <v>0.37258506543072278</v>
      </c>
      <c r="D28" s="72">
        <f t="shared" ref="D28:D36" si="19">(A28*$AC$6)/($AA$11*$AC$5)</f>
        <v>1408.1744455999012</v>
      </c>
      <c r="E28" s="51">
        <f t="shared" ref="E28:E36" si="20">(B28*$AC$6)/(2*$AC$7*$AD$11*(C28^2))</f>
        <v>0.82110627648799162</v>
      </c>
      <c r="F28" s="5">
        <f>0.06281-0.003</f>
        <v>5.9810000000000002E-2</v>
      </c>
      <c r="G28" s="18">
        <v>4966</v>
      </c>
      <c r="H28" s="43">
        <f t="shared" ref="H28:H36" si="21">(F28)/($AD$11*$AD$5)</f>
        <v>0.36895732901460859</v>
      </c>
      <c r="I28" s="70">
        <f t="shared" ref="I28:I36" si="22">(F28*$AD$6)/($AA$11*$AD$5)</f>
        <v>1822.7993091848477</v>
      </c>
      <c r="J28" s="55">
        <f t="shared" ref="J28:J36" si="23">(G28*$AD$6)/(2*$AD$7*$AD$11*(H28^2))</f>
        <v>0.64555702489220013</v>
      </c>
      <c r="K28" s="6">
        <f>0.06393-0.003</f>
        <v>6.0929999999999998E-2</v>
      </c>
      <c r="L28" s="20">
        <v>3867</v>
      </c>
      <c r="M28" s="44">
        <f t="shared" ref="M28:M36" si="24">(K28)/($AD$11*$AE$5)</f>
        <v>0.3642774612779513</v>
      </c>
      <c r="N28" s="63">
        <f t="shared" ref="N28:N36" si="25">(K28*$AE$6)/($AA$11*$AE$5)</f>
        <v>2100.9935437384052</v>
      </c>
      <c r="O28" s="57">
        <f t="shared" ref="O28:O36" si="26">(L28*$AE$6)/(2*$AE$7*$AD$11*(M28^2))</f>
        <v>0.60203182810776934</v>
      </c>
      <c r="P28" s="7">
        <f>0.06513-0.003</f>
        <v>6.2129999999999991E-2</v>
      </c>
      <c r="Q28" s="22">
        <v>2693</v>
      </c>
      <c r="R28" s="45">
        <f t="shared" ref="R28:R36" si="27">(P28)/($AD$11*$AF$5)</f>
        <v>0.34956596895116576</v>
      </c>
      <c r="S28" s="68">
        <f t="shared" ref="S28:S36" si="28">(P28*$AF$6)/($AA$11*$AF$5)</f>
        <v>2392.7239015948012</v>
      </c>
      <c r="T28" s="59">
        <f t="shared" ref="T28:T36" si="29">(Q28*$AF$6)/(2*$AF$7*$AD$11*(R28^2))</f>
        <v>0.54032985921411636</v>
      </c>
      <c r="U28" s="8">
        <v>6.2413030303030317E-2</v>
      </c>
      <c r="V28" s="24">
        <v>2596.030303030303</v>
      </c>
      <c r="W28" s="46">
        <f t="shared" ref="W28:W36" si="30">(U28)/($AD$11*$AG$5)</f>
        <v>0.34789113012329881</v>
      </c>
      <c r="X28" s="66">
        <f t="shared" ref="X28:X36" si="31">(U28*$AG$6)/($AA$11*$AG$5)</f>
        <v>2754.7891730760771</v>
      </c>
      <c r="Y28" s="61">
        <f t="shared" ref="Y28:Y36" si="32">(V28*$AG$6)/(2*$AG$7*$AD$11*(W28^2))</f>
        <v>0.60839484099168306</v>
      </c>
    </row>
    <row r="29" spans="1:25">
      <c r="A29" s="14">
        <f>0.074665-0.003</f>
        <v>7.1664999999999993E-2</v>
      </c>
      <c r="B29" s="16">
        <v>13015.6</v>
      </c>
      <c r="C29" s="35">
        <f t="shared" si="18"/>
        <v>0.47603552644974678</v>
      </c>
      <c r="D29" s="72">
        <f t="shared" si="19"/>
        <v>1799.162461783832</v>
      </c>
      <c r="E29" s="51">
        <f t="shared" si="20"/>
        <v>0.77756006000995648</v>
      </c>
      <c r="F29" s="5">
        <f>0.07904-0.003</f>
        <v>7.6039999999999996E-2</v>
      </c>
      <c r="G29" s="18">
        <v>7566</v>
      </c>
      <c r="H29" s="43">
        <f t="shared" si="21"/>
        <v>0.4690773331929583</v>
      </c>
      <c r="I29" s="70">
        <f t="shared" si="22"/>
        <v>2317.4328619029566</v>
      </c>
      <c r="J29" s="55">
        <f t="shared" si="23"/>
        <v>0.60849585135714135</v>
      </c>
      <c r="K29" s="6">
        <f>0.08079-0.003</f>
        <v>7.7789999999999998E-2</v>
      </c>
      <c r="L29" s="20">
        <v>5901</v>
      </c>
      <c r="M29" s="44">
        <f t="shared" si="24"/>
        <v>0.46507703451192894</v>
      </c>
      <c r="N29" s="63">
        <f t="shared" si="25"/>
        <v>2682.3615258068362</v>
      </c>
      <c r="O29" s="57">
        <f t="shared" si="26"/>
        <v>0.56361910750851607</v>
      </c>
      <c r="P29" s="7">
        <f>0.08186-0.003</f>
        <v>7.886E-2</v>
      </c>
      <c r="Q29" s="22">
        <v>4111</v>
      </c>
      <c r="R29" s="45">
        <f t="shared" si="27"/>
        <v>0.44369503157072165</v>
      </c>
      <c r="S29" s="68">
        <f t="shared" si="28"/>
        <v>3037.0224831766627</v>
      </c>
      <c r="T29" s="59">
        <f t="shared" si="29"/>
        <v>0.51198737616109957</v>
      </c>
      <c r="U29" s="8">
        <v>7.9886666666666661E-2</v>
      </c>
      <c r="V29" s="24">
        <v>3925.6363636363631</v>
      </c>
      <c r="W29" s="46">
        <f t="shared" si="30"/>
        <v>0.44528943096519641</v>
      </c>
      <c r="X29" s="66">
        <f t="shared" si="31"/>
        <v>3526.0413304397084</v>
      </c>
      <c r="Y29" s="61">
        <f t="shared" si="32"/>
        <v>0.56154914555513069</v>
      </c>
    </row>
    <row r="30" spans="1:25">
      <c r="A30" s="14">
        <f>0.090524-0.003</f>
        <v>8.7523999999999991E-2</v>
      </c>
      <c r="B30" s="16">
        <v>18612.099999999999</v>
      </c>
      <c r="C30" s="35">
        <f t="shared" si="18"/>
        <v>0.58137910300687423</v>
      </c>
      <c r="D30" s="72">
        <f t="shared" si="19"/>
        <v>2197.3054532221881</v>
      </c>
      <c r="E30" s="51">
        <f t="shared" si="20"/>
        <v>0.7454611657460507</v>
      </c>
      <c r="F30" s="18">
        <f>0.09674-0.003</f>
        <v>9.3740000000000004E-2</v>
      </c>
      <c r="G30" s="18">
        <v>10754</v>
      </c>
      <c r="H30" s="43">
        <f t="shared" si="21"/>
        <v>0.57826550780520669</v>
      </c>
      <c r="I30" s="70">
        <f t="shared" si="22"/>
        <v>2856.8668657914668</v>
      </c>
      <c r="J30" s="55">
        <f t="shared" si="23"/>
        <v>0.56910923736712749</v>
      </c>
      <c r="K30" s="6">
        <f>0.09735-0.003</f>
        <v>9.4350000000000003E-2</v>
      </c>
      <c r="L30" s="20">
        <v>8389</v>
      </c>
      <c r="M30" s="44">
        <f t="shared" si="24"/>
        <v>0.56408302103355834</v>
      </c>
      <c r="N30" s="63">
        <f t="shared" si="25"/>
        <v>3253.3848818598149</v>
      </c>
      <c r="O30" s="57">
        <f t="shared" si="26"/>
        <v>0.54467071023307589</v>
      </c>
      <c r="P30" s="7">
        <f>0.09826-0.003</f>
        <v>9.5259999999999997E-2</v>
      </c>
      <c r="Q30" s="22">
        <v>5876</v>
      </c>
      <c r="R30" s="45">
        <f t="shared" si="27"/>
        <v>0.53596739421033401</v>
      </c>
      <c r="S30" s="68">
        <f t="shared" si="28"/>
        <v>3668.6122463531433</v>
      </c>
      <c r="T30" s="59">
        <f t="shared" si="29"/>
        <v>0.50151734114054314</v>
      </c>
      <c r="U30" s="8">
        <v>9.7554242424242432E-2</v>
      </c>
      <c r="V30" s="24">
        <v>5510.5757575757589</v>
      </c>
      <c r="W30" s="46">
        <f t="shared" si="30"/>
        <v>0.54376875278308945</v>
      </c>
      <c r="X30" s="66">
        <f t="shared" si="31"/>
        <v>4305.8535936027747</v>
      </c>
      <c r="Y30" s="61">
        <f t="shared" si="32"/>
        <v>0.52860462582876655</v>
      </c>
    </row>
    <row r="31" spans="1:25">
      <c r="A31" s="14">
        <f>0.106096-0.003</f>
        <v>0.10309599999999999</v>
      </c>
      <c r="B31" s="16">
        <v>25100.7</v>
      </c>
      <c r="C31" s="35">
        <f t="shared" si="18"/>
        <v>0.6848162790045782</v>
      </c>
      <c r="D31" s="72">
        <f t="shared" si="19"/>
        <v>2588.2432590534563</v>
      </c>
      <c r="E31" s="51">
        <f t="shared" si="20"/>
        <v>0.72457970217060974</v>
      </c>
      <c r="F31" s="5">
        <f>0.11242-0.003</f>
        <v>0.10942</v>
      </c>
      <c r="G31" s="18">
        <v>14381</v>
      </c>
      <c r="H31" s="43">
        <f t="shared" si="21"/>
        <v>0.67499265910012496</v>
      </c>
      <c r="I31" s="70">
        <f t="shared" si="22"/>
        <v>3334.7383449424183</v>
      </c>
      <c r="J31" s="55">
        <f t="shared" si="23"/>
        <v>0.55856171695526347</v>
      </c>
      <c r="K31" s="6">
        <f>0.11403-0.003</f>
        <v>0.11103</v>
      </c>
      <c r="L31" s="20">
        <v>11096</v>
      </c>
      <c r="M31" s="44">
        <f t="shared" si="24"/>
        <v>0.66380644224012697</v>
      </c>
      <c r="N31" s="63">
        <f t="shared" si="25"/>
        <v>3828.5460883189744</v>
      </c>
      <c r="O31" s="57">
        <f t="shared" si="26"/>
        <v>0.52022761829855446</v>
      </c>
      <c r="P31" s="7">
        <f>0.1155-0.003</f>
        <v>0.1125</v>
      </c>
      <c r="Q31" s="22">
        <v>8015</v>
      </c>
      <c r="R31" s="45">
        <f t="shared" si="27"/>
        <v>0.63296590225343885</v>
      </c>
      <c r="S31" s="68">
        <f t="shared" si="28"/>
        <v>4332.5517291069564</v>
      </c>
      <c r="T31" s="59">
        <f t="shared" si="29"/>
        <v>0.49048282375129537</v>
      </c>
      <c r="U31" s="8">
        <v>0.11458181818181817</v>
      </c>
      <c r="V31" s="24">
        <v>7255.6363636363612</v>
      </c>
      <c r="W31" s="46">
        <f t="shared" si="30"/>
        <v>0.63868070538019794</v>
      </c>
      <c r="X31" s="66">
        <f t="shared" si="31"/>
        <v>5057.4175076277097</v>
      </c>
      <c r="Y31" s="61">
        <f t="shared" si="32"/>
        <v>0.50451071386289259</v>
      </c>
    </row>
    <row r="32" spans="1:25">
      <c r="A32" s="14">
        <f>0.121628-0.003</f>
        <v>0.118628</v>
      </c>
      <c r="B32" s="16">
        <v>32450.5</v>
      </c>
      <c r="C32" s="35">
        <f t="shared" si="18"/>
        <v>0.78798775457588177</v>
      </c>
      <c r="D32" s="72">
        <f t="shared" si="19"/>
        <v>2978.1768578314723</v>
      </c>
      <c r="E32" s="51">
        <f t="shared" si="20"/>
        <v>0.7075073201448463</v>
      </c>
      <c r="F32" s="5">
        <f>0.1292-0.003</f>
        <v>0.12620000000000001</v>
      </c>
      <c r="G32" s="18">
        <v>18515</v>
      </c>
      <c r="H32" s="43">
        <f t="shared" si="21"/>
        <v>0.77850551616190611</v>
      </c>
      <c r="I32" s="70">
        <f t="shared" si="22"/>
        <v>3846.1339712276845</v>
      </c>
      <c r="J32" s="55">
        <f t="shared" si="23"/>
        <v>0.54060555951788369</v>
      </c>
      <c r="K32" s="6">
        <f>0.13143-0.003</f>
        <v>0.12842999999999999</v>
      </c>
      <c r="L32" s="20">
        <v>14171</v>
      </c>
      <c r="M32" s="44">
        <f t="shared" si="24"/>
        <v>0.76783447155633155</v>
      </c>
      <c r="N32" s="63">
        <f t="shared" si="25"/>
        <v>4428.5343972152195</v>
      </c>
      <c r="O32" s="57">
        <f t="shared" si="26"/>
        <v>0.49656392954568312</v>
      </c>
      <c r="P32" s="7">
        <f>0.13279-0.003</f>
        <v>0.12978999999999999</v>
      </c>
      <c r="Q32" s="22">
        <v>10241</v>
      </c>
      <c r="R32" s="45">
        <f t="shared" si="27"/>
        <v>0.73024572847532288</v>
      </c>
      <c r="S32" s="68">
        <f t="shared" si="28"/>
        <v>4998.4167904070382</v>
      </c>
      <c r="T32" s="59">
        <f t="shared" si="29"/>
        <v>0.47085287102666035</v>
      </c>
      <c r="U32" s="8">
        <v>0.13219333333333336</v>
      </c>
      <c r="V32" s="24">
        <v>9288.6363636363658</v>
      </c>
      <c r="W32" s="46">
        <f t="shared" si="30"/>
        <v>0.73684754457221746</v>
      </c>
      <c r="X32" s="66">
        <f t="shared" si="31"/>
        <v>5834.7553652081278</v>
      </c>
      <c r="Y32" s="61">
        <f t="shared" si="32"/>
        <v>0.48524286379124681</v>
      </c>
    </row>
    <row r="33" spans="1:25">
      <c r="A33" s="14">
        <f>0.138025-0.003</f>
        <v>0.13502500000000001</v>
      </c>
      <c r="B33" s="16">
        <v>40633.1</v>
      </c>
      <c r="C33" s="35">
        <f t="shared" si="18"/>
        <v>0.89690500186809563</v>
      </c>
      <c r="D33" s="72">
        <f t="shared" si="19"/>
        <v>3389.8264341360768</v>
      </c>
      <c r="E33" s="51">
        <f t="shared" si="20"/>
        <v>0.68381015629165998</v>
      </c>
      <c r="F33" s="5">
        <f>0.14702-0.003</f>
        <v>0.14402000000000001</v>
      </c>
      <c r="G33" s="18">
        <v>23003</v>
      </c>
      <c r="H33" s="43">
        <f t="shared" si="21"/>
        <v>0.88843394958508493</v>
      </c>
      <c r="I33" s="70">
        <f t="shared" si="22"/>
        <v>4389.2251548035747</v>
      </c>
      <c r="J33" s="55">
        <f t="shared" si="23"/>
        <v>0.51572046705520536</v>
      </c>
      <c r="K33" s="6">
        <f>0.14907-0.003</f>
        <v>0.14607000000000001</v>
      </c>
      <c r="L33" s="20">
        <v>17555</v>
      </c>
      <c r="M33" s="44">
        <f t="shared" si="24"/>
        <v>0.87329737024241505</v>
      </c>
      <c r="N33" s="63">
        <f t="shared" si="25"/>
        <v>5036.7984069238273</v>
      </c>
      <c r="O33" s="57">
        <f t="shared" si="26"/>
        <v>0.47553929709936676</v>
      </c>
      <c r="P33" s="7">
        <f>0.14952-0.003</f>
        <v>0.14651999999999998</v>
      </c>
      <c r="Q33" s="22">
        <v>12762</v>
      </c>
      <c r="R33" s="45">
        <f t="shared" si="27"/>
        <v>0.82437479109487866</v>
      </c>
      <c r="S33" s="68">
        <f t="shared" si="28"/>
        <v>5642.7153719888993</v>
      </c>
      <c r="T33" s="59">
        <f t="shared" si="29"/>
        <v>0.46041582447805318</v>
      </c>
      <c r="U33" s="8">
        <v>0.14972727272727276</v>
      </c>
      <c r="V33" s="24">
        <v>11521.515151515152</v>
      </c>
      <c r="W33" s="46">
        <f t="shared" si="30"/>
        <v>0.83458197537383871</v>
      </c>
      <c r="X33" s="66">
        <f t="shared" si="31"/>
        <v>6608.6691804687716</v>
      </c>
      <c r="Y33" s="61">
        <f t="shared" si="32"/>
        <v>0.4691741443637984</v>
      </c>
    </row>
    <row r="34" spans="1:25">
      <c r="A34" s="14">
        <f>0.154363-0.003</f>
        <v>0.151363</v>
      </c>
      <c r="B34" s="16">
        <v>49669.2</v>
      </c>
      <c r="C34" s="35">
        <f t="shared" si="18"/>
        <v>1.0054303410313685</v>
      </c>
      <c r="D34" s="72">
        <f t="shared" si="19"/>
        <v>3799.9948050371336</v>
      </c>
      <c r="E34" s="51">
        <f t="shared" si="20"/>
        <v>0.66516849816937607</v>
      </c>
      <c r="F34" s="5">
        <f>0.16416-0.003</f>
        <v>0.16116</v>
      </c>
      <c r="G34" s="18">
        <v>28146</v>
      </c>
      <c r="H34" s="43">
        <f t="shared" si="21"/>
        <v>0.99416758307965758</v>
      </c>
      <c r="I34" s="70">
        <f t="shared" si="22"/>
        <v>4911.5923201509795</v>
      </c>
      <c r="J34" s="55">
        <f t="shared" si="23"/>
        <v>0.5039386485241597</v>
      </c>
      <c r="K34" s="6">
        <v>0.16339999999999999</v>
      </c>
      <c r="L34" s="20">
        <v>21398</v>
      </c>
      <c r="M34" s="44">
        <f t="shared" si="24"/>
        <v>0.9769068959924051</v>
      </c>
      <c r="N34" s="63">
        <f t="shared" si="25"/>
        <v>5634.3729697498011</v>
      </c>
      <c r="O34" s="57">
        <f t="shared" si="26"/>
        <v>0.4632087077895814</v>
      </c>
      <c r="P34" s="7">
        <f>0.16721-0.003</f>
        <v>0.16420999999999999</v>
      </c>
      <c r="Q34" s="22">
        <v>15287</v>
      </c>
      <c r="R34" s="45">
        <f t="shared" si="27"/>
        <v>0.92390516274699719</v>
      </c>
      <c r="S34" s="68">
        <f t="shared" si="28"/>
        <v>6323.9850616591393</v>
      </c>
      <c r="T34" s="59">
        <f t="shared" si="29"/>
        <v>0.43908478159656739</v>
      </c>
      <c r="U34" s="8">
        <v>0.16738696969696965</v>
      </c>
      <c r="V34" s="24">
        <v>14013.848484848482</v>
      </c>
      <c r="W34" s="46">
        <f t="shared" si="30"/>
        <v>0.9330173807145814</v>
      </c>
      <c r="X34" s="66">
        <f t="shared" si="31"/>
        <v>7388.1336893337311</v>
      </c>
      <c r="Y34" s="61">
        <f t="shared" si="32"/>
        <v>0.45660475174041765</v>
      </c>
    </row>
    <row r="35" spans="1:25">
      <c r="A35" s="47">
        <f>0.170381-0.003</f>
        <v>0.167381</v>
      </c>
      <c r="B35" s="48">
        <v>59598.9</v>
      </c>
      <c r="C35" s="49">
        <f t="shared" si="18"/>
        <v>1.1118300767834379</v>
      </c>
      <c r="D35" s="73">
        <f t="shared" si="19"/>
        <v>4202.1295195121693</v>
      </c>
      <c r="E35" s="52">
        <f t="shared" si="20"/>
        <v>0.65269440458081818</v>
      </c>
      <c r="F35" s="5">
        <f>0.18081-0.003</f>
        <v>0.17781</v>
      </c>
      <c r="G35" s="18">
        <v>33428</v>
      </c>
      <c r="H35" s="43">
        <f t="shared" si="21"/>
        <v>1.0968784930962641</v>
      </c>
      <c r="I35" s="70">
        <f t="shared" si="22"/>
        <v>5419.0260017749169</v>
      </c>
      <c r="J35" s="55">
        <f t="shared" si="23"/>
        <v>0.49166979697700824</v>
      </c>
      <c r="K35" s="6">
        <f>0.1828-0.003</f>
        <v>0.17979999999999999</v>
      </c>
      <c r="L35" s="20">
        <v>25391</v>
      </c>
      <c r="M35" s="44">
        <f t="shared" si="24"/>
        <v>1.0749563029341151</v>
      </c>
      <c r="N35" s="63">
        <f t="shared" si="25"/>
        <v>6199.879191927871</v>
      </c>
      <c r="O35" s="57">
        <f t="shared" si="26"/>
        <v>0.45395004859573318</v>
      </c>
      <c r="P35" s="7">
        <f>0.18473-0.003</f>
        <v>0.18173</v>
      </c>
      <c r="Q35" s="22">
        <v>18091</v>
      </c>
      <c r="R35" s="45">
        <f t="shared" si="27"/>
        <v>1.0224790525912661</v>
      </c>
      <c r="S35" s="68">
        <f t="shared" si="28"/>
        <v>6998.7077842720628</v>
      </c>
      <c r="T35" s="59">
        <f t="shared" si="29"/>
        <v>0.42426249541640981</v>
      </c>
      <c r="U35" s="8">
        <v>0.1851527272727273</v>
      </c>
      <c r="V35" s="24">
        <v>16747.939393939396</v>
      </c>
      <c r="W35" s="46">
        <f t="shared" si="30"/>
        <v>1.0320439694015724</v>
      </c>
      <c r="X35" s="66">
        <f t="shared" si="31"/>
        <v>8172.2795060577637</v>
      </c>
      <c r="Y35" s="61">
        <f t="shared" si="32"/>
        <v>0.44599239880780833</v>
      </c>
    </row>
    <row r="36" spans="1:25" ht="14.4" thickBot="1">
      <c r="A36" s="14">
        <f>0.180229-0.003</f>
        <v>0.177229</v>
      </c>
      <c r="B36" s="16">
        <v>65889.100000000006</v>
      </c>
      <c r="C36" s="49">
        <f t="shared" si="18"/>
        <v>1.1772455217632343</v>
      </c>
      <c r="D36" s="72">
        <f t="shared" si="19"/>
        <v>4449.3652960229783</v>
      </c>
      <c r="E36" s="52">
        <f t="shared" si="20"/>
        <v>0.64361767648428247</v>
      </c>
      <c r="F36" s="5">
        <f>0.19212-0.003</f>
        <v>0.18912000000000001</v>
      </c>
      <c r="G36" s="18">
        <v>37398</v>
      </c>
      <c r="H36" s="43">
        <f t="shared" si="21"/>
        <v>1.1666478860264635</v>
      </c>
      <c r="I36" s="70">
        <f t="shared" si="22"/>
        <v>5763.7151873104567</v>
      </c>
      <c r="J36" s="55">
        <f t="shared" si="23"/>
        <v>0.48623807112173217</v>
      </c>
      <c r="K36" s="6">
        <f>0.19485-0.003</f>
        <v>0.19184999999999999</v>
      </c>
      <c r="L36" s="20">
        <v>28955</v>
      </c>
      <c r="M36" s="44">
        <f t="shared" si="24"/>
        <v>1.1469987025467743</v>
      </c>
      <c r="N36" s="63">
        <f t="shared" si="25"/>
        <v>6615.3883368818806</v>
      </c>
      <c r="O36" s="57">
        <f t="shared" si="26"/>
        <v>0.4546818291318041</v>
      </c>
      <c r="P36" s="7">
        <f>0.19582-0.003</f>
        <v>0.19281999999999999</v>
      </c>
      <c r="Q36" s="22">
        <v>20274</v>
      </c>
      <c r="R36" s="45">
        <f t="shared" si="27"/>
        <v>1.0848754246445163</v>
      </c>
      <c r="S36" s="68">
        <f t="shared" si="28"/>
        <v>7425.8011058346956</v>
      </c>
      <c r="T36" s="59">
        <f t="shared" si="29"/>
        <v>0.42233843541187216</v>
      </c>
      <c r="U36" s="8">
        <v>0.19661090909090909</v>
      </c>
      <c r="V36" s="24">
        <v>18766.121212121208</v>
      </c>
      <c r="W36" s="46">
        <f t="shared" si="30"/>
        <v>1.0959120399395919</v>
      </c>
      <c r="X36" s="66">
        <f t="shared" si="31"/>
        <v>8678.0212568205334</v>
      </c>
      <c r="Y36" s="61">
        <f t="shared" si="32"/>
        <v>0.44318555622170491</v>
      </c>
    </row>
    <row r="37" spans="1:25" ht="60.6" thickBot="1">
      <c r="A37" s="81" t="s">
        <v>29</v>
      </c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3"/>
    </row>
    <row r="38" spans="1:25">
      <c r="A38" s="84" t="s">
        <v>14</v>
      </c>
      <c r="B38" s="85"/>
      <c r="C38" s="85"/>
      <c r="D38" s="85"/>
      <c r="E38" s="86"/>
      <c r="F38" s="87" t="s">
        <v>15</v>
      </c>
      <c r="G38" s="88"/>
      <c r="H38" s="88"/>
      <c r="I38" s="88"/>
      <c r="J38" s="89"/>
      <c r="K38" s="90" t="s">
        <v>16</v>
      </c>
      <c r="L38" s="91"/>
      <c r="M38" s="91"/>
      <c r="N38" s="91"/>
      <c r="O38" s="92"/>
      <c r="P38" s="93" t="s">
        <v>17</v>
      </c>
      <c r="Q38" s="94"/>
      <c r="R38" s="94"/>
      <c r="S38" s="94"/>
      <c r="T38" s="95"/>
      <c r="U38" s="96" t="s">
        <v>18</v>
      </c>
      <c r="V38" s="97"/>
      <c r="W38" s="97"/>
      <c r="X38" s="97"/>
      <c r="Y38" s="98"/>
    </row>
    <row r="39" spans="1:25">
      <c r="A39" s="9" t="s">
        <v>22</v>
      </c>
      <c r="B39" s="15" t="s">
        <v>13</v>
      </c>
      <c r="C39" s="15" t="s">
        <v>21</v>
      </c>
      <c r="D39" s="71" t="s">
        <v>20</v>
      </c>
      <c r="E39" s="50" t="s">
        <v>19</v>
      </c>
      <c r="F39" s="10" t="s">
        <v>22</v>
      </c>
      <c r="G39" s="17" t="s">
        <v>13</v>
      </c>
      <c r="H39" s="17" t="s">
        <v>21</v>
      </c>
      <c r="I39" s="69" t="s">
        <v>20</v>
      </c>
      <c r="J39" s="54" t="s">
        <v>19</v>
      </c>
      <c r="K39" s="11" t="s">
        <v>22</v>
      </c>
      <c r="L39" s="19" t="s">
        <v>13</v>
      </c>
      <c r="M39" s="19" t="s">
        <v>21</v>
      </c>
      <c r="N39" s="62" t="s">
        <v>20</v>
      </c>
      <c r="O39" s="56" t="s">
        <v>19</v>
      </c>
      <c r="P39" s="12" t="s">
        <v>22</v>
      </c>
      <c r="Q39" s="21" t="s">
        <v>13</v>
      </c>
      <c r="R39" s="21" t="s">
        <v>21</v>
      </c>
      <c r="S39" s="67" t="s">
        <v>20</v>
      </c>
      <c r="T39" s="58" t="s">
        <v>19</v>
      </c>
      <c r="U39" s="13" t="s">
        <v>12</v>
      </c>
      <c r="V39" s="23" t="s">
        <v>13</v>
      </c>
      <c r="W39" s="23" t="s">
        <v>21</v>
      </c>
      <c r="X39" s="65" t="s">
        <v>20</v>
      </c>
      <c r="Y39" s="60" t="s">
        <v>19</v>
      </c>
    </row>
    <row r="40" spans="1:25">
      <c r="A40">
        <v>4.3676E-2</v>
      </c>
      <c r="B40">
        <v>4975.34</v>
      </c>
      <c r="C40" s="4">
        <f t="shared" ref="C40" si="33">(A40)/($AD$11*$AC$5)</f>
        <v>0.29011829558667612</v>
      </c>
      <c r="D40" s="74">
        <f t="shared" ref="D40" si="34">(A40*$AC$6)/($AA$11*$AC$5)</f>
        <v>1096.4936814466009</v>
      </c>
      <c r="E40" s="75">
        <f t="shared" ref="E40" si="35">(B40*$AC$6)/(2*$AC$7*$AD$11*(C40^2))</f>
        <v>0.80024139272919437</v>
      </c>
      <c r="F40">
        <v>4.6473099999999899E-2</v>
      </c>
      <c r="G40">
        <v>2952.18</v>
      </c>
      <c r="H40" s="4">
        <f t="shared" ref="H40" si="36">(F40)/($AD$11*$AD$5)</f>
        <v>0.28668434788545005</v>
      </c>
      <c r="I40" s="64">
        <f t="shared" ref="I40" si="37">(F40*$AD$6)/($AA$11*$AD$5)</f>
        <v>1416.337311079722</v>
      </c>
      <c r="J40" s="53">
        <f t="shared" ref="J40" si="38">(G40*$AD$6)/(2*$AD$7*$AD$11*(H40^2))</f>
        <v>0.63564560484741928</v>
      </c>
      <c r="K40">
        <v>4.3676E-2</v>
      </c>
      <c r="L40">
        <v>2468.65</v>
      </c>
      <c r="M40" s="4">
        <f t="shared" ref="M40" si="39">(K40)/($AD$11*$AE$5)</f>
        <v>0.2611223108284228</v>
      </c>
      <c r="N40" s="64">
        <f t="shared" ref="N40" si="40">(K40*$AE$6)/($AA$11*$AE$5)</f>
        <v>1506.039619503013</v>
      </c>
      <c r="O40" s="53">
        <f t="shared" ref="O40" si="41">(L40*$AE$6)/(2*$AE$7*$AD$11*(M40^2))</f>
        <v>0.74796528661728312</v>
      </c>
      <c r="P40">
        <v>4.8956100000000002E-2</v>
      </c>
      <c r="Q40">
        <v>1684.7</v>
      </c>
      <c r="R40" s="4">
        <f t="shared" ref="R40" si="42">(P40)/($AD$11*$AF$5)</f>
        <v>0.27544481784275182</v>
      </c>
      <c r="S40" s="64">
        <f t="shared" ref="S40" si="43">(P40*$AF$6)/($AA$11*$AF$5)</f>
        <v>1885.3763173807381</v>
      </c>
      <c r="T40" s="53">
        <f t="shared" ref="T40" si="44">(Q40*$AF$6)/(2*$AF$7*$AD$11*(R40^2))</f>
        <v>0.54442025046644815</v>
      </c>
      <c r="W40" s="4">
        <f t="shared" ref="W40" si="45">(U40)/($AD$11*$AG$5)</f>
        <v>0</v>
      </c>
      <c r="X40" s="64">
        <f t="shared" ref="X40" si="46">(U40*$AG$6)/($AA$11*$AG$5)</f>
        <v>0</v>
      </c>
      <c r="Y40" s="53" t="e">
        <f t="shared" ref="Y40" si="47">(V40*$AG$6)/(2*$AG$7*$AD$11*(W40^2))</f>
        <v>#DIV/0!</v>
      </c>
    </row>
    <row r="41" spans="1:25">
      <c r="A41">
        <v>5.3668299999999898E-2</v>
      </c>
      <c r="B41">
        <v>6885.66</v>
      </c>
      <c r="C41" s="4">
        <f t="shared" ref="C41:C87" si="48">(A41)/($AD$11*$AC$5)</f>
        <v>0.35649225485471148</v>
      </c>
      <c r="D41" s="74">
        <f t="shared" ref="D41:D87" si="49">(A41*$AC$6)/($AA$11*$AC$5)</f>
        <v>1347.352134902017</v>
      </c>
      <c r="E41" s="75">
        <f t="shared" ref="E41:E87" si="50">(B41*$AC$6)/(2*$AC$7*$AD$11*(C41^2))</f>
        <v>0.73348942790784233</v>
      </c>
      <c r="F41">
        <v>5.6440900000000002E-2</v>
      </c>
      <c r="G41">
        <v>4217.18</v>
      </c>
      <c r="H41" s="4">
        <f t="shared" ref="H41:H104" si="51">(F41)/($AD$11*$AD$5)</f>
        <v>0.34817394601539248</v>
      </c>
      <c r="I41" s="64">
        <f t="shared" ref="I41:I104" si="52">(F41*$AD$6)/($AA$11*$AD$5)</f>
        <v>1720.1209418119224</v>
      </c>
      <c r="J41" s="53">
        <f t="shared" ref="J41:J104" si="53">(G41*$AD$6)/(2*$AD$7*$AD$11*(H41^2))</f>
        <v>0.61561582967208395</v>
      </c>
      <c r="K41">
        <v>5.3668299999999898E-2</v>
      </c>
      <c r="L41">
        <v>3476.2</v>
      </c>
      <c r="M41" s="4">
        <f t="shared" ref="M41:M104" si="54">(K41)/($AD$11*$AE$5)</f>
        <v>0.32086249918108384</v>
      </c>
      <c r="N41" s="64">
        <f t="shared" ref="N41:N104" si="55">(K41*$AE$6)/($AA$11*$AE$5)</f>
        <v>1850.5949746170297</v>
      </c>
      <c r="O41" s="53">
        <f t="shared" ref="O41:O104" si="56">(L41*$AE$6)/(2*$AE$7*$AD$11*(M41^2))</f>
        <v>0.69755220187532441</v>
      </c>
      <c r="P41">
        <v>5.8997399999999998E-2</v>
      </c>
      <c r="Q41">
        <v>2328.13</v>
      </c>
      <c r="R41" s="4">
        <f t="shared" ref="R41:R104" si="57">(P41)/($AD$11*$AF$5)</f>
        <v>0.33194082241428474</v>
      </c>
      <c r="S41" s="64">
        <f t="shared" ref="S41:S104" si="58">(P41*$AF$6)/($AA$11*$AF$5)</f>
        <v>2272.0825545139087</v>
      </c>
      <c r="T41" s="53">
        <f t="shared" ref="T41:T104" si="59">(Q41*$AF$6)/(2*$AF$7*$AD$11*(R41^2))</f>
        <v>0.51804418494415505</v>
      </c>
    </row>
    <row r="42" spans="1:25">
      <c r="A42">
        <v>6.2953300000000004E-2</v>
      </c>
      <c r="B42">
        <v>9342.34</v>
      </c>
      <c r="C42" s="4">
        <f t="shared" si="48"/>
        <v>0.41816796633292191</v>
      </c>
      <c r="D42" s="74">
        <f t="shared" si="49"/>
        <v>1580.4536971382979</v>
      </c>
      <c r="E42" s="75">
        <f t="shared" si="50"/>
        <v>0.72327362634113168</v>
      </c>
      <c r="F42">
        <v>6.6319599999999895E-2</v>
      </c>
      <c r="G42">
        <v>5653.49</v>
      </c>
      <c r="H42" s="4">
        <f t="shared" si="51"/>
        <v>0.40911390197821762</v>
      </c>
      <c r="I42" s="64">
        <f t="shared" si="52"/>
        <v>2021.1891166262369</v>
      </c>
      <c r="J42" s="53">
        <f t="shared" si="53"/>
        <v>0.59773451367019637</v>
      </c>
      <c r="K42">
        <v>6.2953300000000004E-2</v>
      </c>
      <c r="L42">
        <v>4595.05</v>
      </c>
      <c r="M42" s="4">
        <f t="shared" si="54"/>
        <v>0.37637400792826609</v>
      </c>
      <c r="N42" s="64">
        <f t="shared" si="55"/>
        <v>2170.7611497952885</v>
      </c>
      <c r="O42" s="53">
        <f t="shared" si="56"/>
        <v>0.67013280168320888</v>
      </c>
      <c r="P42">
        <v>6.9015599999999996E-2</v>
      </c>
      <c r="Q42">
        <v>3059.6</v>
      </c>
      <c r="R42" s="4">
        <f t="shared" si="57"/>
        <v>0.38830685798722159</v>
      </c>
      <c r="S42" s="64">
        <f t="shared" si="58"/>
        <v>2657.8991743587026</v>
      </c>
      <c r="T42" s="53">
        <f t="shared" si="59"/>
        <v>0.49750269528836849</v>
      </c>
    </row>
    <row r="43" spans="1:25">
      <c r="A43">
        <v>7.2299399999999903E-2</v>
      </c>
      <c r="B43">
        <v>12169.63</v>
      </c>
      <c r="C43" s="4">
        <f t="shared" si="48"/>
        <v>0.48024953521245767</v>
      </c>
      <c r="D43" s="74">
        <f t="shared" si="49"/>
        <v>1815.0891856484172</v>
      </c>
      <c r="E43" s="75">
        <f t="shared" si="50"/>
        <v>0.7143185851715016</v>
      </c>
      <c r="F43">
        <v>7.6297599999999993E-2</v>
      </c>
      <c r="G43">
        <v>7274.15</v>
      </c>
      <c r="H43" s="4">
        <f t="shared" si="51"/>
        <v>0.47066642210708909</v>
      </c>
      <c r="I43" s="64">
        <f t="shared" si="52"/>
        <v>2325.2836076318649</v>
      </c>
      <c r="J43" s="53">
        <f t="shared" si="53"/>
        <v>0.58108009548877726</v>
      </c>
      <c r="K43">
        <v>7.2299399999999903E-2</v>
      </c>
      <c r="L43">
        <v>5847.15</v>
      </c>
      <c r="M43" s="4">
        <f t="shared" si="54"/>
        <v>0.43225081050252878</v>
      </c>
      <c r="N43" s="64">
        <f t="shared" si="55"/>
        <v>2493.034180472021</v>
      </c>
      <c r="O43" s="53">
        <f t="shared" si="56"/>
        <v>0.64652077528919816</v>
      </c>
      <c r="P43">
        <v>7.9398200000000002E-2</v>
      </c>
      <c r="Q43">
        <v>3878.53</v>
      </c>
      <c r="R43" s="4">
        <f t="shared" si="57"/>
        <v>0.44672314044710215</v>
      </c>
      <c r="S43" s="64">
        <f t="shared" si="58"/>
        <v>3057.7494106487102</v>
      </c>
      <c r="T43" s="53">
        <f t="shared" si="59"/>
        <v>0.4765090605503054</v>
      </c>
    </row>
    <row r="44" spans="1:25">
      <c r="A44">
        <v>8.1526699999999994E-2</v>
      </c>
      <c r="B44">
        <v>15147.42</v>
      </c>
      <c r="C44" s="4">
        <f t="shared" si="48"/>
        <v>0.54154197382558533</v>
      </c>
      <c r="D44" s="74">
        <f t="shared" si="49"/>
        <v>2046.7421792103808</v>
      </c>
      <c r="E44" s="75">
        <f t="shared" si="50"/>
        <v>0.69923458716957554</v>
      </c>
      <c r="F44">
        <v>8.6030899999999896E-2</v>
      </c>
      <c r="G44">
        <v>9017.5400000000009</v>
      </c>
      <c r="H44" s="4">
        <f t="shared" si="51"/>
        <v>0.5307094311440036</v>
      </c>
      <c r="I44" s="64">
        <f t="shared" si="52"/>
        <v>2621.9204997249717</v>
      </c>
      <c r="J44" s="53">
        <f t="shared" si="53"/>
        <v>0.56657139746924468</v>
      </c>
      <c r="K44">
        <v>8.1526699999999994E-2</v>
      </c>
      <c r="L44">
        <v>7211.28</v>
      </c>
      <c r="M44" s="4">
        <f t="shared" si="54"/>
        <v>0.48741735273870263</v>
      </c>
      <c r="N44" s="64">
        <f t="shared" si="55"/>
        <v>2811.2107392466405</v>
      </c>
      <c r="O44" s="53">
        <f t="shared" si="56"/>
        <v>0.62707612782415345</v>
      </c>
      <c r="P44">
        <v>8.9400099999999899E-2</v>
      </c>
      <c r="Q44">
        <v>4754.79</v>
      </c>
      <c r="R44" s="4">
        <f t="shared" si="57"/>
        <v>0.50299746629375641</v>
      </c>
      <c r="S44" s="64">
        <f t="shared" si="58"/>
        <v>3442.9382918874162</v>
      </c>
      <c r="T44" s="53">
        <f t="shared" si="59"/>
        <v>0.46076624205715572</v>
      </c>
    </row>
    <row r="45" spans="1:25">
      <c r="A45">
        <v>9.0776599999999999E-2</v>
      </c>
      <c r="B45">
        <v>18405.43</v>
      </c>
      <c r="C45" s="4">
        <f t="shared" si="48"/>
        <v>0.60298453317962863</v>
      </c>
      <c r="D45" s="74">
        <f t="shared" si="49"/>
        <v>2278.9625497574302</v>
      </c>
      <c r="E45" s="75">
        <f t="shared" si="50"/>
        <v>0.68530216711425473</v>
      </c>
      <c r="F45">
        <v>9.56124E-2</v>
      </c>
      <c r="G45">
        <v>10963.75</v>
      </c>
      <c r="H45" s="4">
        <f t="shared" si="51"/>
        <v>0.58981601278509221</v>
      </c>
      <c r="I45" s="64">
        <f t="shared" si="52"/>
        <v>2913.9310595135485</v>
      </c>
      <c r="J45" s="53">
        <f t="shared" si="53"/>
        <v>0.55770711573118326</v>
      </c>
      <c r="K45">
        <v>9.0776599999999999E-2</v>
      </c>
      <c r="L45">
        <v>8893.3799999999992</v>
      </c>
      <c r="M45" s="4">
        <f t="shared" si="54"/>
        <v>0.5427190118405395</v>
      </c>
      <c r="N45" s="64">
        <f t="shared" si="55"/>
        <v>3130.166593181088</v>
      </c>
      <c r="O45" s="53">
        <f t="shared" si="56"/>
        <v>0.62377312708715626</v>
      </c>
      <c r="P45">
        <v>9.9453799999999995E-2</v>
      </c>
      <c r="Q45">
        <v>5739.18</v>
      </c>
      <c r="R45" s="4">
        <f t="shared" si="57"/>
        <v>0.55956323777362715</v>
      </c>
      <c r="S45" s="64">
        <f t="shared" si="58"/>
        <v>3830.1220725000653</v>
      </c>
      <c r="T45" s="53">
        <f t="shared" si="59"/>
        <v>0.44939931312140946</v>
      </c>
    </row>
    <row r="46" spans="1:25">
      <c r="A46">
        <v>0.100188999999999</v>
      </c>
      <c r="B46">
        <v>22039.5</v>
      </c>
      <c r="C46" s="4">
        <f t="shared" si="48"/>
        <v>0.66550650051591731</v>
      </c>
      <c r="D46" s="74">
        <f t="shared" si="49"/>
        <v>2515.2625114582929</v>
      </c>
      <c r="E46" s="75">
        <f t="shared" si="50"/>
        <v>0.67366753049674266</v>
      </c>
      <c r="F46">
        <v>0.106726</v>
      </c>
      <c r="G46">
        <v>13301.65</v>
      </c>
      <c r="H46" s="4">
        <f t="shared" si="51"/>
        <v>0.65837384879473526</v>
      </c>
      <c r="I46" s="64">
        <f t="shared" si="52"/>
        <v>3252.6346609607435</v>
      </c>
      <c r="J46" s="53">
        <f t="shared" si="53"/>
        <v>0.54305091754903756</v>
      </c>
      <c r="K46">
        <v>0.100188999999999</v>
      </c>
      <c r="L46">
        <v>10633.48</v>
      </c>
      <c r="M46" s="4">
        <f t="shared" si="54"/>
        <v>0.59899219707822582</v>
      </c>
      <c r="N46" s="64">
        <f t="shared" si="55"/>
        <v>3454.7257862072042</v>
      </c>
      <c r="O46" s="53">
        <f t="shared" si="56"/>
        <v>0.6122699868269893</v>
      </c>
      <c r="P46">
        <v>0.11122650000000001</v>
      </c>
      <c r="Q46">
        <v>6991.07</v>
      </c>
      <c r="R46" s="4">
        <f t="shared" si="57"/>
        <v>0.62580072823992994</v>
      </c>
      <c r="S46" s="64">
        <f t="shared" si="58"/>
        <v>4283.507243533465</v>
      </c>
      <c r="T46" s="53">
        <f t="shared" si="59"/>
        <v>0.43767569448667865</v>
      </c>
    </row>
    <row r="47" spans="1:25">
      <c r="A47">
        <v>0.11095239999999899</v>
      </c>
      <c r="B47">
        <v>26591.27</v>
      </c>
      <c r="C47" s="4">
        <f t="shared" si="48"/>
        <v>0.73700249975388843</v>
      </c>
      <c r="D47" s="74">
        <f t="shared" si="49"/>
        <v>2785.4795663827904</v>
      </c>
      <c r="E47" s="75">
        <f t="shared" si="50"/>
        <v>0.66274985262174613</v>
      </c>
      <c r="F47">
        <v>0.1173433</v>
      </c>
      <c r="G47">
        <v>15774.12</v>
      </c>
      <c r="H47" s="4">
        <f t="shared" si="51"/>
        <v>0.72387009773883826</v>
      </c>
      <c r="I47" s="64">
        <f t="shared" si="52"/>
        <v>3576.2127767508841</v>
      </c>
      <c r="J47" s="53">
        <f t="shared" si="53"/>
        <v>0.53272618768852431</v>
      </c>
      <c r="K47">
        <v>0.11095239999999899</v>
      </c>
      <c r="L47">
        <v>12357.89</v>
      </c>
      <c r="M47" s="4">
        <f t="shared" si="54"/>
        <v>0.66334250114386017</v>
      </c>
      <c r="N47" s="64">
        <f t="shared" si="55"/>
        <v>3825.8702783896097</v>
      </c>
      <c r="O47" s="53">
        <f t="shared" si="56"/>
        <v>0.58020111583749101</v>
      </c>
      <c r="P47">
        <v>0.12228449999999901</v>
      </c>
      <c r="Q47">
        <v>8217.8700000000008</v>
      </c>
      <c r="R47" s="4">
        <f t="shared" si="57"/>
        <v>0.68801705665875568</v>
      </c>
      <c r="S47" s="64">
        <f t="shared" si="58"/>
        <v>4709.3681948264466</v>
      </c>
      <c r="T47" s="53">
        <f t="shared" si="59"/>
        <v>0.42563934296165284</v>
      </c>
    </row>
    <row r="48" spans="1:25">
      <c r="A48">
        <v>0.12046560000000001</v>
      </c>
      <c r="B48">
        <v>30844.42</v>
      </c>
      <c r="C48" s="4">
        <f t="shared" si="48"/>
        <v>0.80019403216471952</v>
      </c>
      <c r="D48" s="74">
        <f t="shared" si="49"/>
        <v>3024.3101298579004</v>
      </c>
      <c r="E48" s="75">
        <f t="shared" si="50"/>
        <v>0.65213044190085878</v>
      </c>
      <c r="F48">
        <v>0.12666769999999999</v>
      </c>
      <c r="G48">
        <v>18065.009999999998</v>
      </c>
      <c r="H48" s="4">
        <f t="shared" si="51"/>
        <v>0.78139067487750768</v>
      </c>
      <c r="I48" s="64">
        <f t="shared" si="52"/>
        <v>3860.3878290592461</v>
      </c>
      <c r="J48" s="53">
        <f t="shared" si="53"/>
        <v>0.52357866054493363</v>
      </c>
      <c r="K48">
        <v>0.12046560000000001</v>
      </c>
      <c r="L48">
        <v>14144.74</v>
      </c>
      <c r="M48" s="4">
        <f t="shared" si="54"/>
        <v>0.72021833151690751</v>
      </c>
      <c r="N48" s="64">
        <f t="shared" si="55"/>
        <v>4153.9052657569873</v>
      </c>
      <c r="O48" s="53">
        <f t="shared" si="56"/>
        <v>0.56334767863490642</v>
      </c>
      <c r="P48">
        <v>0.13199759999999999</v>
      </c>
      <c r="Q48">
        <v>9442.9</v>
      </c>
      <c r="R48" s="4">
        <f t="shared" si="57"/>
        <v>0.7426664887047868</v>
      </c>
      <c r="S48" s="64">
        <f t="shared" si="58"/>
        <v>5083.4349343819404</v>
      </c>
      <c r="T48" s="53">
        <f t="shared" si="59"/>
        <v>0.41975767183662277</v>
      </c>
    </row>
    <row r="49" spans="1:20">
      <c r="A49">
        <v>0.12948489999999899</v>
      </c>
      <c r="B49">
        <v>35079.51</v>
      </c>
      <c r="C49" s="4">
        <f t="shared" si="48"/>
        <v>0.86010482856055737</v>
      </c>
      <c r="D49" s="74">
        <f t="shared" si="49"/>
        <v>3250.7412467429222</v>
      </c>
      <c r="E49" s="75">
        <f t="shared" si="50"/>
        <v>0.64194708146574031</v>
      </c>
      <c r="F49">
        <v>0.13601969999999999</v>
      </c>
      <c r="G49">
        <v>20444.650000000001</v>
      </c>
      <c r="H49" s="4">
        <f t="shared" si="51"/>
        <v>0.83908151154269106</v>
      </c>
      <c r="I49" s="64">
        <f t="shared" si="52"/>
        <v>4145.4040326957074</v>
      </c>
      <c r="J49" s="53">
        <f t="shared" si="53"/>
        <v>0.51386797876462376</v>
      </c>
      <c r="K49">
        <v>0.12948489999999899</v>
      </c>
      <c r="L49">
        <v>16022.14</v>
      </c>
      <c r="M49" s="4">
        <f t="shared" si="54"/>
        <v>0.77414132029917981</v>
      </c>
      <c r="N49" s="64">
        <f t="shared" si="55"/>
        <v>4464.9095504941879</v>
      </c>
      <c r="O49" s="53">
        <f t="shared" si="56"/>
        <v>0.55231890290245678</v>
      </c>
      <c r="P49">
        <v>0.14181759999999899</v>
      </c>
      <c r="Q49">
        <v>10712.12</v>
      </c>
      <c r="R49" s="4">
        <f t="shared" si="57"/>
        <v>0.79791737901703685</v>
      </c>
      <c r="S49" s="64">
        <f t="shared" si="58"/>
        <v>5461.6185608692822</v>
      </c>
      <c r="T49" s="53">
        <f t="shared" si="59"/>
        <v>0.41251570540292365</v>
      </c>
    </row>
    <row r="50" spans="1:20">
      <c r="A50">
        <v>0.13844029999999999</v>
      </c>
      <c r="B50">
        <v>39428.18</v>
      </c>
      <c r="C50" s="4">
        <f t="shared" si="48"/>
        <v>0.91959116852523382</v>
      </c>
      <c r="D50" s="74">
        <f t="shared" si="49"/>
        <v>3475.5681428604234</v>
      </c>
      <c r="E50" s="75">
        <f t="shared" si="50"/>
        <v>0.63119802143857862</v>
      </c>
      <c r="F50">
        <v>0.145470499999999</v>
      </c>
      <c r="G50">
        <v>22972.91</v>
      </c>
      <c r="H50" s="4">
        <f t="shared" si="51"/>
        <v>0.89738182796220112</v>
      </c>
      <c r="I50" s="64">
        <f t="shared" si="52"/>
        <v>4433.4313142747469</v>
      </c>
      <c r="J50" s="53">
        <f t="shared" si="53"/>
        <v>0.50482592427558204</v>
      </c>
      <c r="K50">
        <v>0.13844029999999999</v>
      </c>
      <c r="L50">
        <v>17985.39</v>
      </c>
      <c r="M50" s="4">
        <f t="shared" si="54"/>
        <v>0.82768227511173409</v>
      </c>
      <c r="N50" s="64">
        <f t="shared" si="55"/>
        <v>4773.7104298901668</v>
      </c>
      <c r="O50" s="53">
        <f t="shared" si="56"/>
        <v>0.54237845841744015</v>
      </c>
      <c r="P50">
        <v>0.15174480000000001</v>
      </c>
      <c r="Q50">
        <v>12070.84</v>
      </c>
      <c r="R50" s="4">
        <f t="shared" si="57"/>
        <v>0.85377141550460123</v>
      </c>
      <c r="S50" s="64">
        <f t="shared" si="58"/>
        <v>5843.9306277599044</v>
      </c>
      <c r="T50" s="53">
        <f t="shared" si="59"/>
        <v>0.40600855043868744</v>
      </c>
    </row>
    <row r="51" spans="1:20">
      <c r="A51">
        <v>0.1480206</v>
      </c>
      <c r="B51">
        <v>44172.41</v>
      </c>
      <c r="C51" s="4">
        <f t="shared" si="48"/>
        <v>0.98322841340134515</v>
      </c>
      <c r="D51" s="74">
        <f t="shared" si="49"/>
        <v>3716.0832636673399</v>
      </c>
      <c r="E51" s="75">
        <f t="shared" si="50"/>
        <v>0.6185726811478971</v>
      </c>
      <c r="F51">
        <v>0.15532190000000001</v>
      </c>
      <c r="G51">
        <v>25567.67</v>
      </c>
      <c r="H51" s="4">
        <f t="shared" si="51"/>
        <v>0.95815337504554654</v>
      </c>
      <c r="I51" s="64">
        <f t="shared" si="52"/>
        <v>4733.6674807102163</v>
      </c>
      <c r="J51" s="53">
        <f t="shared" si="53"/>
        <v>0.49283468396267899</v>
      </c>
      <c r="K51">
        <v>0.1480206</v>
      </c>
      <c r="L51">
        <v>20095.41</v>
      </c>
      <c r="M51" s="4">
        <f t="shared" si="54"/>
        <v>0.88495927104610406</v>
      </c>
      <c r="N51" s="64">
        <f t="shared" si="55"/>
        <v>5104.0591652763005</v>
      </c>
      <c r="O51" s="53">
        <f t="shared" si="56"/>
        <v>0.53010290849047959</v>
      </c>
      <c r="P51">
        <v>0.16170870000000001</v>
      </c>
      <c r="Q51">
        <v>13561.75</v>
      </c>
      <c r="R51" s="4">
        <f t="shared" si="57"/>
        <v>0.90983193953538377</v>
      </c>
      <c r="S51" s="64">
        <f t="shared" si="58"/>
        <v>6227.6560693034498</v>
      </c>
      <c r="T51" s="53">
        <f t="shared" si="59"/>
        <v>0.40167452085663224</v>
      </c>
    </row>
    <row r="52" spans="1:20">
      <c r="A52">
        <v>0.15705269999999999</v>
      </c>
      <c r="B52">
        <v>48823.99</v>
      </c>
      <c r="C52" s="4">
        <f t="shared" si="48"/>
        <v>1.0432242339336377</v>
      </c>
      <c r="D52" s="74">
        <f t="shared" si="49"/>
        <v>3942.8357268094273</v>
      </c>
      <c r="E52" s="75">
        <f t="shared" si="50"/>
        <v>0.60733235129415708</v>
      </c>
      <c r="F52">
        <v>0.1648452</v>
      </c>
      <c r="G52">
        <v>28170.77</v>
      </c>
      <c r="H52" s="4">
        <f t="shared" si="51"/>
        <v>1.0169009311633332</v>
      </c>
      <c r="I52" s="64">
        <f t="shared" si="52"/>
        <v>5023.9043083504102</v>
      </c>
      <c r="J52" s="53">
        <f t="shared" si="53"/>
        <v>0.48208276732176392</v>
      </c>
      <c r="K52">
        <v>0.15705269999999999</v>
      </c>
      <c r="L52">
        <v>22232.71</v>
      </c>
      <c r="M52" s="4">
        <f t="shared" si="54"/>
        <v>0.93895878619477602</v>
      </c>
      <c r="N52" s="64">
        <f t="shared" si="55"/>
        <v>5415.5048207235286</v>
      </c>
      <c r="O52" s="53">
        <f t="shared" si="56"/>
        <v>0.52096581357834204</v>
      </c>
      <c r="P52">
        <v>0.17134650000000001</v>
      </c>
      <c r="Q52">
        <v>15212.42</v>
      </c>
      <c r="R52" s="4">
        <f t="shared" si="57"/>
        <v>0.96405770640416766</v>
      </c>
      <c r="S52" s="64">
        <f t="shared" si="58"/>
        <v>6598.8228875682235</v>
      </c>
      <c r="T52" s="53">
        <f t="shared" si="59"/>
        <v>0.40130369029566082</v>
      </c>
    </row>
    <row r="53" spans="1:20">
      <c r="A53">
        <v>0.1660384</v>
      </c>
      <c r="B53">
        <v>53733.53</v>
      </c>
      <c r="C53" s="4">
        <f t="shared" si="48"/>
        <v>1.102911841971306</v>
      </c>
      <c r="D53" s="74">
        <f t="shared" si="49"/>
        <v>4168.4233097697434</v>
      </c>
      <c r="E53" s="75">
        <f t="shared" si="50"/>
        <v>0.59801524385348059</v>
      </c>
      <c r="F53">
        <v>0.17423330000000001</v>
      </c>
      <c r="G53">
        <v>30824.05</v>
      </c>
      <c r="H53" s="4">
        <f t="shared" si="51"/>
        <v>1.0748144623541382</v>
      </c>
      <c r="I53" s="64">
        <f t="shared" si="52"/>
        <v>5310.0207135428245</v>
      </c>
      <c r="J53" s="53">
        <f t="shared" si="53"/>
        <v>0.4721748781766924</v>
      </c>
      <c r="K53">
        <v>0.1660384</v>
      </c>
      <c r="L53">
        <v>24366.5</v>
      </c>
      <c r="M53" s="4">
        <f t="shared" si="54"/>
        <v>0.99268089326527154</v>
      </c>
      <c r="N53" s="64">
        <f t="shared" si="55"/>
        <v>5725.3505073470342</v>
      </c>
      <c r="O53" s="53">
        <f t="shared" si="56"/>
        <v>0.51083860290371197</v>
      </c>
      <c r="P53">
        <v>0.18095719999999901</v>
      </c>
      <c r="Q53">
        <v>16781.03</v>
      </c>
      <c r="R53" s="4">
        <f t="shared" si="57"/>
        <v>1.0181309988200475</v>
      </c>
      <c r="S53" s="64">
        <f t="shared" si="58"/>
        <v>6968.9460422608799</v>
      </c>
      <c r="T53" s="53">
        <f t="shared" si="59"/>
        <v>0.39691014541645614</v>
      </c>
    </row>
    <row r="54" spans="1:20">
      <c r="C54" s="4">
        <f t="shared" si="48"/>
        <v>0</v>
      </c>
      <c r="D54" s="74">
        <f t="shared" si="49"/>
        <v>0</v>
      </c>
      <c r="E54" s="75" t="e">
        <f t="shared" si="50"/>
        <v>#DIV/0!</v>
      </c>
      <c r="H54" s="4">
        <f t="shared" si="51"/>
        <v>0</v>
      </c>
      <c r="I54" s="64">
        <f t="shared" si="52"/>
        <v>0</v>
      </c>
      <c r="J54" s="53" t="e">
        <f t="shared" si="53"/>
        <v>#DIV/0!</v>
      </c>
      <c r="M54" s="4">
        <f t="shared" si="54"/>
        <v>0</v>
      </c>
      <c r="N54" s="64">
        <f t="shared" si="55"/>
        <v>0</v>
      </c>
      <c r="O54" s="53" t="e">
        <f t="shared" si="56"/>
        <v>#DIV/0!</v>
      </c>
      <c r="R54" s="4">
        <f t="shared" si="57"/>
        <v>0</v>
      </c>
      <c r="S54" s="64">
        <f t="shared" si="58"/>
        <v>0</v>
      </c>
      <c r="T54" s="53" t="e">
        <f t="shared" si="59"/>
        <v>#DIV/0!</v>
      </c>
    </row>
    <row r="55" spans="1:20">
      <c r="C55" s="4">
        <f t="shared" si="48"/>
        <v>0</v>
      </c>
      <c r="D55" s="74">
        <f t="shared" si="49"/>
        <v>0</v>
      </c>
      <c r="E55" s="75" t="e">
        <f t="shared" si="50"/>
        <v>#DIV/0!</v>
      </c>
      <c r="H55" s="4">
        <f t="shared" si="51"/>
        <v>0</v>
      </c>
      <c r="I55" s="64">
        <f t="shared" si="52"/>
        <v>0</v>
      </c>
      <c r="J55" s="53" t="e">
        <f t="shared" si="53"/>
        <v>#DIV/0!</v>
      </c>
      <c r="M55" s="4">
        <f t="shared" si="54"/>
        <v>0</v>
      </c>
      <c r="N55" s="64">
        <f t="shared" si="55"/>
        <v>0</v>
      </c>
      <c r="O55" s="53" t="e">
        <f t="shared" si="56"/>
        <v>#DIV/0!</v>
      </c>
      <c r="R55" s="4">
        <f t="shared" si="57"/>
        <v>0</v>
      </c>
      <c r="S55" s="64">
        <f t="shared" si="58"/>
        <v>0</v>
      </c>
      <c r="T55" s="53" t="e">
        <f t="shared" si="59"/>
        <v>#DIV/0!</v>
      </c>
    </row>
    <row r="56" spans="1:20">
      <c r="C56" s="4">
        <f t="shared" si="48"/>
        <v>0</v>
      </c>
      <c r="D56" s="74">
        <f t="shared" si="49"/>
        <v>0</v>
      </c>
      <c r="E56" s="75" t="e">
        <f t="shared" si="50"/>
        <v>#DIV/0!</v>
      </c>
      <c r="H56" s="4">
        <f t="shared" si="51"/>
        <v>0</v>
      </c>
      <c r="I56" s="64">
        <f t="shared" si="52"/>
        <v>0</v>
      </c>
      <c r="J56" s="53" t="e">
        <f t="shared" si="53"/>
        <v>#DIV/0!</v>
      </c>
      <c r="M56" s="4">
        <f t="shared" si="54"/>
        <v>0</v>
      </c>
      <c r="N56" s="64">
        <f t="shared" si="55"/>
        <v>0</v>
      </c>
      <c r="O56" s="53" t="e">
        <f t="shared" si="56"/>
        <v>#DIV/0!</v>
      </c>
      <c r="R56" s="4">
        <f t="shared" si="57"/>
        <v>0</v>
      </c>
      <c r="S56" s="64">
        <f t="shared" si="58"/>
        <v>0</v>
      </c>
      <c r="T56" s="53" t="e">
        <f t="shared" si="59"/>
        <v>#DIV/0!</v>
      </c>
    </row>
    <row r="57" spans="1:20">
      <c r="C57" s="4">
        <f t="shared" si="48"/>
        <v>0</v>
      </c>
      <c r="D57" s="74">
        <f t="shared" si="49"/>
        <v>0</v>
      </c>
      <c r="E57" s="75" t="e">
        <f t="shared" si="50"/>
        <v>#DIV/0!</v>
      </c>
      <c r="H57" s="4">
        <f t="shared" si="51"/>
        <v>0</v>
      </c>
      <c r="I57" s="64">
        <f t="shared" si="52"/>
        <v>0</v>
      </c>
      <c r="J57" s="53" t="e">
        <f t="shared" si="53"/>
        <v>#DIV/0!</v>
      </c>
      <c r="M57" s="4">
        <f t="shared" si="54"/>
        <v>0</v>
      </c>
      <c r="N57" s="64">
        <f t="shared" si="55"/>
        <v>0</v>
      </c>
      <c r="O57" s="53" t="e">
        <f t="shared" si="56"/>
        <v>#DIV/0!</v>
      </c>
      <c r="R57" s="4">
        <f t="shared" si="57"/>
        <v>0</v>
      </c>
      <c r="S57" s="64">
        <f t="shared" si="58"/>
        <v>0</v>
      </c>
      <c r="T57" s="53" t="e">
        <f t="shared" si="59"/>
        <v>#DIV/0!</v>
      </c>
    </row>
    <row r="58" spans="1:20">
      <c r="C58" s="4">
        <f t="shared" si="48"/>
        <v>0</v>
      </c>
      <c r="D58" s="74">
        <f t="shared" si="49"/>
        <v>0</v>
      </c>
      <c r="E58" s="75" t="e">
        <f t="shared" si="50"/>
        <v>#DIV/0!</v>
      </c>
      <c r="H58" s="4">
        <f t="shared" si="51"/>
        <v>0</v>
      </c>
      <c r="I58" s="64">
        <f t="shared" si="52"/>
        <v>0</v>
      </c>
      <c r="J58" s="53" t="e">
        <f t="shared" si="53"/>
        <v>#DIV/0!</v>
      </c>
      <c r="M58" s="4">
        <f t="shared" si="54"/>
        <v>0</v>
      </c>
      <c r="N58" s="64">
        <f t="shared" si="55"/>
        <v>0</v>
      </c>
      <c r="O58" s="53" t="e">
        <f t="shared" si="56"/>
        <v>#DIV/0!</v>
      </c>
      <c r="R58" s="4">
        <f t="shared" si="57"/>
        <v>0</v>
      </c>
      <c r="S58" s="64">
        <f t="shared" si="58"/>
        <v>0</v>
      </c>
      <c r="T58" s="53" t="e">
        <f t="shared" si="59"/>
        <v>#DIV/0!</v>
      </c>
    </row>
    <row r="59" spans="1:20">
      <c r="C59" s="4">
        <f t="shared" si="48"/>
        <v>0</v>
      </c>
      <c r="D59" s="74">
        <f t="shared" si="49"/>
        <v>0</v>
      </c>
      <c r="E59" s="75" t="e">
        <f t="shared" si="50"/>
        <v>#DIV/0!</v>
      </c>
      <c r="H59" s="4">
        <f t="shared" si="51"/>
        <v>0</v>
      </c>
      <c r="I59" s="64">
        <f t="shared" si="52"/>
        <v>0</v>
      </c>
      <c r="J59" s="53" t="e">
        <f t="shared" si="53"/>
        <v>#DIV/0!</v>
      </c>
      <c r="M59" s="4">
        <f t="shared" si="54"/>
        <v>0</v>
      </c>
      <c r="N59" s="64">
        <f t="shared" si="55"/>
        <v>0</v>
      </c>
      <c r="O59" s="53" t="e">
        <f t="shared" si="56"/>
        <v>#DIV/0!</v>
      </c>
      <c r="R59" s="4">
        <f t="shared" si="57"/>
        <v>0</v>
      </c>
      <c r="S59" s="64">
        <f t="shared" si="58"/>
        <v>0</v>
      </c>
      <c r="T59" s="53" t="e">
        <f t="shared" si="59"/>
        <v>#DIV/0!</v>
      </c>
    </row>
    <row r="60" spans="1:20">
      <c r="C60" s="4">
        <f t="shared" si="48"/>
        <v>0</v>
      </c>
      <c r="D60" s="74">
        <f t="shared" si="49"/>
        <v>0</v>
      </c>
      <c r="E60" s="75" t="e">
        <f t="shared" si="50"/>
        <v>#DIV/0!</v>
      </c>
      <c r="H60" s="4">
        <f t="shared" si="51"/>
        <v>0</v>
      </c>
      <c r="I60" s="64">
        <f t="shared" si="52"/>
        <v>0</v>
      </c>
      <c r="J60" s="53" t="e">
        <f t="shared" si="53"/>
        <v>#DIV/0!</v>
      </c>
      <c r="M60" s="4">
        <f t="shared" si="54"/>
        <v>0</v>
      </c>
      <c r="N60" s="64">
        <f t="shared" si="55"/>
        <v>0</v>
      </c>
      <c r="O60" s="53" t="e">
        <f t="shared" si="56"/>
        <v>#DIV/0!</v>
      </c>
      <c r="R60" s="4">
        <f t="shared" si="57"/>
        <v>0</v>
      </c>
      <c r="S60" s="64">
        <f t="shared" si="58"/>
        <v>0</v>
      </c>
      <c r="T60" s="53" t="e">
        <f t="shared" si="59"/>
        <v>#DIV/0!</v>
      </c>
    </row>
    <row r="61" spans="1:20">
      <c r="C61" s="4">
        <f t="shared" si="48"/>
        <v>0</v>
      </c>
      <c r="D61" s="74">
        <f t="shared" si="49"/>
        <v>0</v>
      </c>
      <c r="E61" s="75" t="e">
        <f t="shared" si="50"/>
        <v>#DIV/0!</v>
      </c>
      <c r="H61" s="4">
        <f t="shared" si="51"/>
        <v>0</v>
      </c>
      <c r="I61" s="64">
        <f t="shared" si="52"/>
        <v>0</v>
      </c>
      <c r="J61" s="53" t="e">
        <f t="shared" si="53"/>
        <v>#DIV/0!</v>
      </c>
      <c r="M61" s="4">
        <f t="shared" si="54"/>
        <v>0</v>
      </c>
      <c r="N61" s="64">
        <f t="shared" si="55"/>
        <v>0</v>
      </c>
      <c r="O61" s="53" t="e">
        <f t="shared" si="56"/>
        <v>#DIV/0!</v>
      </c>
      <c r="R61" s="4">
        <f t="shared" si="57"/>
        <v>0</v>
      </c>
      <c r="S61" s="64">
        <f t="shared" si="58"/>
        <v>0</v>
      </c>
      <c r="T61" s="53" t="e">
        <f t="shared" si="59"/>
        <v>#DIV/0!</v>
      </c>
    </row>
    <row r="62" spans="1:20">
      <c r="C62" s="4">
        <f t="shared" si="48"/>
        <v>0</v>
      </c>
      <c r="D62" s="74">
        <f t="shared" si="49"/>
        <v>0</v>
      </c>
      <c r="E62" s="75" t="e">
        <f t="shared" si="50"/>
        <v>#DIV/0!</v>
      </c>
      <c r="H62" s="4">
        <f t="shared" si="51"/>
        <v>0</v>
      </c>
      <c r="I62" s="64">
        <f t="shared" si="52"/>
        <v>0</v>
      </c>
      <c r="J62" s="53" t="e">
        <f t="shared" si="53"/>
        <v>#DIV/0!</v>
      </c>
      <c r="M62" s="4">
        <f t="shared" si="54"/>
        <v>0</v>
      </c>
      <c r="N62" s="64">
        <f t="shared" si="55"/>
        <v>0</v>
      </c>
      <c r="O62" s="53" t="e">
        <f t="shared" si="56"/>
        <v>#DIV/0!</v>
      </c>
      <c r="R62" s="4">
        <f t="shared" si="57"/>
        <v>0</v>
      </c>
      <c r="S62" s="64">
        <f t="shared" si="58"/>
        <v>0</v>
      </c>
      <c r="T62" s="53" t="e">
        <f t="shared" si="59"/>
        <v>#DIV/0!</v>
      </c>
    </row>
    <row r="63" spans="1:20">
      <c r="C63" s="4">
        <f t="shared" si="48"/>
        <v>0</v>
      </c>
      <c r="D63" s="74">
        <f t="shared" si="49"/>
        <v>0</v>
      </c>
      <c r="E63" s="75" t="e">
        <f t="shared" si="50"/>
        <v>#DIV/0!</v>
      </c>
      <c r="H63" s="4">
        <f t="shared" si="51"/>
        <v>0</v>
      </c>
      <c r="I63" s="64">
        <f t="shared" si="52"/>
        <v>0</v>
      </c>
      <c r="J63" s="53" t="e">
        <f t="shared" si="53"/>
        <v>#DIV/0!</v>
      </c>
      <c r="M63" s="4">
        <f t="shared" si="54"/>
        <v>0</v>
      </c>
      <c r="N63" s="64">
        <f t="shared" si="55"/>
        <v>0</v>
      </c>
      <c r="O63" s="53" t="e">
        <f t="shared" si="56"/>
        <v>#DIV/0!</v>
      </c>
      <c r="R63" s="4">
        <f t="shared" si="57"/>
        <v>0</v>
      </c>
      <c r="S63" s="64">
        <f t="shared" si="58"/>
        <v>0</v>
      </c>
      <c r="T63" s="53" t="e">
        <f t="shared" si="59"/>
        <v>#DIV/0!</v>
      </c>
    </row>
    <row r="64" spans="1:20">
      <c r="C64" s="4">
        <f t="shared" si="48"/>
        <v>0</v>
      </c>
      <c r="D64" s="74">
        <f t="shared" si="49"/>
        <v>0</v>
      </c>
      <c r="E64" s="75" t="e">
        <f t="shared" si="50"/>
        <v>#DIV/0!</v>
      </c>
      <c r="H64" s="4">
        <f t="shared" si="51"/>
        <v>0</v>
      </c>
      <c r="I64" s="64">
        <f t="shared" si="52"/>
        <v>0</v>
      </c>
      <c r="J64" s="53" t="e">
        <f t="shared" si="53"/>
        <v>#DIV/0!</v>
      </c>
      <c r="M64" s="4">
        <f t="shared" si="54"/>
        <v>0</v>
      </c>
      <c r="N64" s="64">
        <f t="shared" si="55"/>
        <v>0</v>
      </c>
      <c r="O64" s="53" t="e">
        <f t="shared" si="56"/>
        <v>#DIV/0!</v>
      </c>
      <c r="R64" s="4">
        <f t="shared" si="57"/>
        <v>0</v>
      </c>
      <c r="S64" s="64">
        <f t="shared" si="58"/>
        <v>0</v>
      </c>
      <c r="T64" s="53" t="e">
        <f t="shared" si="59"/>
        <v>#DIV/0!</v>
      </c>
    </row>
    <row r="65" spans="3:20">
      <c r="C65" s="4">
        <f t="shared" si="48"/>
        <v>0</v>
      </c>
      <c r="D65" s="74">
        <f t="shared" si="49"/>
        <v>0</v>
      </c>
      <c r="E65" s="75" t="e">
        <f t="shared" si="50"/>
        <v>#DIV/0!</v>
      </c>
      <c r="H65" s="4">
        <f t="shared" si="51"/>
        <v>0</v>
      </c>
      <c r="I65" s="64">
        <f t="shared" si="52"/>
        <v>0</v>
      </c>
      <c r="J65" s="53" t="e">
        <f t="shared" si="53"/>
        <v>#DIV/0!</v>
      </c>
      <c r="M65" s="4">
        <f t="shared" si="54"/>
        <v>0</v>
      </c>
      <c r="N65" s="64">
        <f t="shared" si="55"/>
        <v>0</v>
      </c>
      <c r="O65" s="53" t="e">
        <f t="shared" si="56"/>
        <v>#DIV/0!</v>
      </c>
      <c r="R65" s="4">
        <f t="shared" si="57"/>
        <v>0</v>
      </c>
      <c r="S65" s="64">
        <f t="shared" si="58"/>
        <v>0</v>
      </c>
      <c r="T65" s="53" t="e">
        <f t="shared" si="59"/>
        <v>#DIV/0!</v>
      </c>
    </row>
    <row r="66" spans="3:20">
      <c r="C66" s="4">
        <f t="shared" si="48"/>
        <v>0</v>
      </c>
      <c r="D66" s="74">
        <f t="shared" si="49"/>
        <v>0</v>
      </c>
      <c r="E66" s="75" t="e">
        <f t="shared" si="50"/>
        <v>#DIV/0!</v>
      </c>
      <c r="H66" s="4">
        <f t="shared" si="51"/>
        <v>0</v>
      </c>
      <c r="I66" s="64">
        <f t="shared" si="52"/>
        <v>0</v>
      </c>
      <c r="J66" s="53" t="e">
        <f t="shared" si="53"/>
        <v>#DIV/0!</v>
      </c>
      <c r="M66" s="4">
        <f t="shared" si="54"/>
        <v>0</v>
      </c>
      <c r="N66" s="64">
        <f t="shared" si="55"/>
        <v>0</v>
      </c>
      <c r="O66" s="53" t="e">
        <f t="shared" si="56"/>
        <v>#DIV/0!</v>
      </c>
      <c r="R66" s="4">
        <f t="shared" si="57"/>
        <v>0</v>
      </c>
      <c r="S66" s="64">
        <f t="shared" si="58"/>
        <v>0</v>
      </c>
      <c r="T66" s="53" t="e">
        <f t="shared" si="59"/>
        <v>#DIV/0!</v>
      </c>
    </row>
    <row r="67" spans="3:20">
      <c r="C67" s="4">
        <f t="shared" si="48"/>
        <v>0</v>
      </c>
      <c r="D67" s="74">
        <f t="shared" si="49"/>
        <v>0</v>
      </c>
      <c r="E67" s="75" t="e">
        <f t="shared" si="50"/>
        <v>#DIV/0!</v>
      </c>
      <c r="H67" s="4">
        <f t="shared" si="51"/>
        <v>0</v>
      </c>
      <c r="I67" s="64">
        <f t="shared" si="52"/>
        <v>0</v>
      </c>
      <c r="J67" s="53" t="e">
        <f t="shared" si="53"/>
        <v>#DIV/0!</v>
      </c>
      <c r="M67" s="4">
        <f t="shared" si="54"/>
        <v>0</v>
      </c>
      <c r="N67" s="64">
        <f t="shared" si="55"/>
        <v>0</v>
      </c>
      <c r="O67" s="53" t="e">
        <f t="shared" si="56"/>
        <v>#DIV/0!</v>
      </c>
      <c r="R67" s="4">
        <f t="shared" si="57"/>
        <v>0</v>
      </c>
      <c r="S67" s="64">
        <f t="shared" si="58"/>
        <v>0</v>
      </c>
      <c r="T67" s="53" t="e">
        <f t="shared" si="59"/>
        <v>#DIV/0!</v>
      </c>
    </row>
    <row r="68" spans="3:20">
      <c r="C68" s="4">
        <f t="shared" si="48"/>
        <v>0</v>
      </c>
      <c r="D68" s="74">
        <f t="shared" si="49"/>
        <v>0</v>
      </c>
      <c r="E68" s="75" t="e">
        <f t="shared" si="50"/>
        <v>#DIV/0!</v>
      </c>
      <c r="H68" s="4">
        <f t="shared" si="51"/>
        <v>0</v>
      </c>
      <c r="I68" s="64">
        <f t="shared" si="52"/>
        <v>0</v>
      </c>
      <c r="J68" s="53" t="e">
        <f t="shared" si="53"/>
        <v>#DIV/0!</v>
      </c>
      <c r="M68" s="4">
        <f t="shared" si="54"/>
        <v>0</v>
      </c>
      <c r="N68" s="64">
        <f t="shared" si="55"/>
        <v>0</v>
      </c>
      <c r="O68" s="53" t="e">
        <f t="shared" si="56"/>
        <v>#DIV/0!</v>
      </c>
      <c r="R68" s="4">
        <f t="shared" si="57"/>
        <v>0</v>
      </c>
      <c r="S68" s="64">
        <f t="shared" si="58"/>
        <v>0</v>
      </c>
      <c r="T68" s="53" t="e">
        <f t="shared" si="59"/>
        <v>#DIV/0!</v>
      </c>
    </row>
    <row r="69" spans="3:20">
      <c r="C69" s="4">
        <f t="shared" si="48"/>
        <v>0</v>
      </c>
      <c r="D69" s="74">
        <f t="shared" si="49"/>
        <v>0</v>
      </c>
      <c r="E69" s="75" t="e">
        <f t="shared" si="50"/>
        <v>#DIV/0!</v>
      </c>
      <c r="H69" s="4">
        <f t="shared" si="51"/>
        <v>0</v>
      </c>
      <c r="I69" s="64">
        <f t="shared" si="52"/>
        <v>0</v>
      </c>
      <c r="J69" s="53" t="e">
        <f t="shared" si="53"/>
        <v>#DIV/0!</v>
      </c>
      <c r="M69" s="4">
        <f t="shared" si="54"/>
        <v>0</v>
      </c>
      <c r="N69" s="64">
        <f t="shared" si="55"/>
        <v>0</v>
      </c>
      <c r="O69" s="53" t="e">
        <f t="shared" si="56"/>
        <v>#DIV/0!</v>
      </c>
      <c r="R69" s="4">
        <f t="shared" si="57"/>
        <v>0</v>
      </c>
      <c r="S69" s="64">
        <f t="shared" si="58"/>
        <v>0</v>
      </c>
      <c r="T69" s="53" t="e">
        <f t="shared" si="59"/>
        <v>#DIV/0!</v>
      </c>
    </row>
    <row r="70" spans="3:20">
      <c r="C70" s="4">
        <f t="shared" si="48"/>
        <v>0</v>
      </c>
      <c r="D70" s="74">
        <f t="shared" si="49"/>
        <v>0</v>
      </c>
      <c r="E70" s="75" t="e">
        <f t="shared" si="50"/>
        <v>#DIV/0!</v>
      </c>
      <c r="H70" s="4">
        <f t="shared" si="51"/>
        <v>0</v>
      </c>
      <c r="I70" s="64">
        <f t="shared" si="52"/>
        <v>0</v>
      </c>
      <c r="J70" s="53" t="e">
        <f t="shared" si="53"/>
        <v>#DIV/0!</v>
      </c>
      <c r="M70" s="4">
        <f t="shared" si="54"/>
        <v>0</v>
      </c>
      <c r="N70" s="64">
        <f t="shared" si="55"/>
        <v>0</v>
      </c>
      <c r="O70" s="53" t="e">
        <f t="shared" si="56"/>
        <v>#DIV/0!</v>
      </c>
      <c r="R70" s="4">
        <f t="shared" si="57"/>
        <v>0</v>
      </c>
      <c r="S70" s="64">
        <f t="shared" si="58"/>
        <v>0</v>
      </c>
      <c r="T70" s="53" t="e">
        <f t="shared" si="59"/>
        <v>#DIV/0!</v>
      </c>
    </row>
    <row r="71" spans="3:20">
      <c r="C71" s="4">
        <f t="shared" si="48"/>
        <v>0</v>
      </c>
      <c r="D71" s="74">
        <f t="shared" si="49"/>
        <v>0</v>
      </c>
      <c r="E71" s="75" t="e">
        <f t="shared" si="50"/>
        <v>#DIV/0!</v>
      </c>
      <c r="H71" s="4">
        <f t="shared" si="51"/>
        <v>0</v>
      </c>
      <c r="I71" s="64">
        <f t="shared" si="52"/>
        <v>0</v>
      </c>
      <c r="J71" s="53" t="e">
        <f t="shared" si="53"/>
        <v>#DIV/0!</v>
      </c>
      <c r="M71" s="4">
        <f t="shared" si="54"/>
        <v>0</v>
      </c>
      <c r="N71" s="64">
        <f t="shared" si="55"/>
        <v>0</v>
      </c>
      <c r="O71" s="53" t="e">
        <f t="shared" si="56"/>
        <v>#DIV/0!</v>
      </c>
      <c r="R71" s="4">
        <f t="shared" si="57"/>
        <v>0</v>
      </c>
      <c r="S71" s="64">
        <f t="shared" si="58"/>
        <v>0</v>
      </c>
      <c r="T71" s="53" t="e">
        <f t="shared" si="59"/>
        <v>#DIV/0!</v>
      </c>
    </row>
    <row r="72" spans="3:20">
      <c r="C72" s="4">
        <f t="shared" si="48"/>
        <v>0</v>
      </c>
      <c r="D72" s="74">
        <f t="shared" si="49"/>
        <v>0</v>
      </c>
      <c r="E72" s="75" t="e">
        <f t="shared" si="50"/>
        <v>#DIV/0!</v>
      </c>
      <c r="H72" s="4">
        <f t="shared" si="51"/>
        <v>0</v>
      </c>
      <c r="I72" s="64">
        <f t="shared" si="52"/>
        <v>0</v>
      </c>
      <c r="J72" s="53" t="e">
        <f t="shared" si="53"/>
        <v>#DIV/0!</v>
      </c>
      <c r="M72" s="4">
        <f t="shared" si="54"/>
        <v>0</v>
      </c>
      <c r="N72" s="64">
        <f t="shared" si="55"/>
        <v>0</v>
      </c>
      <c r="O72" s="53" t="e">
        <f t="shared" si="56"/>
        <v>#DIV/0!</v>
      </c>
      <c r="R72" s="4">
        <f t="shared" si="57"/>
        <v>0</v>
      </c>
      <c r="S72" s="64">
        <f t="shared" si="58"/>
        <v>0</v>
      </c>
      <c r="T72" s="53" t="e">
        <f t="shared" si="59"/>
        <v>#DIV/0!</v>
      </c>
    </row>
    <row r="73" spans="3:20">
      <c r="C73" s="4">
        <f t="shared" si="48"/>
        <v>0</v>
      </c>
      <c r="D73" s="74">
        <f t="shared" si="49"/>
        <v>0</v>
      </c>
      <c r="E73" s="75" t="e">
        <f t="shared" si="50"/>
        <v>#DIV/0!</v>
      </c>
      <c r="H73" s="4">
        <f t="shared" si="51"/>
        <v>0</v>
      </c>
      <c r="I73" s="64">
        <f t="shared" si="52"/>
        <v>0</v>
      </c>
      <c r="J73" s="53" t="e">
        <f t="shared" si="53"/>
        <v>#DIV/0!</v>
      </c>
      <c r="M73" s="4">
        <f t="shared" si="54"/>
        <v>0</v>
      </c>
      <c r="N73" s="64">
        <f t="shared" si="55"/>
        <v>0</v>
      </c>
      <c r="O73" s="53" t="e">
        <f t="shared" si="56"/>
        <v>#DIV/0!</v>
      </c>
      <c r="R73" s="4">
        <f t="shared" si="57"/>
        <v>0</v>
      </c>
      <c r="S73" s="64">
        <f t="shared" si="58"/>
        <v>0</v>
      </c>
      <c r="T73" s="53" t="e">
        <f t="shared" si="59"/>
        <v>#DIV/0!</v>
      </c>
    </row>
    <row r="74" spans="3:20">
      <c r="C74" s="4">
        <f t="shared" si="48"/>
        <v>0</v>
      </c>
      <c r="D74" s="74">
        <f t="shared" si="49"/>
        <v>0</v>
      </c>
      <c r="E74" s="75" t="e">
        <f t="shared" si="50"/>
        <v>#DIV/0!</v>
      </c>
      <c r="H74" s="4">
        <f t="shared" si="51"/>
        <v>0</v>
      </c>
      <c r="I74" s="64">
        <f t="shared" si="52"/>
        <v>0</v>
      </c>
      <c r="J74" s="53" t="e">
        <f t="shared" si="53"/>
        <v>#DIV/0!</v>
      </c>
      <c r="M74" s="4">
        <f t="shared" si="54"/>
        <v>0</v>
      </c>
      <c r="N74" s="64">
        <f t="shared" si="55"/>
        <v>0</v>
      </c>
      <c r="O74" s="53" t="e">
        <f t="shared" si="56"/>
        <v>#DIV/0!</v>
      </c>
      <c r="R74" s="4">
        <f t="shared" si="57"/>
        <v>0</v>
      </c>
      <c r="S74" s="64">
        <f t="shared" si="58"/>
        <v>0</v>
      </c>
      <c r="T74" s="53" t="e">
        <f t="shared" si="59"/>
        <v>#DIV/0!</v>
      </c>
    </row>
    <row r="75" spans="3:20">
      <c r="C75" s="4">
        <f t="shared" si="48"/>
        <v>0</v>
      </c>
      <c r="D75" s="74">
        <f t="shared" si="49"/>
        <v>0</v>
      </c>
      <c r="E75" s="75" t="e">
        <f t="shared" si="50"/>
        <v>#DIV/0!</v>
      </c>
      <c r="H75" s="4">
        <f t="shared" si="51"/>
        <v>0</v>
      </c>
      <c r="I75" s="64">
        <f t="shared" si="52"/>
        <v>0</v>
      </c>
      <c r="J75" s="53" t="e">
        <f t="shared" si="53"/>
        <v>#DIV/0!</v>
      </c>
      <c r="M75" s="4">
        <f t="shared" si="54"/>
        <v>0</v>
      </c>
      <c r="N75" s="64">
        <f t="shared" si="55"/>
        <v>0</v>
      </c>
      <c r="O75" s="53" t="e">
        <f t="shared" si="56"/>
        <v>#DIV/0!</v>
      </c>
      <c r="R75" s="4">
        <f t="shared" si="57"/>
        <v>0</v>
      </c>
      <c r="S75" s="64">
        <f t="shared" si="58"/>
        <v>0</v>
      </c>
      <c r="T75" s="53" t="e">
        <f t="shared" si="59"/>
        <v>#DIV/0!</v>
      </c>
    </row>
    <row r="76" spans="3:20">
      <c r="C76" s="4">
        <f t="shared" si="48"/>
        <v>0</v>
      </c>
      <c r="D76" s="74">
        <f t="shared" si="49"/>
        <v>0</v>
      </c>
      <c r="E76" s="75" t="e">
        <f t="shared" si="50"/>
        <v>#DIV/0!</v>
      </c>
      <c r="H76" s="4">
        <f t="shared" si="51"/>
        <v>0</v>
      </c>
      <c r="I76" s="64">
        <f t="shared" si="52"/>
        <v>0</v>
      </c>
      <c r="J76" s="53" t="e">
        <f t="shared" si="53"/>
        <v>#DIV/0!</v>
      </c>
      <c r="M76" s="4">
        <f t="shared" si="54"/>
        <v>0</v>
      </c>
      <c r="N76" s="64">
        <f t="shared" si="55"/>
        <v>0</v>
      </c>
      <c r="O76" s="53" t="e">
        <f t="shared" si="56"/>
        <v>#DIV/0!</v>
      </c>
      <c r="R76" s="4">
        <f t="shared" si="57"/>
        <v>0</v>
      </c>
      <c r="S76" s="64">
        <f t="shared" si="58"/>
        <v>0</v>
      </c>
      <c r="T76" s="53" t="e">
        <f t="shared" si="59"/>
        <v>#DIV/0!</v>
      </c>
    </row>
    <row r="77" spans="3:20">
      <c r="C77" s="4">
        <f t="shared" si="48"/>
        <v>0</v>
      </c>
      <c r="D77" s="74">
        <f t="shared" si="49"/>
        <v>0</v>
      </c>
      <c r="E77" s="75" t="e">
        <f t="shared" si="50"/>
        <v>#DIV/0!</v>
      </c>
      <c r="H77" s="4">
        <f t="shared" si="51"/>
        <v>0</v>
      </c>
      <c r="I77" s="64">
        <f t="shared" si="52"/>
        <v>0</v>
      </c>
      <c r="J77" s="53" t="e">
        <f t="shared" si="53"/>
        <v>#DIV/0!</v>
      </c>
      <c r="M77" s="4">
        <f t="shared" si="54"/>
        <v>0</v>
      </c>
      <c r="N77" s="64">
        <f t="shared" si="55"/>
        <v>0</v>
      </c>
      <c r="O77" s="53" t="e">
        <f t="shared" si="56"/>
        <v>#DIV/0!</v>
      </c>
      <c r="R77" s="4">
        <f t="shared" si="57"/>
        <v>0</v>
      </c>
      <c r="S77" s="64">
        <f t="shared" si="58"/>
        <v>0</v>
      </c>
      <c r="T77" s="53" t="e">
        <f t="shared" si="59"/>
        <v>#DIV/0!</v>
      </c>
    </row>
    <row r="78" spans="3:20">
      <c r="C78" s="4">
        <f t="shared" si="48"/>
        <v>0</v>
      </c>
      <c r="D78" s="74">
        <f t="shared" si="49"/>
        <v>0</v>
      </c>
      <c r="E78" s="75" t="e">
        <f t="shared" si="50"/>
        <v>#DIV/0!</v>
      </c>
      <c r="H78" s="4">
        <f t="shared" si="51"/>
        <v>0</v>
      </c>
      <c r="I78" s="64">
        <f t="shared" si="52"/>
        <v>0</v>
      </c>
      <c r="J78" s="53" t="e">
        <f t="shared" si="53"/>
        <v>#DIV/0!</v>
      </c>
      <c r="M78" s="4">
        <f t="shared" si="54"/>
        <v>0</v>
      </c>
      <c r="N78" s="64">
        <f t="shared" si="55"/>
        <v>0</v>
      </c>
      <c r="O78" s="53" t="e">
        <f t="shared" si="56"/>
        <v>#DIV/0!</v>
      </c>
      <c r="R78" s="4">
        <f t="shared" si="57"/>
        <v>0</v>
      </c>
      <c r="S78" s="64">
        <f t="shared" si="58"/>
        <v>0</v>
      </c>
      <c r="T78" s="53" t="e">
        <f t="shared" si="59"/>
        <v>#DIV/0!</v>
      </c>
    </row>
    <row r="79" spans="3:20">
      <c r="C79" s="4">
        <f t="shared" si="48"/>
        <v>0</v>
      </c>
      <c r="D79" s="74">
        <f t="shared" si="49"/>
        <v>0</v>
      </c>
      <c r="E79" s="75" t="e">
        <f t="shared" si="50"/>
        <v>#DIV/0!</v>
      </c>
      <c r="H79" s="4">
        <f t="shared" si="51"/>
        <v>0</v>
      </c>
      <c r="I79" s="64">
        <f t="shared" si="52"/>
        <v>0</v>
      </c>
      <c r="J79" s="53" t="e">
        <f t="shared" si="53"/>
        <v>#DIV/0!</v>
      </c>
      <c r="M79" s="4">
        <f t="shared" si="54"/>
        <v>0</v>
      </c>
      <c r="N79" s="64">
        <f t="shared" si="55"/>
        <v>0</v>
      </c>
      <c r="O79" s="53" t="e">
        <f t="shared" si="56"/>
        <v>#DIV/0!</v>
      </c>
      <c r="R79" s="4">
        <f t="shared" si="57"/>
        <v>0</v>
      </c>
      <c r="S79" s="64">
        <f t="shared" si="58"/>
        <v>0</v>
      </c>
      <c r="T79" s="53" t="e">
        <f t="shared" si="59"/>
        <v>#DIV/0!</v>
      </c>
    </row>
    <row r="80" spans="3:20">
      <c r="C80" s="4">
        <f t="shared" si="48"/>
        <v>0</v>
      </c>
      <c r="D80" s="74">
        <f t="shared" si="49"/>
        <v>0</v>
      </c>
      <c r="E80" s="75" t="e">
        <f t="shared" si="50"/>
        <v>#DIV/0!</v>
      </c>
      <c r="H80" s="4">
        <f t="shared" si="51"/>
        <v>0</v>
      </c>
      <c r="I80" s="64">
        <f t="shared" si="52"/>
        <v>0</v>
      </c>
      <c r="J80" s="53" t="e">
        <f t="shared" si="53"/>
        <v>#DIV/0!</v>
      </c>
      <c r="M80" s="4">
        <f t="shared" si="54"/>
        <v>0</v>
      </c>
      <c r="N80" s="64">
        <f t="shared" si="55"/>
        <v>0</v>
      </c>
      <c r="O80" s="53" t="e">
        <f t="shared" si="56"/>
        <v>#DIV/0!</v>
      </c>
      <c r="R80" s="4">
        <f t="shared" si="57"/>
        <v>0</v>
      </c>
      <c r="S80" s="64">
        <f t="shared" si="58"/>
        <v>0</v>
      </c>
      <c r="T80" s="53" t="e">
        <f t="shared" si="59"/>
        <v>#DIV/0!</v>
      </c>
    </row>
    <row r="81" spans="3:20">
      <c r="C81" s="4">
        <f t="shared" si="48"/>
        <v>0</v>
      </c>
      <c r="D81" s="74">
        <f t="shared" si="49"/>
        <v>0</v>
      </c>
      <c r="E81" s="75" t="e">
        <f t="shared" si="50"/>
        <v>#DIV/0!</v>
      </c>
      <c r="H81" s="4">
        <f t="shared" si="51"/>
        <v>0</v>
      </c>
      <c r="I81" s="64">
        <f t="shared" si="52"/>
        <v>0</v>
      </c>
      <c r="J81" s="53" t="e">
        <f t="shared" si="53"/>
        <v>#DIV/0!</v>
      </c>
      <c r="M81" s="4">
        <f t="shared" si="54"/>
        <v>0</v>
      </c>
      <c r="N81" s="64">
        <f t="shared" si="55"/>
        <v>0</v>
      </c>
      <c r="O81" s="53" t="e">
        <f t="shared" si="56"/>
        <v>#DIV/0!</v>
      </c>
      <c r="R81" s="4">
        <f t="shared" si="57"/>
        <v>0</v>
      </c>
      <c r="S81" s="64">
        <f t="shared" si="58"/>
        <v>0</v>
      </c>
      <c r="T81" s="53" t="e">
        <f t="shared" si="59"/>
        <v>#DIV/0!</v>
      </c>
    </row>
    <row r="82" spans="3:20">
      <c r="C82" s="4">
        <f t="shared" si="48"/>
        <v>0</v>
      </c>
      <c r="D82" s="74">
        <f t="shared" si="49"/>
        <v>0</v>
      </c>
      <c r="E82" s="75" t="e">
        <f t="shared" si="50"/>
        <v>#DIV/0!</v>
      </c>
      <c r="H82" s="4">
        <f t="shared" si="51"/>
        <v>0</v>
      </c>
      <c r="I82" s="64">
        <f t="shared" si="52"/>
        <v>0</v>
      </c>
      <c r="J82" s="53" t="e">
        <f t="shared" si="53"/>
        <v>#DIV/0!</v>
      </c>
      <c r="M82" s="4">
        <f t="shared" si="54"/>
        <v>0</v>
      </c>
      <c r="N82" s="64">
        <f t="shared" si="55"/>
        <v>0</v>
      </c>
      <c r="O82" s="53" t="e">
        <f t="shared" si="56"/>
        <v>#DIV/0!</v>
      </c>
      <c r="R82" s="4">
        <f t="shared" si="57"/>
        <v>0</v>
      </c>
      <c r="S82" s="64">
        <f t="shared" si="58"/>
        <v>0</v>
      </c>
      <c r="T82" s="53" t="e">
        <f t="shared" si="59"/>
        <v>#DIV/0!</v>
      </c>
    </row>
    <row r="83" spans="3:20">
      <c r="C83" s="4">
        <f t="shared" si="48"/>
        <v>0</v>
      </c>
      <c r="D83" s="74">
        <f t="shared" si="49"/>
        <v>0</v>
      </c>
      <c r="E83" s="75" t="e">
        <f t="shared" si="50"/>
        <v>#DIV/0!</v>
      </c>
      <c r="H83" s="4">
        <f t="shared" si="51"/>
        <v>0</v>
      </c>
      <c r="I83" s="64">
        <f t="shared" si="52"/>
        <v>0</v>
      </c>
      <c r="J83" s="53" t="e">
        <f t="shared" si="53"/>
        <v>#DIV/0!</v>
      </c>
      <c r="M83" s="4">
        <f t="shared" si="54"/>
        <v>0</v>
      </c>
      <c r="N83" s="64">
        <f t="shared" si="55"/>
        <v>0</v>
      </c>
      <c r="O83" s="53" t="e">
        <f t="shared" si="56"/>
        <v>#DIV/0!</v>
      </c>
      <c r="R83" s="4">
        <f t="shared" si="57"/>
        <v>0</v>
      </c>
      <c r="S83" s="64">
        <f t="shared" si="58"/>
        <v>0</v>
      </c>
      <c r="T83" s="53" t="e">
        <f t="shared" si="59"/>
        <v>#DIV/0!</v>
      </c>
    </row>
    <row r="84" spans="3:20">
      <c r="C84" s="4">
        <f t="shared" si="48"/>
        <v>0</v>
      </c>
      <c r="D84" s="74">
        <f t="shared" si="49"/>
        <v>0</v>
      </c>
      <c r="E84" s="75" t="e">
        <f t="shared" si="50"/>
        <v>#DIV/0!</v>
      </c>
      <c r="H84" s="4">
        <f t="shared" si="51"/>
        <v>0</v>
      </c>
      <c r="I84" s="64">
        <f t="shared" si="52"/>
        <v>0</v>
      </c>
      <c r="J84" s="53" t="e">
        <f t="shared" si="53"/>
        <v>#DIV/0!</v>
      </c>
      <c r="M84" s="4">
        <f t="shared" si="54"/>
        <v>0</v>
      </c>
      <c r="N84" s="64">
        <f t="shared" si="55"/>
        <v>0</v>
      </c>
      <c r="O84" s="53" t="e">
        <f t="shared" si="56"/>
        <v>#DIV/0!</v>
      </c>
      <c r="R84" s="4">
        <f t="shared" si="57"/>
        <v>0</v>
      </c>
      <c r="S84" s="64">
        <f t="shared" si="58"/>
        <v>0</v>
      </c>
      <c r="T84" s="53" t="e">
        <f t="shared" si="59"/>
        <v>#DIV/0!</v>
      </c>
    </row>
    <row r="85" spans="3:20">
      <c r="C85" s="4">
        <f t="shared" si="48"/>
        <v>0</v>
      </c>
      <c r="D85" s="74">
        <f t="shared" si="49"/>
        <v>0</v>
      </c>
      <c r="E85" s="75" t="e">
        <f t="shared" si="50"/>
        <v>#DIV/0!</v>
      </c>
      <c r="H85" s="4">
        <f t="shared" si="51"/>
        <v>0</v>
      </c>
      <c r="I85" s="64">
        <f t="shared" si="52"/>
        <v>0</v>
      </c>
      <c r="J85" s="53" t="e">
        <f t="shared" si="53"/>
        <v>#DIV/0!</v>
      </c>
      <c r="M85" s="4">
        <f t="shared" si="54"/>
        <v>0</v>
      </c>
      <c r="N85" s="64">
        <f t="shared" si="55"/>
        <v>0</v>
      </c>
      <c r="O85" s="53" t="e">
        <f t="shared" si="56"/>
        <v>#DIV/0!</v>
      </c>
      <c r="R85" s="4">
        <f t="shared" si="57"/>
        <v>0</v>
      </c>
      <c r="S85" s="64">
        <f t="shared" si="58"/>
        <v>0</v>
      </c>
      <c r="T85" s="53" t="e">
        <f t="shared" si="59"/>
        <v>#DIV/0!</v>
      </c>
    </row>
    <row r="86" spans="3:20">
      <c r="C86" s="4">
        <f t="shared" si="48"/>
        <v>0</v>
      </c>
      <c r="D86" s="74">
        <f t="shared" si="49"/>
        <v>0</v>
      </c>
      <c r="E86" s="75" t="e">
        <f t="shared" si="50"/>
        <v>#DIV/0!</v>
      </c>
      <c r="H86" s="4">
        <f t="shared" si="51"/>
        <v>0</v>
      </c>
      <c r="I86" s="64">
        <f t="shared" si="52"/>
        <v>0</v>
      </c>
      <c r="J86" s="53" t="e">
        <f t="shared" si="53"/>
        <v>#DIV/0!</v>
      </c>
      <c r="M86" s="4">
        <f t="shared" si="54"/>
        <v>0</v>
      </c>
      <c r="N86" s="64">
        <f t="shared" si="55"/>
        <v>0</v>
      </c>
      <c r="O86" s="53" t="e">
        <f t="shared" si="56"/>
        <v>#DIV/0!</v>
      </c>
      <c r="R86" s="4">
        <f t="shared" si="57"/>
        <v>0</v>
      </c>
      <c r="S86" s="64">
        <f t="shared" si="58"/>
        <v>0</v>
      </c>
      <c r="T86" s="53" t="e">
        <f t="shared" si="59"/>
        <v>#DIV/0!</v>
      </c>
    </row>
    <row r="87" spans="3:20">
      <c r="C87" s="4">
        <f t="shared" si="48"/>
        <v>0</v>
      </c>
      <c r="D87" s="74">
        <f t="shared" si="49"/>
        <v>0</v>
      </c>
      <c r="E87" s="75" t="e">
        <f t="shared" si="50"/>
        <v>#DIV/0!</v>
      </c>
      <c r="H87" s="4">
        <f t="shared" si="51"/>
        <v>0</v>
      </c>
      <c r="I87" s="64">
        <f t="shared" si="52"/>
        <v>0</v>
      </c>
      <c r="J87" s="53" t="e">
        <f t="shared" si="53"/>
        <v>#DIV/0!</v>
      </c>
      <c r="M87" s="4">
        <f t="shared" si="54"/>
        <v>0</v>
      </c>
      <c r="N87" s="64">
        <f t="shared" si="55"/>
        <v>0</v>
      </c>
      <c r="O87" s="53" t="e">
        <f t="shared" si="56"/>
        <v>#DIV/0!</v>
      </c>
      <c r="R87" s="4">
        <f t="shared" si="57"/>
        <v>0</v>
      </c>
      <c r="S87" s="64">
        <f t="shared" si="58"/>
        <v>0</v>
      </c>
      <c r="T87" s="53" t="e">
        <f t="shared" si="59"/>
        <v>#DIV/0!</v>
      </c>
    </row>
    <row r="88" spans="3:20">
      <c r="C88" s="4">
        <f t="shared" ref="C88:C143" si="60">(A88)/($AD$11*$AC$5)</f>
        <v>0</v>
      </c>
      <c r="D88" s="74">
        <f t="shared" ref="D88:D143" si="61">(A88*$AC$6)/($AA$11*$AC$5)</f>
        <v>0</v>
      </c>
      <c r="E88" s="75" t="e">
        <f t="shared" ref="E88:E143" si="62">(B88*$AC$6)/(2*$AC$7*$AD$11*(C88^2))</f>
        <v>#DIV/0!</v>
      </c>
      <c r="H88" s="4">
        <f t="shared" si="51"/>
        <v>0</v>
      </c>
      <c r="I88" s="64">
        <f t="shared" si="52"/>
        <v>0</v>
      </c>
      <c r="J88" s="53" t="e">
        <f t="shared" si="53"/>
        <v>#DIV/0!</v>
      </c>
      <c r="M88" s="4">
        <f t="shared" si="54"/>
        <v>0</v>
      </c>
      <c r="N88" s="64">
        <f t="shared" si="55"/>
        <v>0</v>
      </c>
      <c r="O88" s="53" t="e">
        <f t="shared" si="56"/>
        <v>#DIV/0!</v>
      </c>
      <c r="R88" s="4">
        <f t="shared" si="57"/>
        <v>0</v>
      </c>
      <c r="S88" s="64">
        <f t="shared" si="58"/>
        <v>0</v>
      </c>
      <c r="T88" s="53" t="e">
        <f t="shared" si="59"/>
        <v>#DIV/0!</v>
      </c>
    </row>
    <row r="89" spans="3:20">
      <c r="C89" s="4">
        <f t="shared" si="60"/>
        <v>0</v>
      </c>
      <c r="D89" s="74">
        <f t="shared" si="61"/>
        <v>0</v>
      </c>
      <c r="E89" s="75" t="e">
        <f t="shared" si="62"/>
        <v>#DIV/0!</v>
      </c>
      <c r="H89" s="4">
        <f t="shared" si="51"/>
        <v>0</v>
      </c>
      <c r="I89" s="64">
        <f t="shared" si="52"/>
        <v>0</v>
      </c>
      <c r="J89" s="53" t="e">
        <f t="shared" si="53"/>
        <v>#DIV/0!</v>
      </c>
      <c r="M89" s="4">
        <f t="shared" si="54"/>
        <v>0</v>
      </c>
      <c r="N89" s="64">
        <f t="shared" si="55"/>
        <v>0</v>
      </c>
      <c r="O89" s="53" t="e">
        <f t="shared" si="56"/>
        <v>#DIV/0!</v>
      </c>
      <c r="R89" s="4">
        <f t="shared" si="57"/>
        <v>0</v>
      </c>
      <c r="S89" s="64">
        <f t="shared" si="58"/>
        <v>0</v>
      </c>
      <c r="T89" s="53" t="e">
        <f t="shared" si="59"/>
        <v>#DIV/0!</v>
      </c>
    </row>
    <row r="90" spans="3:20">
      <c r="C90" s="4">
        <f t="shared" si="60"/>
        <v>0</v>
      </c>
      <c r="D90" s="74">
        <f t="shared" si="61"/>
        <v>0</v>
      </c>
      <c r="E90" s="75" t="e">
        <f t="shared" si="62"/>
        <v>#DIV/0!</v>
      </c>
      <c r="H90" s="4">
        <f t="shared" si="51"/>
        <v>0</v>
      </c>
      <c r="I90" s="64">
        <f t="shared" si="52"/>
        <v>0</v>
      </c>
      <c r="J90" s="53" t="e">
        <f t="shared" si="53"/>
        <v>#DIV/0!</v>
      </c>
      <c r="M90" s="4">
        <f t="shared" si="54"/>
        <v>0</v>
      </c>
      <c r="N90" s="64">
        <f t="shared" si="55"/>
        <v>0</v>
      </c>
      <c r="O90" s="53" t="e">
        <f t="shared" si="56"/>
        <v>#DIV/0!</v>
      </c>
      <c r="R90" s="4">
        <f t="shared" si="57"/>
        <v>0</v>
      </c>
      <c r="S90" s="64">
        <f t="shared" si="58"/>
        <v>0</v>
      </c>
      <c r="T90" s="53" t="e">
        <f t="shared" si="59"/>
        <v>#DIV/0!</v>
      </c>
    </row>
    <row r="91" spans="3:20">
      <c r="C91" s="4">
        <f t="shared" si="60"/>
        <v>0</v>
      </c>
      <c r="D91" s="74">
        <f t="shared" si="61"/>
        <v>0</v>
      </c>
      <c r="E91" s="75" t="e">
        <f t="shared" si="62"/>
        <v>#DIV/0!</v>
      </c>
      <c r="H91" s="4">
        <f t="shared" si="51"/>
        <v>0</v>
      </c>
      <c r="I91" s="64">
        <f t="shared" si="52"/>
        <v>0</v>
      </c>
      <c r="J91" s="53" t="e">
        <f t="shared" si="53"/>
        <v>#DIV/0!</v>
      </c>
      <c r="M91" s="4">
        <f t="shared" si="54"/>
        <v>0</v>
      </c>
      <c r="N91" s="64">
        <f t="shared" si="55"/>
        <v>0</v>
      </c>
      <c r="O91" s="53" t="e">
        <f t="shared" si="56"/>
        <v>#DIV/0!</v>
      </c>
      <c r="R91" s="4">
        <f t="shared" si="57"/>
        <v>0</v>
      </c>
      <c r="S91" s="64">
        <f t="shared" si="58"/>
        <v>0</v>
      </c>
      <c r="T91" s="53" t="e">
        <f t="shared" si="59"/>
        <v>#DIV/0!</v>
      </c>
    </row>
    <row r="92" spans="3:20">
      <c r="C92" s="4">
        <f t="shared" si="60"/>
        <v>0</v>
      </c>
      <c r="D92" s="74">
        <f t="shared" si="61"/>
        <v>0</v>
      </c>
      <c r="E92" s="75" t="e">
        <f t="shared" si="62"/>
        <v>#DIV/0!</v>
      </c>
      <c r="H92" s="4">
        <f t="shared" si="51"/>
        <v>0</v>
      </c>
      <c r="I92" s="64">
        <f t="shared" si="52"/>
        <v>0</v>
      </c>
      <c r="J92" s="53" t="e">
        <f t="shared" si="53"/>
        <v>#DIV/0!</v>
      </c>
      <c r="M92" s="4">
        <f t="shared" si="54"/>
        <v>0</v>
      </c>
      <c r="N92" s="64">
        <f t="shared" si="55"/>
        <v>0</v>
      </c>
      <c r="O92" s="53" t="e">
        <f t="shared" si="56"/>
        <v>#DIV/0!</v>
      </c>
      <c r="R92" s="4">
        <f t="shared" si="57"/>
        <v>0</v>
      </c>
      <c r="S92" s="64">
        <f t="shared" si="58"/>
        <v>0</v>
      </c>
      <c r="T92" s="53" t="e">
        <f t="shared" si="59"/>
        <v>#DIV/0!</v>
      </c>
    </row>
    <row r="93" spans="3:20">
      <c r="C93" s="4">
        <f t="shared" si="60"/>
        <v>0</v>
      </c>
      <c r="D93" s="74">
        <f t="shared" si="61"/>
        <v>0</v>
      </c>
      <c r="E93" s="75" t="e">
        <f t="shared" si="62"/>
        <v>#DIV/0!</v>
      </c>
      <c r="H93" s="4">
        <f t="shared" si="51"/>
        <v>0</v>
      </c>
      <c r="I93" s="64">
        <f t="shared" si="52"/>
        <v>0</v>
      </c>
      <c r="J93" s="53" t="e">
        <f t="shared" si="53"/>
        <v>#DIV/0!</v>
      </c>
      <c r="M93" s="4">
        <f t="shared" si="54"/>
        <v>0</v>
      </c>
      <c r="N93" s="64">
        <f t="shared" si="55"/>
        <v>0</v>
      </c>
      <c r="O93" s="53" t="e">
        <f t="shared" si="56"/>
        <v>#DIV/0!</v>
      </c>
      <c r="R93" s="4">
        <f t="shared" si="57"/>
        <v>0</v>
      </c>
      <c r="S93" s="64">
        <f t="shared" si="58"/>
        <v>0</v>
      </c>
      <c r="T93" s="53" t="e">
        <f t="shared" si="59"/>
        <v>#DIV/0!</v>
      </c>
    </row>
    <row r="94" spans="3:20">
      <c r="C94" s="4">
        <f t="shared" si="60"/>
        <v>0</v>
      </c>
      <c r="D94" s="74">
        <f t="shared" si="61"/>
        <v>0</v>
      </c>
      <c r="E94" s="75" t="e">
        <f t="shared" si="62"/>
        <v>#DIV/0!</v>
      </c>
      <c r="H94" s="4">
        <f t="shared" si="51"/>
        <v>0</v>
      </c>
      <c r="I94" s="64">
        <f t="shared" si="52"/>
        <v>0</v>
      </c>
      <c r="J94" s="53" t="e">
        <f t="shared" si="53"/>
        <v>#DIV/0!</v>
      </c>
      <c r="M94" s="4">
        <f t="shared" si="54"/>
        <v>0</v>
      </c>
      <c r="N94" s="64">
        <f t="shared" si="55"/>
        <v>0</v>
      </c>
      <c r="O94" s="53" t="e">
        <f t="shared" si="56"/>
        <v>#DIV/0!</v>
      </c>
      <c r="R94" s="4">
        <f t="shared" si="57"/>
        <v>0</v>
      </c>
      <c r="S94" s="64">
        <f t="shared" si="58"/>
        <v>0</v>
      </c>
      <c r="T94" s="53" t="e">
        <f t="shared" si="59"/>
        <v>#DIV/0!</v>
      </c>
    </row>
    <row r="95" spans="3:20">
      <c r="C95" s="4">
        <f t="shared" si="60"/>
        <v>0</v>
      </c>
      <c r="D95" s="74">
        <f t="shared" si="61"/>
        <v>0</v>
      </c>
      <c r="E95" s="75" t="e">
        <f t="shared" si="62"/>
        <v>#DIV/0!</v>
      </c>
      <c r="H95" s="4">
        <f t="shared" si="51"/>
        <v>0</v>
      </c>
      <c r="I95" s="64">
        <f t="shared" si="52"/>
        <v>0</v>
      </c>
      <c r="J95" s="53" t="e">
        <f t="shared" si="53"/>
        <v>#DIV/0!</v>
      </c>
      <c r="M95" s="4">
        <f t="shared" si="54"/>
        <v>0</v>
      </c>
      <c r="N95" s="64">
        <f t="shared" si="55"/>
        <v>0</v>
      </c>
      <c r="O95" s="53" t="e">
        <f t="shared" si="56"/>
        <v>#DIV/0!</v>
      </c>
      <c r="R95" s="4">
        <f t="shared" si="57"/>
        <v>0</v>
      </c>
      <c r="S95" s="64">
        <f t="shared" si="58"/>
        <v>0</v>
      </c>
      <c r="T95" s="53" t="e">
        <f t="shared" si="59"/>
        <v>#DIV/0!</v>
      </c>
    </row>
    <row r="96" spans="3:20">
      <c r="C96" s="4">
        <f t="shared" si="60"/>
        <v>0</v>
      </c>
      <c r="D96" s="74">
        <f t="shared" si="61"/>
        <v>0</v>
      </c>
      <c r="E96" s="75" t="e">
        <f t="shared" si="62"/>
        <v>#DIV/0!</v>
      </c>
      <c r="H96" s="4">
        <f t="shared" si="51"/>
        <v>0</v>
      </c>
      <c r="I96" s="64">
        <f t="shared" si="52"/>
        <v>0</v>
      </c>
      <c r="J96" s="53" t="e">
        <f t="shared" si="53"/>
        <v>#DIV/0!</v>
      </c>
      <c r="M96" s="4">
        <f t="shared" si="54"/>
        <v>0</v>
      </c>
      <c r="N96" s="64">
        <f t="shared" si="55"/>
        <v>0</v>
      </c>
      <c r="O96" s="53" t="e">
        <f t="shared" si="56"/>
        <v>#DIV/0!</v>
      </c>
      <c r="R96" s="4">
        <f t="shared" si="57"/>
        <v>0</v>
      </c>
      <c r="S96" s="64">
        <f t="shared" si="58"/>
        <v>0</v>
      </c>
      <c r="T96" s="53" t="e">
        <f t="shared" si="59"/>
        <v>#DIV/0!</v>
      </c>
    </row>
    <row r="97" spans="3:20">
      <c r="C97" s="4">
        <f t="shared" si="60"/>
        <v>0</v>
      </c>
      <c r="D97" s="74">
        <f t="shared" si="61"/>
        <v>0</v>
      </c>
      <c r="E97" s="75" t="e">
        <f t="shared" si="62"/>
        <v>#DIV/0!</v>
      </c>
      <c r="H97" s="4">
        <f t="shared" si="51"/>
        <v>0</v>
      </c>
      <c r="I97" s="64">
        <f t="shared" si="52"/>
        <v>0</v>
      </c>
      <c r="J97" s="53" t="e">
        <f t="shared" si="53"/>
        <v>#DIV/0!</v>
      </c>
      <c r="M97" s="4">
        <f t="shared" si="54"/>
        <v>0</v>
      </c>
      <c r="N97" s="64">
        <f t="shared" si="55"/>
        <v>0</v>
      </c>
      <c r="O97" s="53" t="e">
        <f t="shared" si="56"/>
        <v>#DIV/0!</v>
      </c>
      <c r="R97" s="4">
        <f t="shared" si="57"/>
        <v>0</v>
      </c>
      <c r="S97" s="64">
        <f t="shared" si="58"/>
        <v>0</v>
      </c>
      <c r="T97" s="53" t="e">
        <f t="shared" si="59"/>
        <v>#DIV/0!</v>
      </c>
    </row>
    <row r="98" spans="3:20">
      <c r="C98" s="4">
        <f t="shared" si="60"/>
        <v>0</v>
      </c>
      <c r="D98" s="74">
        <f t="shared" si="61"/>
        <v>0</v>
      </c>
      <c r="E98" s="75" t="e">
        <f t="shared" si="62"/>
        <v>#DIV/0!</v>
      </c>
      <c r="H98" s="4">
        <f t="shared" si="51"/>
        <v>0</v>
      </c>
      <c r="I98" s="64">
        <f t="shared" si="52"/>
        <v>0</v>
      </c>
      <c r="J98" s="53" t="e">
        <f t="shared" si="53"/>
        <v>#DIV/0!</v>
      </c>
      <c r="M98" s="4">
        <f t="shared" si="54"/>
        <v>0</v>
      </c>
      <c r="N98" s="64">
        <f t="shared" si="55"/>
        <v>0</v>
      </c>
      <c r="O98" s="53" t="e">
        <f t="shared" si="56"/>
        <v>#DIV/0!</v>
      </c>
      <c r="R98" s="4">
        <f t="shared" si="57"/>
        <v>0</v>
      </c>
      <c r="S98" s="64">
        <f t="shared" si="58"/>
        <v>0</v>
      </c>
      <c r="T98" s="53" t="e">
        <f t="shared" si="59"/>
        <v>#DIV/0!</v>
      </c>
    </row>
    <row r="99" spans="3:20">
      <c r="C99" s="4">
        <f t="shared" si="60"/>
        <v>0</v>
      </c>
      <c r="D99" s="74">
        <f t="shared" si="61"/>
        <v>0</v>
      </c>
      <c r="E99" s="75" t="e">
        <f t="shared" si="62"/>
        <v>#DIV/0!</v>
      </c>
      <c r="H99" s="4">
        <f t="shared" si="51"/>
        <v>0</v>
      </c>
      <c r="I99" s="64">
        <f t="shared" si="52"/>
        <v>0</v>
      </c>
      <c r="J99" s="53" t="e">
        <f t="shared" si="53"/>
        <v>#DIV/0!</v>
      </c>
      <c r="M99" s="4">
        <f t="shared" si="54"/>
        <v>0</v>
      </c>
      <c r="N99" s="64">
        <f t="shared" si="55"/>
        <v>0</v>
      </c>
      <c r="O99" s="53" t="e">
        <f t="shared" si="56"/>
        <v>#DIV/0!</v>
      </c>
      <c r="R99" s="4">
        <f t="shared" si="57"/>
        <v>0</v>
      </c>
      <c r="S99" s="64">
        <f t="shared" si="58"/>
        <v>0</v>
      </c>
      <c r="T99" s="53" t="e">
        <f t="shared" si="59"/>
        <v>#DIV/0!</v>
      </c>
    </row>
    <row r="100" spans="3:20">
      <c r="C100" s="4">
        <f t="shared" si="60"/>
        <v>0</v>
      </c>
      <c r="D100" s="74">
        <f t="shared" si="61"/>
        <v>0</v>
      </c>
      <c r="E100" s="75" t="e">
        <f t="shared" si="62"/>
        <v>#DIV/0!</v>
      </c>
      <c r="H100" s="4">
        <f t="shared" si="51"/>
        <v>0</v>
      </c>
      <c r="I100" s="64">
        <f t="shared" si="52"/>
        <v>0</v>
      </c>
      <c r="J100" s="53" t="e">
        <f t="shared" si="53"/>
        <v>#DIV/0!</v>
      </c>
      <c r="M100" s="4">
        <f t="shared" si="54"/>
        <v>0</v>
      </c>
      <c r="N100" s="64">
        <f t="shared" si="55"/>
        <v>0</v>
      </c>
      <c r="O100" s="53" t="e">
        <f t="shared" si="56"/>
        <v>#DIV/0!</v>
      </c>
      <c r="R100" s="4">
        <f t="shared" si="57"/>
        <v>0</v>
      </c>
      <c r="S100" s="64">
        <f t="shared" si="58"/>
        <v>0</v>
      </c>
      <c r="T100" s="53" t="e">
        <f t="shared" si="59"/>
        <v>#DIV/0!</v>
      </c>
    </row>
    <row r="101" spans="3:20">
      <c r="C101" s="4">
        <f t="shared" si="60"/>
        <v>0</v>
      </c>
      <c r="D101" s="74">
        <f t="shared" si="61"/>
        <v>0</v>
      </c>
      <c r="E101" s="75" t="e">
        <f t="shared" si="62"/>
        <v>#DIV/0!</v>
      </c>
      <c r="H101" s="4">
        <f t="shared" si="51"/>
        <v>0</v>
      </c>
      <c r="I101" s="64">
        <f t="shared" si="52"/>
        <v>0</v>
      </c>
      <c r="J101" s="53" t="e">
        <f t="shared" si="53"/>
        <v>#DIV/0!</v>
      </c>
      <c r="M101" s="4">
        <f t="shared" si="54"/>
        <v>0</v>
      </c>
      <c r="N101" s="64">
        <f t="shared" si="55"/>
        <v>0</v>
      </c>
      <c r="O101" s="53" t="e">
        <f t="shared" si="56"/>
        <v>#DIV/0!</v>
      </c>
      <c r="R101" s="4">
        <f t="shared" si="57"/>
        <v>0</v>
      </c>
      <c r="S101" s="64">
        <f t="shared" si="58"/>
        <v>0</v>
      </c>
      <c r="T101" s="53" t="e">
        <f t="shared" si="59"/>
        <v>#DIV/0!</v>
      </c>
    </row>
    <row r="102" spans="3:20">
      <c r="C102" s="4">
        <f t="shared" si="60"/>
        <v>0</v>
      </c>
      <c r="D102" s="74">
        <f t="shared" si="61"/>
        <v>0</v>
      </c>
      <c r="E102" s="75" t="e">
        <f t="shared" si="62"/>
        <v>#DIV/0!</v>
      </c>
      <c r="H102" s="4">
        <f t="shared" si="51"/>
        <v>0</v>
      </c>
      <c r="I102" s="64">
        <f t="shared" si="52"/>
        <v>0</v>
      </c>
      <c r="J102" s="53" t="e">
        <f t="shared" si="53"/>
        <v>#DIV/0!</v>
      </c>
      <c r="M102" s="4">
        <f t="shared" si="54"/>
        <v>0</v>
      </c>
      <c r="N102" s="64">
        <f t="shared" si="55"/>
        <v>0</v>
      </c>
      <c r="O102" s="53" t="e">
        <f t="shared" si="56"/>
        <v>#DIV/0!</v>
      </c>
      <c r="R102" s="4">
        <f t="shared" si="57"/>
        <v>0</v>
      </c>
      <c r="S102" s="64">
        <f t="shared" si="58"/>
        <v>0</v>
      </c>
      <c r="T102" s="53" t="e">
        <f t="shared" si="59"/>
        <v>#DIV/0!</v>
      </c>
    </row>
    <row r="103" spans="3:20">
      <c r="C103" s="4">
        <f t="shared" si="60"/>
        <v>0</v>
      </c>
      <c r="D103" s="74">
        <f t="shared" si="61"/>
        <v>0</v>
      </c>
      <c r="E103" s="75" t="e">
        <f t="shared" si="62"/>
        <v>#DIV/0!</v>
      </c>
      <c r="H103" s="4">
        <f t="shared" si="51"/>
        <v>0</v>
      </c>
      <c r="I103" s="64">
        <f t="shared" si="52"/>
        <v>0</v>
      </c>
      <c r="J103" s="53" t="e">
        <f t="shared" si="53"/>
        <v>#DIV/0!</v>
      </c>
      <c r="M103" s="4">
        <f t="shared" si="54"/>
        <v>0</v>
      </c>
      <c r="N103" s="64">
        <f t="shared" si="55"/>
        <v>0</v>
      </c>
      <c r="O103" s="53" t="e">
        <f t="shared" si="56"/>
        <v>#DIV/0!</v>
      </c>
      <c r="R103" s="4">
        <f t="shared" si="57"/>
        <v>0</v>
      </c>
      <c r="S103" s="64">
        <f t="shared" si="58"/>
        <v>0</v>
      </c>
      <c r="T103" s="53" t="e">
        <f t="shared" si="59"/>
        <v>#DIV/0!</v>
      </c>
    </row>
    <row r="104" spans="3:20">
      <c r="C104" s="4">
        <f t="shared" si="60"/>
        <v>0</v>
      </c>
      <c r="D104" s="74">
        <f t="shared" si="61"/>
        <v>0</v>
      </c>
      <c r="E104" s="75" t="e">
        <f t="shared" si="62"/>
        <v>#DIV/0!</v>
      </c>
      <c r="H104" s="4">
        <f t="shared" si="51"/>
        <v>0</v>
      </c>
      <c r="I104" s="64">
        <f t="shared" si="52"/>
        <v>0</v>
      </c>
      <c r="J104" s="53" t="e">
        <f t="shared" si="53"/>
        <v>#DIV/0!</v>
      </c>
      <c r="M104" s="4">
        <f t="shared" si="54"/>
        <v>0</v>
      </c>
      <c r="N104" s="64">
        <f t="shared" si="55"/>
        <v>0</v>
      </c>
      <c r="O104" s="53" t="e">
        <f t="shared" si="56"/>
        <v>#DIV/0!</v>
      </c>
      <c r="R104" s="4">
        <f t="shared" si="57"/>
        <v>0</v>
      </c>
      <c r="S104" s="64">
        <f t="shared" si="58"/>
        <v>0</v>
      </c>
      <c r="T104" s="53" t="e">
        <f t="shared" si="59"/>
        <v>#DIV/0!</v>
      </c>
    </row>
    <row r="105" spans="3:20">
      <c r="C105" s="4">
        <f t="shared" si="60"/>
        <v>0</v>
      </c>
      <c r="D105" s="74">
        <f t="shared" si="61"/>
        <v>0</v>
      </c>
      <c r="E105" s="75" t="e">
        <f t="shared" si="62"/>
        <v>#DIV/0!</v>
      </c>
      <c r="H105" s="4">
        <f t="shared" ref="H105:H167" si="63">(F105)/($AD$11*$AD$5)</f>
        <v>0</v>
      </c>
      <c r="I105" s="64">
        <f t="shared" ref="I105:I167" si="64">(F105*$AD$6)/($AA$11*$AD$5)</f>
        <v>0</v>
      </c>
      <c r="J105" s="53" t="e">
        <f t="shared" ref="J105:J167" si="65">(G105*$AD$6)/(2*$AD$7*$AD$11*(H105^2))</f>
        <v>#DIV/0!</v>
      </c>
      <c r="M105" s="4">
        <f t="shared" ref="M105:M167" si="66">(K105)/($AD$11*$AE$5)</f>
        <v>0</v>
      </c>
      <c r="N105" s="64">
        <f t="shared" ref="N105:N167" si="67">(K105*$AE$6)/($AA$11*$AE$5)</f>
        <v>0</v>
      </c>
      <c r="O105" s="53" t="e">
        <f t="shared" ref="O105:O167" si="68">(L105*$AE$6)/(2*$AE$7*$AD$11*(M105^2))</f>
        <v>#DIV/0!</v>
      </c>
      <c r="R105" s="4">
        <f t="shared" ref="R105:R167" si="69">(P105)/($AD$11*$AF$5)</f>
        <v>0</v>
      </c>
      <c r="S105" s="64">
        <f t="shared" ref="S105:S167" si="70">(P105*$AF$6)/($AA$11*$AF$5)</f>
        <v>0</v>
      </c>
      <c r="T105" s="53" t="e">
        <f t="shared" ref="T105:T167" si="71">(Q105*$AF$6)/(2*$AF$7*$AD$11*(R105^2))</f>
        <v>#DIV/0!</v>
      </c>
    </row>
    <row r="106" spans="3:20">
      <c r="C106" s="4">
        <f t="shared" si="60"/>
        <v>0</v>
      </c>
      <c r="D106" s="74">
        <f t="shared" si="61"/>
        <v>0</v>
      </c>
      <c r="E106" s="75" t="e">
        <f t="shared" si="62"/>
        <v>#DIV/0!</v>
      </c>
      <c r="H106" s="4">
        <f t="shared" si="63"/>
        <v>0</v>
      </c>
      <c r="I106" s="64">
        <f t="shared" si="64"/>
        <v>0</v>
      </c>
      <c r="J106" s="53" t="e">
        <f t="shared" si="65"/>
        <v>#DIV/0!</v>
      </c>
      <c r="M106" s="4">
        <f t="shared" si="66"/>
        <v>0</v>
      </c>
      <c r="N106" s="64">
        <f t="shared" si="67"/>
        <v>0</v>
      </c>
      <c r="O106" s="53" t="e">
        <f t="shared" si="68"/>
        <v>#DIV/0!</v>
      </c>
      <c r="R106" s="4">
        <f t="shared" si="69"/>
        <v>0</v>
      </c>
      <c r="S106" s="64">
        <f t="shared" si="70"/>
        <v>0</v>
      </c>
      <c r="T106" s="53" t="e">
        <f t="shared" si="71"/>
        <v>#DIV/0!</v>
      </c>
    </row>
    <row r="107" spans="3:20">
      <c r="C107" s="4">
        <f t="shared" si="60"/>
        <v>0</v>
      </c>
      <c r="D107" s="74">
        <f t="shared" si="61"/>
        <v>0</v>
      </c>
      <c r="E107" s="75" t="e">
        <f t="shared" si="62"/>
        <v>#DIV/0!</v>
      </c>
      <c r="H107" s="4">
        <f t="shared" si="63"/>
        <v>0</v>
      </c>
      <c r="I107" s="64">
        <f t="shared" si="64"/>
        <v>0</v>
      </c>
      <c r="J107" s="53" t="e">
        <f t="shared" si="65"/>
        <v>#DIV/0!</v>
      </c>
      <c r="M107" s="4">
        <f t="shared" si="66"/>
        <v>0</v>
      </c>
      <c r="N107" s="64">
        <f t="shared" si="67"/>
        <v>0</v>
      </c>
      <c r="O107" s="53" t="e">
        <f t="shared" si="68"/>
        <v>#DIV/0!</v>
      </c>
      <c r="R107" s="4">
        <f t="shared" si="69"/>
        <v>0</v>
      </c>
      <c r="S107" s="64">
        <f t="shared" si="70"/>
        <v>0</v>
      </c>
      <c r="T107" s="53" t="e">
        <f t="shared" si="71"/>
        <v>#DIV/0!</v>
      </c>
    </row>
    <row r="108" spans="3:20">
      <c r="C108" s="4">
        <f t="shared" si="60"/>
        <v>0</v>
      </c>
      <c r="D108" s="74">
        <f t="shared" si="61"/>
        <v>0</v>
      </c>
      <c r="E108" s="75" t="e">
        <f t="shared" si="62"/>
        <v>#DIV/0!</v>
      </c>
      <c r="H108" s="4">
        <f t="shared" si="63"/>
        <v>0</v>
      </c>
      <c r="I108" s="64">
        <f t="shared" si="64"/>
        <v>0</v>
      </c>
      <c r="J108" s="53" t="e">
        <f t="shared" si="65"/>
        <v>#DIV/0!</v>
      </c>
      <c r="M108" s="4">
        <f t="shared" si="66"/>
        <v>0</v>
      </c>
      <c r="N108" s="64">
        <f t="shared" si="67"/>
        <v>0</v>
      </c>
      <c r="O108" s="53" t="e">
        <f t="shared" si="68"/>
        <v>#DIV/0!</v>
      </c>
      <c r="R108" s="4">
        <f t="shared" si="69"/>
        <v>0</v>
      </c>
      <c r="S108" s="64">
        <f t="shared" si="70"/>
        <v>0</v>
      </c>
      <c r="T108" s="53" t="e">
        <f t="shared" si="71"/>
        <v>#DIV/0!</v>
      </c>
    </row>
    <row r="109" spans="3:20">
      <c r="C109" s="4">
        <f t="shared" si="60"/>
        <v>0</v>
      </c>
      <c r="D109" s="74">
        <f t="shared" si="61"/>
        <v>0</v>
      </c>
      <c r="E109" s="75" t="e">
        <f t="shared" si="62"/>
        <v>#DIV/0!</v>
      </c>
      <c r="H109" s="4">
        <f t="shared" si="63"/>
        <v>0</v>
      </c>
      <c r="I109" s="64">
        <f t="shared" si="64"/>
        <v>0</v>
      </c>
      <c r="J109" s="53" t="e">
        <f t="shared" si="65"/>
        <v>#DIV/0!</v>
      </c>
      <c r="M109" s="4">
        <f t="shared" si="66"/>
        <v>0</v>
      </c>
      <c r="N109" s="64">
        <f t="shared" si="67"/>
        <v>0</v>
      </c>
      <c r="O109" s="53" t="e">
        <f t="shared" si="68"/>
        <v>#DIV/0!</v>
      </c>
      <c r="R109" s="4">
        <f t="shared" si="69"/>
        <v>0</v>
      </c>
      <c r="S109" s="64">
        <f t="shared" si="70"/>
        <v>0</v>
      </c>
      <c r="T109" s="53" t="e">
        <f t="shared" si="71"/>
        <v>#DIV/0!</v>
      </c>
    </row>
    <row r="110" spans="3:20">
      <c r="C110" s="4">
        <f t="shared" si="60"/>
        <v>0</v>
      </c>
      <c r="D110" s="74">
        <f t="shared" si="61"/>
        <v>0</v>
      </c>
      <c r="E110" s="75" t="e">
        <f t="shared" si="62"/>
        <v>#DIV/0!</v>
      </c>
      <c r="H110" s="4">
        <f t="shared" si="63"/>
        <v>0</v>
      </c>
      <c r="I110" s="64">
        <f t="shared" si="64"/>
        <v>0</v>
      </c>
      <c r="J110" s="53" t="e">
        <f t="shared" si="65"/>
        <v>#DIV/0!</v>
      </c>
      <c r="M110" s="4">
        <f t="shared" si="66"/>
        <v>0</v>
      </c>
      <c r="N110" s="64">
        <f t="shared" si="67"/>
        <v>0</v>
      </c>
      <c r="O110" s="53" t="e">
        <f t="shared" si="68"/>
        <v>#DIV/0!</v>
      </c>
      <c r="R110" s="4">
        <f t="shared" si="69"/>
        <v>0</v>
      </c>
      <c r="S110" s="64">
        <f t="shared" si="70"/>
        <v>0</v>
      </c>
      <c r="T110" s="53" t="e">
        <f t="shared" si="71"/>
        <v>#DIV/0!</v>
      </c>
    </row>
    <row r="111" spans="3:20">
      <c r="C111" s="4">
        <f t="shared" si="60"/>
        <v>0</v>
      </c>
      <c r="D111" s="74">
        <f t="shared" si="61"/>
        <v>0</v>
      </c>
      <c r="E111" s="75" t="e">
        <f t="shared" si="62"/>
        <v>#DIV/0!</v>
      </c>
      <c r="H111" s="4">
        <f t="shared" si="63"/>
        <v>0</v>
      </c>
      <c r="I111" s="64">
        <f t="shared" si="64"/>
        <v>0</v>
      </c>
      <c r="J111" s="53" t="e">
        <f t="shared" si="65"/>
        <v>#DIV/0!</v>
      </c>
      <c r="M111" s="4">
        <f t="shared" si="66"/>
        <v>0</v>
      </c>
      <c r="N111" s="64">
        <f t="shared" si="67"/>
        <v>0</v>
      </c>
      <c r="O111" s="53" t="e">
        <f t="shared" si="68"/>
        <v>#DIV/0!</v>
      </c>
      <c r="R111" s="4">
        <f t="shared" si="69"/>
        <v>0</v>
      </c>
      <c r="S111" s="64">
        <f t="shared" si="70"/>
        <v>0</v>
      </c>
      <c r="T111" s="53" t="e">
        <f t="shared" si="71"/>
        <v>#DIV/0!</v>
      </c>
    </row>
    <row r="112" spans="3:20">
      <c r="C112" s="4">
        <f t="shared" si="60"/>
        <v>0</v>
      </c>
      <c r="D112" s="74">
        <f t="shared" si="61"/>
        <v>0</v>
      </c>
      <c r="E112" s="75" t="e">
        <f t="shared" si="62"/>
        <v>#DIV/0!</v>
      </c>
      <c r="H112" s="4">
        <f t="shared" si="63"/>
        <v>0</v>
      </c>
      <c r="I112" s="64">
        <f t="shared" si="64"/>
        <v>0</v>
      </c>
      <c r="J112" s="53" t="e">
        <f t="shared" si="65"/>
        <v>#DIV/0!</v>
      </c>
      <c r="M112" s="4">
        <f t="shared" si="66"/>
        <v>0</v>
      </c>
      <c r="N112" s="64">
        <f t="shared" si="67"/>
        <v>0</v>
      </c>
      <c r="O112" s="53" t="e">
        <f t="shared" si="68"/>
        <v>#DIV/0!</v>
      </c>
      <c r="R112" s="4">
        <f t="shared" si="69"/>
        <v>0</v>
      </c>
      <c r="S112" s="64">
        <f t="shared" si="70"/>
        <v>0</v>
      </c>
      <c r="T112" s="53" t="e">
        <f t="shared" si="71"/>
        <v>#DIV/0!</v>
      </c>
    </row>
    <row r="113" spans="3:20">
      <c r="C113" s="4">
        <f t="shared" si="60"/>
        <v>0</v>
      </c>
      <c r="D113" s="74">
        <f t="shared" si="61"/>
        <v>0</v>
      </c>
      <c r="E113" s="75" t="e">
        <f t="shared" si="62"/>
        <v>#DIV/0!</v>
      </c>
      <c r="H113" s="4">
        <f t="shared" si="63"/>
        <v>0</v>
      </c>
      <c r="I113" s="64">
        <f t="shared" si="64"/>
        <v>0</v>
      </c>
      <c r="J113" s="53" t="e">
        <f t="shared" si="65"/>
        <v>#DIV/0!</v>
      </c>
      <c r="M113" s="4">
        <f t="shared" si="66"/>
        <v>0</v>
      </c>
      <c r="N113" s="64">
        <f t="shared" si="67"/>
        <v>0</v>
      </c>
      <c r="O113" s="53" t="e">
        <f t="shared" si="68"/>
        <v>#DIV/0!</v>
      </c>
      <c r="R113" s="4">
        <f t="shared" si="69"/>
        <v>0</v>
      </c>
      <c r="S113" s="64">
        <f t="shared" si="70"/>
        <v>0</v>
      </c>
      <c r="T113" s="53" t="e">
        <f t="shared" si="71"/>
        <v>#DIV/0!</v>
      </c>
    </row>
    <row r="114" spans="3:20">
      <c r="C114" s="4">
        <f t="shared" si="60"/>
        <v>0</v>
      </c>
      <c r="D114" s="74">
        <f t="shared" si="61"/>
        <v>0</v>
      </c>
      <c r="E114" s="75" t="e">
        <f t="shared" si="62"/>
        <v>#DIV/0!</v>
      </c>
      <c r="H114" s="4">
        <f t="shared" si="63"/>
        <v>0</v>
      </c>
      <c r="I114" s="64">
        <f t="shared" si="64"/>
        <v>0</v>
      </c>
      <c r="J114" s="53" t="e">
        <f t="shared" si="65"/>
        <v>#DIV/0!</v>
      </c>
      <c r="M114" s="4">
        <f t="shared" si="66"/>
        <v>0</v>
      </c>
      <c r="N114" s="64">
        <f t="shared" si="67"/>
        <v>0</v>
      </c>
      <c r="O114" s="53" t="e">
        <f t="shared" si="68"/>
        <v>#DIV/0!</v>
      </c>
      <c r="R114" s="4">
        <f t="shared" si="69"/>
        <v>0</v>
      </c>
      <c r="S114" s="64">
        <f t="shared" si="70"/>
        <v>0</v>
      </c>
      <c r="T114" s="53" t="e">
        <f t="shared" si="71"/>
        <v>#DIV/0!</v>
      </c>
    </row>
    <row r="115" spans="3:20">
      <c r="C115" s="4">
        <f t="shared" si="60"/>
        <v>0</v>
      </c>
      <c r="D115" s="74">
        <f t="shared" si="61"/>
        <v>0</v>
      </c>
      <c r="E115" s="75" t="e">
        <f t="shared" si="62"/>
        <v>#DIV/0!</v>
      </c>
      <c r="H115" s="4">
        <f t="shared" si="63"/>
        <v>0</v>
      </c>
      <c r="I115" s="64">
        <f t="shared" si="64"/>
        <v>0</v>
      </c>
      <c r="J115" s="53" t="e">
        <f t="shared" si="65"/>
        <v>#DIV/0!</v>
      </c>
      <c r="M115" s="4">
        <f t="shared" si="66"/>
        <v>0</v>
      </c>
      <c r="N115" s="64">
        <f t="shared" si="67"/>
        <v>0</v>
      </c>
      <c r="O115" s="53" t="e">
        <f t="shared" si="68"/>
        <v>#DIV/0!</v>
      </c>
      <c r="R115" s="4">
        <f t="shared" si="69"/>
        <v>0</v>
      </c>
      <c r="S115" s="64">
        <f t="shared" si="70"/>
        <v>0</v>
      </c>
      <c r="T115" s="53" t="e">
        <f t="shared" si="71"/>
        <v>#DIV/0!</v>
      </c>
    </row>
    <row r="116" spans="3:20">
      <c r="C116" s="4">
        <f t="shared" si="60"/>
        <v>0</v>
      </c>
      <c r="D116" s="74">
        <f t="shared" si="61"/>
        <v>0</v>
      </c>
      <c r="E116" s="75" t="e">
        <f t="shared" si="62"/>
        <v>#DIV/0!</v>
      </c>
      <c r="H116" s="4">
        <f t="shared" si="63"/>
        <v>0</v>
      </c>
      <c r="I116" s="64">
        <f t="shared" si="64"/>
        <v>0</v>
      </c>
      <c r="J116" s="53" t="e">
        <f t="shared" si="65"/>
        <v>#DIV/0!</v>
      </c>
      <c r="M116" s="4">
        <f t="shared" si="66"/>
        <v>0</v>
      </c>
      <c r="N116" s="64">
        <f t="shared" si="67"/>
        <v>0</v>
      </c>
      <c r="O116" s="53" t="e">
        <f t="shared" si="68"/>
        <v>#DIV/0!</v>
      </c>
      <c r="R116" s="4">
        <f t="shared" si="69"/>
        <v>0</v>
      </c>
      <c r="S116" s="64">
        <f t="shared" si="70"/>
        <v>0</v>
      </c>
      <c r="T116" s="53" t="e">
        <f t="shared" si="71"/>
        <v>#DIV/0!</v>
      </c>
    </row>
    <row r="117" spans="3:20">
      <c r="C117" s="4">
        <f t="shared" si="60"/>
        <v>0</v>
      </c>
      <c r="D117" s="74">
        <f t="shared" si="61"/>
        <v>0</v>
      </c>
      <c r="E117" s="75" t="e">
        <f t="shared" si="62"/>
        <v>#DIV/0!</v>
      </c>
      <c r="H117" s="4">
        <f t="shared" si="63"/>
        <v>0</v>
      </c>
      <c r="I117" s="64">
        <f t="shared" si="64"/>
        <v>0</v>
      </c>
      <c r="J117" s="53" t="e">
        <f t="shared" si="65"/>
        <v>#DIV/0!</v>
      </c>
      <c r="M117" s="4">
        <f t="shared" si="66"/>
        <v>0</v>
      </c>
      <c r="N117" s="64">
        <f t="shared" si="67"/>
        <v>0</v>
      </c>
      <c r="O117" s="53" t="e">
        <f t="shared" si="68"/>
        <v>#DIV/0!</v>
      </c>
      <c r="R117" s="4">
        <f t="shared" si="69"/>
        <v>0</v>
      </c>
      <c r="S117" s="64">
        <f t="shared" si="70"/>
        <v>0</v>
      </c>
      <c r="T117" s="53" t="e">
        <f t="shared" si="71"/>
        <v>#DIV/0!</v>
      </c>
    </row>
    <row r="118" spans="3:20">
      <c r="C118" s="4">
        <f t="shared" si="60"/>
        <v>0</v>
      </c>
      <c r="D118" s="74">
        <f t="shared" si="61"/>
        <v>0</v>
      </c>
      <c r="E118" s="75" t="e">
        <f t="shared" si="62"/>
        <v>#DIV/0!</v>
      </c>
      <c r="H118" s="4">
        <f t="shared" si="63"/>
        <v>0</v>
      </c>
      <c r="I118" s="64">
        <f t="shared" si="64"/>
        <v>0</v>
      </c>
      <c r="J118" s="53" t="e">
        <f t="shared" si="65"/>
        <v>#DIV/0!</v>
      </c>
      <c r="M118" s="4">
        <f t="shared" si="66"/>
        <v>0</v>
      </c>
      <c r="N118" s="64">
        <f t="shared" si="67"/>
        <v>0</v>
      </c>
      <c r="O118" s="53" t="e">
        <f t="shared" si="68"/>
        <v>#DIV/0!</v>
      </c>
      <c r="R118" s="4">
        <f t="shared" si="69"/>
        <v>0</v>
      </c>
      <c r="S118" s="64">
        <f t="shared" si="70"/>
        <v>0</v>
      </c>
      <c r="T118" s="53" t="e">
        <f t="shared" si="71"/>
        <v>#DIV/0!</v>
      </c>
    </row>
    <row r="119" spans="3:20">
      <c r="C119" s="4">
        <f t="shared" si="60"/>
        <v>0</v>
      </c>
      <c r="D119" s="74">
        <f t="shared" si="61"/>
        <v>0</v>
      </c>
      <c r="E119" s="75" t="e">
        <f t="shared" si="62"/>
        <v>#DIV/0!</v>
      </c>
      <c r="H119" s="4">
        <f t="shared" si="63"/>
        <v>0</v>
      </c>
      <c r="I119" s="64">
        <f t="shared" si="64"/>
        <v>0</v>
      </c>
      <c r="J119" s="53" t="e">
        <f t="shared" si="65"/>
        <v>#DIV/0!</v>
      </c>
      <c r="M119" s="4">
        <f t="shared" si="66"/>
        <v>0</v>
      </c>
      <c r="N119" s="64">
        <f t="shared" si="67"/>
        <v>0</v>
      </c>
      <c r="O119" s="53" t="e">
        <f t="shared" si="68"/>
        <v>#DIV/0!</v>
      </c>
      <c r="R119" s="4">
        <f t="shared" si="69"/>
        <v>0</v>
      </c>
      <c r="S119" s="64">
        <f t="shared" si="70"/>
        <v>0</v>
      </c>
      <c r="T119" s="53" t="e">
        <f t="shared" si="71"/>
        <v>#DIV/0!</v>
      </c>
    </row>
    <row r="120" spans="3:20">
      <c r="C120" s="4">
        <f t="shared" si="60"/>
        <v>0</v>
      </c>
      <c r="D120" s="74">
        <f t="shared" si="61"/>
        <v>0</v>
      </c>
      <c r="E120" s="75" t="e">
        <f t="shared" si="62"/>
        <v>#DIV/0!</v>
      </c>
      <c r="H120" s="4">
        <f t="shared" si="63"/>
        <v>0</v>
      </c>
      <c r="I120" s="64">
        <f t="shared" si="64"/>
        <v>0</v>
      </c>
      <c r="J120" s="53" t="e">
        <f t="shared" si="65"/>
        <v>#DIV/0!</v>
      </c>
      <c r="M120" s="4">
        <f t="shared" si="66"/>
        <v>0</v>
      </c>
      <c r="N120" s="64">
        <f t="shared" si="67"/>
        <v>0</v>
      </c>
      <c r="O120" s="53" t="e">
        <f t="shared" si="68"/>
        <v>#DIV/0!</v>
      </c>
      <c r="R120" s="4">
        <f t="shared" si="69"/>
        <v>0</v>
      </c>
      <c r="S120" s="64">
        <f t="shared" si="70"/>
        <v>0</v>
      </c>
      <c r="T120" s="53" t="e">
        <f t="shared" si="71"/>
        <v>#DIV/0!</v>
      </c>
    </row>
    <row r="121" spans="3:20">
      <c r="C121" s="4">
        <f t="shared" si="60"/>
        <v>0</v>
      </c>
      <c r="D121" s="74">
        <f t="shared" si="61"/>
        <v>0</v>
      </c>
      <c r="E121" s="75" t="e">
        <f t="shared" si="62"/>
        <v>#DIV/0!</v>
      </c>
      <c r="H121" s="4">
        <f t="shared" si="63"/>
        <v>0</v>
      </c>
      <c r="I121" s="64">
        <f t="shared" si="64"/>
        <v>0</v>
      </c>
      <c r="J121" s="53" t="e">
        <f t="shared" si="65"/>
        <v>#DIV/0!</v>
      </c>
      <c r="M121" s="4">
        <f t="shared" si="66"/>
        <v>0</v>
      </c>
      <c r="N121" s="64">
        <f t="shared" si="67"/>
        <v>0</v>
      </c>
      <c r="O121" s="53" t="e">
        <f t="shared" si="68"/>
        <v>#DIV/0!</v>
      </c>
      <c r="R121" s="4">
        <f t="shared" si="69"/>
        <v>0</v>
      </c>
      <c r="S121" s="64">
        <f t="shared" si="70"/>
        <v>0</v>
      </c>
      <c r="T121" s="53" t="e">
        <f t="shared" si="71"/>
        <v>#DIV/0!</v>
      </c>
    </row>
    <row r="122" spans="3:20">
      <c r="C122" s="4">
        <f t="shared" si="60"/>
        <v>0</v>
      </c>
      <c r="D122" s="74">
        <f t="shared" si="61"/>
        <v>0</v>
      </c>
      <c r="E122" s="75" t="e">
        <f t="shared" si="62"/>
        <v>#DIV/0!</v>
      </c>
      <c r="H122" s="4">
        <f t="shared" si="63"/>
        <v>0</v>
      </c>
      <c r="I122" s="64">
        <f t="shared" si="64"/>
        <v>0</v>
      </c>
      <c r="J122" s="53" t="e">
        <f t="shared" si="65"/>
        <v>#DIV/0!</v>
      </c>
      <c r="M122" s="4">
        <f t="shared" si="66"/>
        <v>0</v>
      </c>
      <c r="N122" s="64">
        <f t="shared" si="67"/>
        <v>0</v>
      </c>
      <c r="O122" s="53" t="e">
        <f t="shared" si="68"/>
        <v>#DIV/0!</v>
      </c>
      <c r="R122" s="4">
        <f t="shared" si="69"/>
        <v>0</v>
      </c>
      <c r="S122" s="64">
        <f t="shared" si="70"/>
        <v>0</v>
      </c>
      <c r="T122" s="53" t="e">
        <f t="shared" si="71"/>
        <v>#DIV/0!</v>
      </c>
    </row>
    <row r="123" spans="3:20">
      <c r="C123" s="4">
        <f t="shared" si="60"/>
        <v>0</v>
      </c>
      <c r="D123" s="74">
        <f t="shared" si="61"/>
        <v>0</v>
      </c>
      <c r="E123" s="75" t="e">
        <f t="shared" si="62"/>
        <v>#DIV/0!</v>
      </c>
      <c r="H123" s="4">
        <f t="shared" si="63"/>
        <v>0</v>
      </c>
      <c r="I123" s="64">
        <f t="shared" si="64"/>
        <v>0</v>
      </c>
      <c r="J123" s="53" t="e">
        <f t="shared" si="65"/>
        <v>#DIV/0!</v>
      </c>
      <c r="M123" s="4">
        <f t="shared" si="66"/>
        <v>0</v>
      </c>
      <c r="N123" s="64">
        <f t="shared" si="67"/>
        <v>0</v>
      </c>
      <c r="O123" s="53" t="e">
        <f t="shared" si="68"/>
        <v>#DIV/0!</v>
      </c>
      <c r="R123" s="4">
        <f t="shared" si="69"/>
        <v>0</v>
      </c>
      <c r="S123" s="64">
        <f t="shared" si="70"/>
        <v>0</v>
      </c>
      <c r="T123" s="53" t="e">
        <f t="shared" si="71"/>
        <v>#DIV/0!</v>
      </c>
    </row>
    <row r="124" spans="3:20">
      <c r="C124" s="4">
        <f t="shared" si="60"/>
        <v>0</v>
      </c>
      <c r="D124" s="74">
        <f t="shared" si="61"/>
        <v>0</v>
      </c>
      <c r="E124" s="75" t="e">
        <f t="shared" si="62"/>
        <v>#DIV/0!</v>
      </c>
      <c r="H124" s="4">
        <f t="shared" si="63"/>
        <v>0</v>
      </c>
      <c r="I124" s="64">
        <f t="shared" si="64"/>
        <v>0</v>
      </c>
      <c r="J124" s="53" t="e">
        <f t="shared" si="65"/>
        <v>#DIV/0!</v>
      </c>
      <c r="M124" s="4">
        <f t="shared" si="66"/>
        <v>0</v>
      </c>
      <c r="N124" s="64">
        <f t="shared" si="67"/>
        <v>0</v>
      </c>
      <c r="O124" s="53" t="e">
        <f t="shared" si="68"/>
        <v>#DIV/0!</v>
      </c>
      <c r="R124" s="4">
        <f t="shared" si="69"/>
        <v>0</v>
      </c>
      <c r="S124" s="64">
        <f t="shared" si="70"/>
        <v>0</v>
      </c>
      <c r="T124" s="53" t="e">
        <f t="shared" si="71"/>
        <v>#DIV/0!</v>
      </c>
    </row>
    <row r="125" spans="3:20">
      <c r="C125" s="4">
        <f t="shared" si="60"/>
        <v>0</v>
      </c>
      <c r="D125" s="74">
        <f t="shared" si="61"/>
        <v>0</v>
      </c>
      <c r="E125" s="75" t="e">
        <f t="shared" si="62"/>
        <v>#DIV/0!</v>
      </c>
      <c r="H125" s="4">
        <f t="shared" si="63"/>
        <v>0</v>
      </c>
      <c r="I125" s="64">
        <f t="shared" si="64"/>
        <v>0</v>
      </c>
      <c r="J125" s="53" t="e">
        <f t="shared" si="65"/>
        <v>#DIV/0!</v>
      </c>
      <c r="M125" s="4">
        <f t="shared" si="66"/>
        <v>0</v>
      </c>
      <c r="N125" s="64">
        <f t="shared" si="67"/>
        <v>0</v>
      </c>
      <c r="O125" s="53" t="e">
        <f t="shared" si="68"/>
        <v>#DIV/0!</v>
      </c>
      <c r="R125" s="4">
        <f t="shared" si="69"/>
        <v>0</v>
      </c>
      <c r="S125" s="64">
        <f t="shared" si="70"/>
        <v>0</v>
      </c>
      <c r="T125" s="53" t="e">
        <f t="shared" si="71"/>
        <v>#DIV/0!</v>
      </c>
    </row>
    <row r="126" spans="3:20">
      <c r="C126" s="4">
        <f t="shared" si="60"/>
        <v>0</v>
      </c>
      <c r="D126" s="74">
        <f t="shared" si="61"/>
        <v>0</v>
      </c>
      <c r="E126" s="75" t="e">
        <f t="shared" si="62"/>
        <v>#DIV/0!</v>
      </c>
      <c r="H126" s="4">
        <f t="shared" si="63"/>
        <v>0</v>
      </c>
      <c r="I126" s="64">
        <f t="shared" si="64"/>
        <v>0</v>
      </c>
      <c r="J126" s="53" t="e">
        <f t="shared" si="65"/>
        <v>#DIV/0!</v>
      </c>
      <c r="M126" s="4">
        <f t="shared" si="66"/>
        <v>0</v>
      </c>
      <c r="N126" s="64">
        <f t="shared" si="67"/>
        <v>0</v>
      </c>
      <c r="O126" s="53" t="e">
        <f t="shared" si="68"/>
        <v>#DIV/0!</v>
      </c>
      <c r="R126" s="4">
        <f t="shared" si="69"/>
        <v>0</v>
      </c>
      <c r="S126" s="64">
        <f t="shared" si="70"/>
        <v>0</v>
      </c>
      <c r="T126" s="53" t="e">
        <f t="shared" si="71"/>
        <v>#DIV/0!</v>
      </c>
    </row>
    <row r="127" spans="3:20">
      <c r="C127" s="4">
        <f t="shared" si="60"/>
        <v>0</v>
      </c>
      <c r="D127" s="74">
        <f t="shared" si="61"/>
        <v>0</v>
      </c>
      <c r="E127" s="75" t="e">
        <f t="shared" si="62"/>
        <v>#DIV/0!</v>
      </c>
      <c r="H127" s="4">
        <f t="shared" si="63"/>
        <v>0</v>
      </c>
      <c r="I127" s="64">
        <f t="shared" si="64"/>
        <v>0</v>
      </c>
      <c r="J127" s="53" t="e">
        <f t="shared" si="65"/>
        <v>#DIV/0!</v>
      </c>
      <c r="M127" s="4">
        <f t="shared" si="66"/>
        <v>0</v>
      </c>
      <c r="N127" s="64">
        <f t="shared" si="67"/>
        <v>0</v>
      </c>
      <c r="O127" s="53" t="e">
        <f t="shared" si="68"/>
        <v>#DIV/0!</v>
      </c>
      <c r="R127" s="4">
        <f t="shared" si="69"/>
        <v>0</v>
      </c>
      <c r="S127" s="64">
        <f t="shared" si="70"/>
        <v>0</v>
      </c>
      <c r="T127" s="53" t="e">
        <f t="shared" si="71"/>
        <v>#DIV/0!</v>
      </c>
    </row>
    <row r="128" spans="3:20">
      <c r="C128" s="4">
        <f t="shared" si="60"/>
        <v>0</v>
      </c>
      <c r="D128" s="74">
        <f t="shared" si="61"/>
        <v>0</v>
      </c>
      <c r="E128" s="75" t="e">
        <f t="shared" si="62"/>
        <v>#DIV/0!</v>
      </c>
      <c r="H128" s="4">
        <f t="shared" si="63"/>
        <v>0</v>
      </c>
      <c r="I128" s="64">
        <f t="shared" si="64"/>
        <v>0</v>
      </c>
      <c r="J128" s="53" t="e">
        <f t="shared" si="65"/>
        <v>#DIV/0!</v>
      </c>
      <c r="M128" s="4">
        <f t="shared" si="66"/>
        <v>0</v>
      </c>
      <c r="N128" s="64">
        <f t="shared" si="67"/>
        <v>0</v>
      </c>
      <c r="O128" s="53" t="e">
        <f t="shared" si="68"/>
        <v>#DIV/0!</v>
      </c>
      <c r="R128" s="4">
        <f t="shared" si="69"/>
        <v>0</v>
      </c>
      <c r="S128" s="64">
        <f t="shared" si="70"/>
        <v>0</v>
      </c>
      <c r="T128" s="53" t="e">
        <f t="shared" si="71"/>
        <v>#DIV/0!</v>
      </c>
    </row>
    <row r="129" spans="3:20">
      <c r="C129" s="4">
        <f t="shared" si="60"/>
        <v>0</v>
      </c>
      <c r="D129" s="74">
        <f t="shared" si="61"/>
        <v>0</v>
      </c>
      <c r="E129" s="75" t="e">
        <f t="shared" si="62"/>
        <v>#DIV/0!</v>
      </c>
      <c r="H129" s="4">
        <f t="shared" si="63"/>
        <v>0</v>
      </c>
      <c r="I129" s="64">
        <f t="shared" si="64"/>
        <v>0</v>
      </c>
      <c r="J129" s="53" t="e">
        <f t="shared" si="65"/>
        <v>#DIV/0!</v>
      </c>
      <c r="M129" s="4">
        <f t="shared" si="66"/>
        <v>0</v>
      </c>
      <c r="N129" s="64">
        <f t="shared" si="67"/>
        <v>0</v>
      </c>
      <c r="O129" s="53" t="e">
        <f t="shared" si="68"/>
        <v>#DIV/0!</v>
      </c>
      <c r="R129" s="4">
        <f t="shared" si="69"/>
        <v>0</v>
      </c>
      <c r="S129" s="64">
        <f t="shared" si="70"/>
        <v>0</v>
      </c>
      <c r="T129" s="53" t="e">
        <f t="shared" si="71"/>
        <v>#DIV/0!</v>
      </c>
    </row>
    <row r="130" spans="3:20">
      <c r="C130" s="4">
        <f t="shared" si="60"/>
        <v>0</v>
      </c>
      <c r="D130" s="74">
        <f t="shared" si="61"/>
        <v>0</v>
      </c>
      <c r="E130" s="75" t="e">
        <f t="shared" si="62"/>
        <v>#DIV/0!</v>
      </c>
      <c r="H130" s="4">
        <f t="shared" si="63"/>
        <v>0</v>
      </c>
      <c r="I130" s="64">
        <f t="shared" si="64"/>
        <v>0</v>
      </c>
      <c r="J130" s="53" t="e">
        <f t="shared" si="65"/>
        <v>#DIV/0!</v>
      </c>
      <c r="M130" s="4">
        <f t="shared" si="66"/>
        <v>0</v>
      </c>
      <c r="N130" s="64">
        <f t="shared" si="67"/>
        <v>0</v>
      </c>
      <c r="O130" s="53" t="e">
        <f t="shared" si="68"/>
        <v>#DIV/0!</v>
      </c>
      <c r="R130" s="4">
        <f t="shared" si="69"/>
        <v>0</v>
      </c>
      <c r="S130" s="64">
        <f t="shared" si="70"/>
        <v>0</v>
      </c>
      <c r="T130" s="53" t="e">
        <f t="shared" si="71"/>
        <v>#DIV/0!</v>
      </c>
    </row>
    <row r="131" spans="3:20">
      <c r="C131" s="4">
        <f t="shared" si="60"/>
        <v>0</v>
      </c>
      <c r="D131" s="74">
        <f t="shared" si="61"/>
        <v>0</v>
      </c>
      <c r="E131" s="75" t="e">
        <f t="shared" si="62"/>
        <v>#DIV/0!</v>
      </c>
      <c r="H131" s="4">
        <f t="shared" si="63"/>
        <v>0</v>
      </c>
      <c r="I131" s="64">
        <f t="shared" si="64"/>
        <v>0</v>
      </c>
      <c r="J131" s="53" t="e">
        <f t="shared" si="65"/>
        <v>#DIV/0!</v>
      </c>
      <c r="M131" s="4">
        <f t="shared" si="66"/>
        <v>0</v>
      </c>
      <c r="N131" s="64">
        <f t="shared" si="67"/>
        <v>0</v>
      </c>
      <c r="O131" s="53" t="e">
        <f t="shared" si="68"/>
        <v>#DIV/0!</v>
      </c>
      <c r="R131" s="4">
        <f t="shared" si="69"/>
        <v>0</v>
      </c>
      <c r="S131" s="64">
        <f t="shared" si="70"/>
        <v>0</v>
      </c>
      <c r="T131" s="53" t="e">
        <f t="shared" si="71"/>
        <v>#DIV/0!</v>
      </c>
    </row>
    <row r="132" spans="3:20">
      <c r="C132" s="4">
        <f t="shared" si="60"/>
        <v>0</v>
      </c>
      <c r="D132" s="74">
        <f t="shared" si="61"/>
        <v>0</v>
      </c>
      <c r="E132" s="75" t="e">
        <f t="shared" si="62"/>
        <v>#DIV/0!</v>
      </c>
      <c r="H132" s="4">
        <f t="shared" si="63"/>
        <v>0</v>
      </c>
      <c r="I132" s="64">
        <f t="shared" si="64"/>
        <v>0</v>
      </c>
      <c r="J132" s="53" t="e">
        <f t="shared" si="65"/>
        <v>#DIV/0!</v>
      </c>
      <c r="M132" s="4">
        <f t="shared" si="66"/>
        <v>0</v>
      </c>
      <c r="N132" s="64">
        <f t="shared" si="67"/>
        <v>0</v>
      </c>
      <c r="O132" s="53" t="e">
        <f t="shared" si="68"/>
        <v>#DIV/0!</v>
      </c>
      <c r="R132" s="4">
        <f t="shared" si="69"/>
        <v>0</v>
      </c>
      <c r="S132" s="64">
        <f t="shared" si="70"/>
        <v>0</v>
      </c>
      <c r="T132" s="53" t="e">
        <f t="shared" si="71"/>
        <v>#DIV/0!</v>
      </c>
    </row>
    <row r="133" spans="3:20">
      <c r="C133" s="4">
        <f t="shared" si="60"/>
        <v>0</v>
      </c>
      <c r="D133" s="74">
        <f t="shared" si="61"/>
        <v>0</v>
      </c>
      <c r="E133" s="75" t="e">
        <f t="shared" si="62"/>
        <v>#DIV/0!</v>
      </c>
      <c r="H133" s="4">
        <f t="shared" si="63"/>
        <v>0</v>
      </c>
      <c r="I133" s="64">
        <f t="shared" si="64"/>
        <v>0</v>
      </c>
      <c r="J133" s="53" t="e">
        <f t="shared" si="65"/>
        <v>#DIV/0!</v>
      </c>
      <c r="M133" s="4">
        <f t="shared" si="66"/>
        <v>0</v>
      </c>
      <c r="N133" s="64">
        <f t="shared" si="67"/>
        <v>0</v>
      </c>
      <c r="O133" s="53" t="e">
        <f t="shared" si="68"/>
        <v>#DIV/0!</v>
      </c>
      <c r="R133" s="4">
        <f t="shared" si="69"/>
        <v>0</v>
      </c>
      <c r="S133" s="64">
        <f t="shared" si="70"/>
        <v>0</v>
      </c>
      <c r="T133" s="53" t="e">
        <f t="shared" si="71"/>
        <v>#DIV/0!</v>
      </c>
    </row>
    <row r="134" spans="3:20">
      <c r="C134" s="4">
        <f t="shared" si="60"/>
        <v>0</v>
      </c>
      <c r="D134" s="74">
        <f t="shared" si="61"/>
        <v>0</v>
      </c>
      <c r="E134" s="75" t="e">
        <f t="shared" si="62"/>
        <v>#DIV/0!</v>
      </c>
      <c r="H134" s="4">
        <f t="shared" si="63"/>
        <v>0</v>
      </c>
      <c r="I134" s="64">
        <f t="shared" si="64"/>
        <v>0</v>
      </c>
      <c r="J134" s="53" t="e">
        <f t="shared" si="65"/>
        <v>#DIV/0!</v>
      </c>
      <c r="M134" s="4">
        <f t="shared" si="66"/>
        <v>0</v>
      </c>
      <c r="N134" s="64">
        <f t="shared" si="67"/>
        <v>0</v>
      </c>
      <c r="O134" s="53" t="e">
        <f t="shared" si="68"/>
        <v>#DIV/0!</v>
      </c>
      <c r="R134" s="4">
        <f t="shared" si="69"/>
        <v>0</v>
      </c>
      <c r="S134" s="64">
        <f t="shared" si="70"/>
        <v>0</v>
      </c>
      <c r="T134" s="53" t="e">
        <f t="shared" si="71"/>
        <v>#DIV/0!</v>
      </c>
    </row>
    <row r="135" spans="3:20">
      <c r="C135" s="4">
        <f t="shared" si="60"/>
        <v>0</v>
      </c>
      <c r="D135" s="74">
        <f t="shared" si="61"/>
        <v>0</v>
      </c>
      <c r="E135" s="75" t="e">
        <f t="shared" si="62"/>
        <v>#DIV/0!</v>
      </c>
      <c r="H135" s="4">
        <f t="shared" si="63"/>
        <v>0</v>
      </c>
      <c r="I135" s="64">
        <f t="shared" si="64"/>
        <v>0</v>
      </c>
      <c r="J135" s="53" t="e">
        <f t="shared" si="65"/>
        <v>#DIV/0!</v>
      </c>
      <c r="M135" s="4">
        <f t="shared" si="66"/>
        <v>0</v>
      </c>
      <c r="N135" s="64">
        <f t="shared" si="67"/>
        <v>0</v>
      </c>
      <c r="O135" s="53" t="e">
        <f t="shared" si="68"/>
        <v>#DIV/0!</v>
      </c>
      <c r="R135" s="4">
        <f t="shared" si="69"/>
        <v>0</v>
      </c>
      <c r="S135" s="64">
        <f t="shared" si="70"/>
        <v>0</v>
      </c>
      <c r="T135" s="53" t="e">
        <f t="shared" si="71"/>
        <v>#DIV/0!</v>
      </c>
    </row>
    <row r="136" spans="3:20">
      <c r="C136" s="4">
        <f t="shared" si="60"/>
        <v>0</v>
      </c>
      <c r="D136" s="74">
        <f t="shared" si="61"/>
        <v>0</v>
      </c>
      <c r="E136" s="75" t="e">
        <f t="shared" si="62"/>
        <v>#DIV/0!</v>
      </c>
      <c r="H136" s="4">
        <f t="shared" si="63"/>
        <v>0</v>
      </c>
      <c r="I136" s="64">
        <f t="shared" si="64"/>
        <v>0</v>
      </c>
      <c r="J136" s="53" t="e">
        <f t="shared" si="65"/>
        <v>#DIV/0!</v>
      </c>
      <c r="M136" s="4">
        <f t="shared" si="66"/>
        <v>0</v>
      </c>
      <c r="N136" s="64">
        <f t="shared" si="67"/>
        <v>0</v>
      </c>
      <c r="O136" s="53" t="e">
        <f t="shared" si="68"/>
        <v>#DIV/0!</v>
      </c>
      <c r="R136" s="4">
        <f t="shared" si="69"/>
        <v>0</v>
      </c>
      <c r="S136" s="64">
        <f t="shared" si="70"/>
        <v>0</v>
      </c>
      <c r="T136" s="53" t="e">
        <f t="shared" si="71"/>
        <v>#DIV/0!</v>
      </c>
    </row>
    <row r="137" spans="3:20">
      <c r="C137" s="4">
        <f t="shared" si="60"/>
        <v>0</v>
      </c>
      <c r="D137" s="74">
        <f t="shared" si="61"/>
        <v>0</v>
      </c>
      <c r="E137" s="75" t="e">
        <f t="shared" si="62"/>
        <v>#DIV/0!</v>
      </c>
      <c r="H137" s="4">
        <f t="shared" si="63"/>
        <v>0</v>
      </c>
      <c r="I137" s="64">
        <f t="shared" si="64"/>
        <v>0</v>
      </c>
      <c r="J137" s="53" t="e">
        <f t="shared" si="65"/>
        <v>#DIV/0!</v>
      </c>
      <c r="M137" s="4">
        <f t="shared" si="66"/>
        <v>0</v>
      </c>
      <c r="N137" s="64">
        <f t="shared" si="67"/>
        <v>0</v>
      </c>
      <c r="O137" s="53" t="e">
        <f t="shared" si="68"/>
        <v>#DIV/0!</v>
      </c>
      <c r="R137" s="4">
        <f t="shared" si="69"/>
        <v>0</v>
      </c>
      <c r="S137" s="64">
        <f t="shared" si="70"/>
        <v>0</v>
      </c>
      <c r="T137" s="53" t="e">
        <f t="shared" si="71"/>
        <v>#DIV/0!</v>
      </c>
    </row>
    <row r="138" spans="3:20">
      <c r="C138" s="4">
        <f t="shared" si="60"/>
        <v>0</v>
      </c>
      <c r="D138" s="74">
        <f t="shared" si="61"/>
        <v>0</v>
      </c>
      <c r="E138" s="75" t="e">
        <f t="shared" si="62"/>
        <v>#DIV/0!</v>
      </c>
      <c r="H138" s="4">
        <f t="shared" si="63"/>
        <v>0</v>
      </c>
      <c r="I138" s="64">
        <f t="shared" si="64"/>
        <v>0</v>
      </c>
      <c r="J138" s="53" t="e">
        <f t="shared" si="65"/>
        <v>#DIV/0!</v>
      </c>
      <c r="M138" s="4">
        <f t="shared" si="66"/>
        <v>0</v>
      </c>
      <c r="N138" s="64">
        <f t="shared" si="67"/>
        <v>0</v>
      </c>
      <c r="O138" s="53" t="e">
        <f t="shared" si="68"/>
        <v>#DIV/0!</v>
      </c>
      <c r="R138" s="4">
        <f t="shared" si="69"/>
        <v>0</v>
      </c>
      <c r="S138" s="64">
        <f t="shared" si="70"/>
        <v>0</v>
      </c>
      <c r="T138" s="53" t="e">
        <f t="shared" si="71"/>
        <v>#DIV/0!</v>
      </c>
    </row>
    <row r="139" spans="3:20">
      <c r="C139" s="4">
        <f t="shared" si="60"/>
        <v>0</v>
      </c>
      <c r="D139" s="74">
        <f t="shared" si="61"/>
        <v>0</v>
      </c>
      <c r="E139" s="75" t="e">
        <f t="shared" si="62"/>
        <v>#DIV/0!</v>
      </c>
      <c r="H139" s="4">
        <f t="shared" si="63"/>
        <v>0</v>
      </c>
      <c r="I139" s="64">
        <f t="shared" si="64"/>
        <v>0</v>
      </c>
      <c r="J139" s="53" t="e">
        <f t="shared" si="65"/>
        <v>#DIV/0!</v>
      </c>
      <c r="M139" s="4">
        <f t="shared" si="66"/>
        <v>0</v>
      </c>
      <c r="N139" s="64">
        <f t="shared" si="67"/>
        <v>0</v>
      </c>
      <c r="O139" s="53" t="e">
        <f t="shared" si="68"/>
        <v>#DIV/0!</v>
      </c>
      <c r="R139" s="4">
        <f t="shared" si="69"/>
        <v>0</v>
      </c>
      <c r="S139" s="64">
        <f t="shared" si="70"/>
        <v>0</v>
      </c>
      <c r="T139" s="53" t="e">
        <f t="shared" si="71"/>
        <v>#DIV/0!</v>
      </c>
    </row>
    <row r="140" spans="3:20">
      <c r="C140" s="4">
        <f t="shared" si="60"/>
        <v>0</v>
      </c>
      <c r="D140" s="74">
        <f t="shared" si="61"/>
        <v>0</v>
      </c>
      <c r="E140" s="75" t="e">
        <f t="shared" si="62"/>
        <v>#DIV/0!</v>
      </c>
      <c r="H140" s="4">
        <f t="shared" si="63"/>
        <v>0</v>
      </c>
      <c r="I140" s="64">
        <f t="shared" si="64"/>
        <v>0</v>
      </c>
      <c r="J140" s="53" t="e">
        <f t="shared" si="65"/>
        <v>#DIV/0!</v>
      </c>
      <c r="M140" s="4">
        <f t="shared" si="66"/>
        <v>0</v>
      </c>
      <c r="N140" s="64">
        <f t="shared" si="67"/>
        <v>0</v>
      </c>
      <c r="O140" s="53" t="e">
        <f t="shared" si="68"/>
        <v>#DIV/0!</v>
      </c>
      <c r="R140" s="4">
        <f t="shared" si="69"/>
        <v>0</v>
      </c>
      <c r="S140" s="64">
        <f t="shared" si="70"/>
        <v>0</v>
      </c>
      <c r="T140" s="53" t="e">
        <f t="shared" si="71"/>
        <v>#DIV/0!</v>
      </c>
    </row>
    <row r="141" spans="3:20">
      <c r="C141" s="4">
        <f t="shared" si="60"/>
        <v>0</v>
      </c>
      <c r="D141" s="74">
        <f t="shared" si="61"/>
        <v>0</v>
      </c>
      <c r="E141" s="75" t="e">
        <f t="shared" si="62"/>
        <v>#DIV/0!</v>
      </c>
      <c r="H141" s="4">
        <f t="shared" si="63"/>
        <v>0</v>
      </c>
      <c r="I141" s="64">
        <f t="shared" si="64"/>
        <v>0</v>
      </c>
      <c r="J141" s="53" t="e">
        <f t="shared" si="65"/>
        <v>#DIV/0!</v>
      </c>
      <c r="M141" s="4">
        <f t="shared" si="66"/>
        <v>0</v>
      </c>
      <c r="N141" s="64">
        <f t="shared" si="67"/>
        <v>0</v>
      </c>
      <c r="O141" s="53" t="e">
        <f t="shared" si="68"/>
        <v>#DIV/0!</v>
      </c>
      <c r="R141" s="4">
        <f t="shared" si="69"/>
        <v>0</v>
      </c>
      <c r="S141" s="64">
        <f t="shared" si="70"/>
        <v>0</v>
      </c>
      <c r="T141" s="53" t="e">
        <f t="shared" si="71"/>
        <v>#DIV/0!</v>
      </c>
    </row>
    <row r="142" spans="3:20">
      <c r="C142" s="4">
        <f t="shared" si="60"/>
        <v>0</v>
      </c>
      <c r="D142" s="74">
        <f t="shared" si="61"/>
        <v>0</v>
      </c>
      <c r="E142" s="75" t="e">
        <f t="shared" si="62"/>
        <v>#DIV/0!</v>
      </c>
      <c r="H142" s="4">
        <f t="shared" si="63"/>
        <v>0</v>
      </c>
      <c r="I142" s="64">
        <f t="shared" si="64"/>
        <v>0</v>
      </c>
      <c r="J142" s="53" t="e">
        <f t="shared" si="65"/>
        <v>#DIV/0!</v>
      </c>
      <c r="M142" s="4">
        <f t="shared" si="66"/>
        <v>0</v>
      </c>
      <c r="N142" s="64">
        <f t="shared" si="67"/>
        <v>0</v>
      </c>
      <c r="O142" s="53" t="e">
        <f t="shared" si="68"/>
        <v>#DIV/0!</v>
      </c>
      <c r="R142" s="4">
        <f t="shared" si="69"/>
        <v>0</v>
      </c>
      <c r="S142" s="64">
        <f t="shared" si="70"/>
        <v>0</v>
      </c>
      <c r="T142" s="53" t="e">
        <f t="shared" si="71"/>
        <v>#DIV/0!</v>
      </c>
    </row>
    <row r="143" spans="3:20">
      <c r="C143" s="4">
        <f t="shared" si="60"/>
        <v>0</v>
      </c>
      <c r="D143" s="74">
        <f t="shared" si="61"/>
        <v>0</v>
      </c>
      <c r="E143" s="75" t="e">
        <f t="shared" si="62"/>
        <v>#DIV/0!</v>
      </c>
      <c r="H143" s="4">
        <f t="shared" si="63"/>
        <v>0</v>
      </c>
      <c r="I143" s="64">
        <f t="shared" si="64"/>
        <v>0</v>
      </c>
      <c r="J143" s="53" t="e">
        <f t="shared" si="65"/>
        <v>#DIV/0!</v>
      </c>
      <c r="M143" s="4">
        <f t="shared" si="66"/>
        <v>0</v>
      </c>
      <c r="N143" s="64">
        <f t="shared" si="67"/>
        <v>0</v>
      </c>
      <c r="O143" s="53" t="e">
        <f t="shared" si="68"/>
        <v>#DIV/0!</v>
      </c>
      <c r="R143" s="4">
        <f t="shared" si="69"/>
        <v>0</v>
      </c>
      <c r="S143" s="64">
        <f t="shared" si="70"/>
        <v>0</v>
      </c>
      <c r="T143" s="53" t="e">
        <f t="shared" si="71"/>
        <v>#DIV/0!</v>
      </c>
    </row>
    <row r="144" spans="3:20">
      <c r="C144" s="4">
        <f>(A144)/($AD$11*$AC$5)</f>
        <v>0</v>
      </c>
      <c r="D144" s="74">
        <f>(A144*$AC$6)/($AA$11*$AC$5)</f>
        <v>0</v>
      </c>
      <c r="E144" s="75" t="e">
        <f>(B144*$AC$6)/(2*$AC$7*$AD$11*(C144^2))</f>
        <v>#DIV/0!</v>
      </c>
      <c r="H144" s="4">
        <f t="shared" si="63"/>
        <v>0</v>
      </c>
      <c r="I144" s="64">
        <f t="shared" si="64"/>
        <v>0</v>
      </c>
      <c r="J144" s="53" t="e">
        <f t="shared" si="65"/>
        <v>#DIV/0!</v>
      </c>
      <c r="M144" s="4">
        <f t="shared" si="66"/>
        <v>0</v>
      </c>
      <c r="N144" s="64">
        <f t="shared" si="67"/>
        <v>0</v>
      </c>
      <c r="O144" s="53" t="e">
        <f t="shared" si="68"/>
        <v>#DIV/0!</v>
      </c>
      <c r="R144" s="4">
        <f t="shared" si="69"/>
        <v>0</v>
      </c>
      <c r="S144" s="64">
        <f t="shared" si="70"/>
        <v>0</v>
      </c>
      <c r="T144" s="53" t="e">
        <f t="shared" si="71"/>
        <v>#DIV/0!</v>
      </c>
    </row>
    <row r="145" spans="3:20">
      <c r="C145" s="4">
        <f t="shared" ref="C145:C208" si="72">(A145)/($AD$11*$AC$5)</f>
        <v>0</v>
      </c>
      <c r="D145" s="74">
        <f t="shared" ref="D145:D208" si="73">(A145*$AC$6)/($AA$11*$AC$5)</f>
        <v>0</v>
      </c>
      <c r="E145" s="75" t="e">
        <f t="shared" ref="E145:E208" si="74">(B145*$AC$6)/(2*$AC$7*$AD$11*(C145^2))</f>
        <v>#DIV/0!</v>
      </c>
      <c r="H145" s="4">
        <f t="shared" si="63"/>
        <v>0</v>
      </c>
      <c r="I145" s="64">
        <f t="shared" si="64"/>
        <v>0</v>
      </c>
      <c r="J145" s="53" t="e">
        <f t="shared" si="65"/>
        <v>#DIV/0!</v>
      </c>
      <c r="M145" s="4">
        <f t="shared" si="66"/>
        <v>0</v>
      </c>
      <c r="N145" s="64">
        <f t="shared" si="67"/>
        <v>0</v>
      </c>
      <c r="O145" s="53" t="e">
        <f t="shared" si="68"/>
        <v>#DIV/0!</v>
      </c>
      <c r="R145" s="4">
        <f t="shared" si="69"/>
        <v>0</v>
      </c>
      <c r="S145" s="64">
        <f t="shared" si="70"/>
        <v>0</v>
      </c>
      <c r="T145" s="53" t="e">
        <f t="shared" si="71"/>
        <v>#DIV/0!</v>
      </c>
    </row>
    <row r="146" spans="3:20">
      <c r="C146" s="4">
        <f t="shared" si="72"/>
        <v>0</v>
      </c>
      <c r="D146" s="74">
        <f t="shared" si="73"/>
        <v>0</v>
      </c>
      <c r="E146" s="75" t="e">
        <f t="shared" si="74"/>
        <v>#DIV/0!</v>
      </c>
      <c r="H146" s="4">
        <f t="shared" si="63"/>
        <v>0</v>
      </c>
      <c r="I146" s="64">
        <f t="shared" si="64"/>
        <v>0</v>
      </c>
      <c r="J146" s="53" t="e">
        <f t="shared" si="65"/>
        <v>#DIV/0!</v>
      </c>
      <c r="M146" s="4">
        <f t="shared" si="66"/>
        <v>0</v>
      </c>
      <c r="N146" s="64">
        <f t="shared" si="67"/>
        <v>0</v>
      </c>
      <c r="O146" s="53" t="e">
        <f t="shared" si="68"/>
        <v>#DIV/0!</v>
      </c>
      <c r="R146" s="4">
        <f t="shared" si="69"/>
        <v>0</v>
      </c>
      <c r="S146" s="64">
        <f t="shared" si="70"/>
        <v>0</v>
      </c>
      <c r="T146" s="53" t="e">
        <f t="shared" si="71"/>
        <v>#DIV/0!</v>
      </c>
    </row>
    <row r="147" spans="3:20">
      <c r="C147" s="4">
        <f t="shared" si="72"/>
        <v>0</v>
      </c>
      <c r="D147" s="74">
        <f t="shared" si="73"/>
        <v>0</v>
      </c>
      <c r="E147" s="75" t="e">
        <f t="shared" si="74"/>
        <v>#DIV/0!</v>
      </c>
      <c r="H147" s="4">
        <f t="shared" si="63"/>
        <v>0</v>
      </c>
      <c r="I147" s="64">
        <f t="shared" si="64"/>
        <v>0</v>
      </c>
      <c r="J147" s="53" t="e">
        <f t="shared" si="65"/>
        <v>#DIV/0!</v>
      </c>
      <c r="M147" s="4">
        <f t="shared" si="66"/>
        <v>0</v>
      </c>
      <c r="N147" s="64">
        <f t="shared" si="67"/>
        <v>0</v>
      </c>
      <c r="O147" s="53" t="e">
        <f t="shared" si="68"/>
        <v>#DIV/0!</v>
      </c>
      <c r="R147" s="4">
        <f t="shared" si="69"/>
        <v>0</v>
      </c>
      <c r="S147" s="64">
        <f t="shared" si="70"/>
        <v>0</v>
      </c>
      <c r="T147" s="53" t="e">
        <f t="shared" si="71"/>
        <v>#DIV/0!</v>
      </c>
    </row>
    <row r="148" spans="3:20">
      <c r="C148" s="4">
        <f t="shared" si="72"/>
        <v>0</v>
      </c>
      <c r="D148" s="74">
        <f t="shared" si="73"/>
        <v>0</v>
      </c>
      <c r="E148" s="75" t="e">
        <f t="shared" si="74"/>
        <v>#DIV/0!</v>
      </c>
      <c r="H148" s="4">
        <f t="shared" si="63"/>
        <v>0</v>
      </c>
      <c r="I148" s="64">
        <f t="shared" si="64"/>
        <v>0</v>
      </c>
      <c r="J148" s="53" t="e">
        <f t="shared" si="65"/>
        <v>#DIV/0!</v>
      </c>
      <c r="M148" s="4">
        <f t="shared" si="66"/>
        <v>0</v>
      </c>
      <c r="N148" s="64">
        <f t="shared" si="67"/>
        <v>0</v>
      </c>
      <c r="O148" s="53" t="e">
        <f t="shared" si="68"/>
        <v>#DIV/0!</v>
      </c>
      <c r="R148" s="4">
        <f t="shared" si="69"/>
        <v>0</v>
      </c>
      <c r="S148" s="64">
        <f t="shared" si="70"/>
        <v>0</v>
      </c>
      <c r="T148" s="53" t="e">
        <f t="shared" si="71"/>
        <v>#DIV/0!</v>
      </c>
    </row>
    <row r="149" spans="3:20">
      <c r="C149" s="4">
        <f t="shared" si="72"/>
        <v>0</v>
      </c>
      <c r="D149" s="74">
        <f t="shared" si="73"/>
        <v>0</v>
      </c>
      <c r="E149" s="75" t="e">
        <f t="shared" si="74"/>
        <v>#DIV/0!</v>
      </c>
      <c r="H149" s="4">
        <f t="shared" si="63"/>
        <v>0</v>
      </c>
      <c r="I149" s="64">
        <f t="shared" si="64"/>
        <v>0</v>
      </c>
      <c r="J149" s="53" t="e">
        <f t="shared" si="65"/>
        <v>#DIV/0!</v>
      </c>
      <c r="M149" s="4">
        <f t="shared" si="66"/>
        <v>0</v>
      </c>
      <c r="N149" s="64">
        <f t="shared" si="67"/>
        <v>0</v>
      </c>
      <c r="O149" s="53" t="e">
        <f t="shared" si="68"/>
        <v>#DIV/0!</v>
      </c>
      <c r="R149" s="4">
        <f t="shared" si="69"/>
        <v>0</v>
      </c>
      <c r="S149" s="64">
        <f t="shared" si="70"/>
        <v>0</v>
      </c>
      <c r="T149" s="53" t="e">
        <f t="shared" si="71"/>
        <v>#DIV/0!</v>
      </c>
    </row>
    <row r="150" spans="3:20">
      <c r="C150" s="4">
        <f t="shared" si="72"/>
        <v>0</v>
      </c>
      <c r="D150" s="74">
        <f t="shared" si="73"/>
        <v>0</v>
      </c>
      <c r="E150" s="75" t="e">
        <f t="shared" si="74"/>
        <v>#DIV/0!</v>
      </c>
      <c r="H150" s="4">
        <f t="shared" si="63"/>
        <v>0</v>
      </c>
      <c r="I150" s="64">
        <f t="shared" si="64"/>
        <v>0</v>
      </c>
      <c r="J150" s="53" t="e">
        <f t="shared" si="65"/>
        <v>#DIV/0!</v>
      </c>
      <c r="M150" s="4">
        <f t="shared" si="66"/>
        <v>0</v>
      </c>
      <c r="N150" s="64">
        <f t="shared" si="67"/>
        <v>0</v>
      </c>
      <c r="O150" s="53" t="e">
        <f t="shared" si="68"/>
        <v>#DIV/0!</v>
      </c>
      <c r="R150" s="4">
        <f t="shared" si="69"/>
        <v>0</v>
      </c>
      <c r="S150" s="64">
        <f t="shared" si="70"/>
        <v>0</v>
      </c>
      <c r="T150" s="53" t="e">
        <f t="shared" si="71"/>
        <v>#DIV/0!</v>
      </c>
    </row>
    <row r="151" spans="3:20">
      <c r="C151" s="4">
        <f t="shared" si="72"/>
        <v>0</v>
      </c>
      <c r="D151" s="74">
        <f t="shared" si="73"/>
        <v>0</v>
      </c>
      <c r="E151" s="75" t="e">
        <f t="shared" si="74"/>
        <v>#DIV/0!</v>
      </c>
      <c r="H151" s="4">
        <f t="shared" si="63"/>
        <v>0</v>
      </c>
      <c r="I151" s="64">
        <f t="shared" si="64"/>
        <v>0</v>
      </c>
      <c r="J151" s="53" t="e">
        <f t="shared" si="65"/>
        <v>#DIV/0!</v>
      </c>
      <c r="M151" s="4">
        <f t="shared" si="66"/>
        <v>0</v>
      </c>
      <c r="N151" s="64">
        <f t="shared" si="67"/>
        <v>0</v>
      </c>
      <c r="O151" s="53" t="e">
        <f t="shared" si="68"/>
        <v>#DIV/0!</v>
      </c>
      <c r="R151" s="4">
        <f t="shared" si="69"/>
        <v>0</v>
      </c>
      <c r="S151" s="64">
        <f t="shared" si="70"/>
        <v>0</v>
      </c>
      <c r="T151" s="53" t="e">
        <f t="shared" si="71"/>
        <v>#DIV/0!</v>
      </c>
    </row>
    <row r="152" spans="3:20">
      <c r="C152" s="4">
        <f t="shared" si="72"/>
        <v>0</v>
      </c>
      <c r="D152" s="74">
        <f t="shared" si="73"/>
        <v>0</v>
      </c>
      <c r="E152" s="75" t="e">
        <f t="shared" si="74"/>
        <v>#DIV/0!</v>
      </c>
      <c r="H152" s="4">
        <f t="shared" si="63"/>
        <v>0</v>
      </c>
      <c r="I152" s="64">
        <f t="shared" si="64"/>
        <v>0</v>
      </c>
      <c r="J152" s="53" t="e">
        <f t="shared" si="65"/>
        <v>#DIV/0!</v>
      </c>
      <c r="M152" s="4">
        <f t="shared" si="66"/>
        <v>0</v>
      </c>
      <c r="N152" s="64">
        <f t="shared" si="67"/>
        <v>0</v>
      </c>
      <c r="O152" s="53" t="e">
        <f t="shared" si="68"/>
        <v>#DIV/0!</v>
      </c>
      <c r="R152" s="4">
        <f t="shared" si="69"/>
        <v>0</v>
      </c>
      <c r="S152" s="64">
        <f t="shared" si="70"/>
        <v>0</v>
      </c>
      <c r="T152" s="53" t="e">
        <f t="shared" si="71"/>
        <v>#DIV/0!</v>
      </c>
    </row>
    <row r="153" spans="3:20">
      <c r="C153" s="4">
        <f t="shared" si="72"/>
        <v>0</v>
      </c>
      <c r="D153" s="74">
        <f t="shared" si="73"/>
        <v>0</v>
      </c>
      <c r="E153" s="75" t="e">
        <f t="shared" si="74"/>
        <v>#DIV/0!</v>
      </c>
      <c r="H153" s="4">
        <f t="shared" si="63"/>
        <v>0</v>
      </c>
      <c r="I153" s="64">
        <f t="shared" si="64"/>
        <v>0</v>
      </c>
      <c r="J153" s="53" t="e">
        <f t="shared" si="65"/>
        <v>#DIV/0!</v>
      </c>
      <c r="M153" s="4">
        <f t="shared" si="66"/>
        <v>0</v>
      </c>
      <c r="N153" s="64">
        <f t="shared" si="67"/>
        <v>0</v>
      </c>
      <c r="O153" s="53" t="e">
        <f t="shared" si="68"/>
        <v>#DIV/0!</v>
      </c>
      <c r="R153" s="4">
        <f t="shared" si="69"/>
        <v>0</v>
      </c>
      <c r="S153" s="64">
        <f t="shared" si="70"/>
        <v>0</v>
      </c>
      <c r="T153" s="53" t="e">
        <f t="shared" si="71"/>
        <v>#DIV/0!</v>
      </c>
    </row>
    <row r="154" spans="3:20">
      <c r="C154" s="4">
        <f t="shared" si="72"/>
        <v>0</v>
      </c>
      <c r="D154" s="74">
        <f t="shared" si="73"/>
        <v>0</v>
      </c>
      <c r="E154" s="75" t="e">
        <f t="shared" si="74"/>
        <v>#DIV/0!</v>
      </c>
      <c r="H154" s="4">
        <f t="shared" si="63"/>
        <v>0</v>
      </c>
      <c r="I154" s="64">
        <f t="shared" si="64"/>
        <v>0</v>
      </c>
      <c r="J154" s="53" t="e">
        <f t="shared" si="65"/>
        <v>#DIV/0!</v>
      </c>
      <c r="M154" s="4">
        <f t="shared" si="66"/>
        <v>0</v>
      </c>
      <c r="N154" s="64">
        <f t="shared" si="67"/>
        <v>0</v>
      </c>
      <c r="O154" s="53" t="e">
        <f t="shared" si="68"/>
        <v>#DIV/0!</v>
      </c>
      <c r="R154" s="4">
        <f t="shared" si="69"/>
        <v>0</v>
      </c>
      <c r="S154" s="64">
        <f t="shared" si="70"/>
        <v>0</v>
      </c>
      <c r="T154" s="53" t="e">
        <f t="shared" si="71"/>
        <v>#DIV/0!</v>
      </c>
    </row>
    <row r="155" spans="3:20">
      <c r="C155" s="4">
        <f t="shared" si="72"/>
        <v>0</v>
      </c>
      <c r="D155" s="74">
        <f t="shared" si="73"/>
        <v>0</v>
      </c>
      <c r="E155" s="75" t="e">
        <f t="shared" si="74"/>
        <v>#DIV/0!</v>
      </c>
      <c r="H155" s="4">
        <f t="shared" si="63"/>
        <v>0</v>
      </c>
      <c r="I155" s="64">
        <f t="shared" si="64"/>
        <v>0</v>
      </c>
      <c r="J155" s="53" t="e">
        <f t="shared" si="65"/>
        <v>#DIV/0!</v>
      </c>
      <c r="M155" s="4">
        <f t="shared" si="66"/>
        <v>0</v>
      </c>
      <c r="N155" s="64">
        <f t="shared" si="67"/>
        <v>0</v>
      </c>
      <c r="O155" s="53" t="e">
        <f t="shared" si="68"/>
        <v>#DIV/0!</v>
      </c>
      <c r="R155" s="4">
        <f t="shared" si="69"/>
        <v>0</v>
      </c>
      <c r="S155" s="64">
        <f t="shared" si="70"/>
        <v>0</v>
      </c>
      <c r="T155" s="53" t="e">
        <f t="shared" si="71"/>
        <v>#DIV/0!</v>
      </c>
    </row>
    <row r="156" spans="3:20">
      <c r="C156" s="4">
        <f t="shared" si="72"/>
        <v>0</v>
      </c>
      <c r="D156" s="74">
        <f t="shared" si="73"/>
        <v>0</v>
      </c>
      <c r="E156" s="75" t="e">
        <f t="shared" si="74"/>
        <v>#DIV/0!</v>
      </c>
      <c r="H156" s="4">
        <f t="shared" si="63"/>
        <v>0</v>
      </c>
      <c r="I156" s="64">
        <f t="shared" si="64"/>
        <v>0</v>
      </c>
      <c r="J156" s="53" t="e">
        <f t="shared" si="65"/>
        <v>#DIV/0!</v>
      </c>
      <c r="M156" s="4">
        <f t="shared" si="66"/>
        <v>0</v>
      </c>
      <c r="N156" s="64">
        <f t="shared" si="67"/>
        <v>0</v>
      </c>
      <c r="O156" s="53" t="e">
        <f t="shared" si="68"/>
        <v>#DIV/0!</v>
      </c>
      <c r="R156" s="4">
        <f t="shared" si="69"/>
        <v>0</v>
      </c>
      <c r="S156" s="64">
        <f t="shared" si="70"/>
        <v>0</v>
      </c>
      <c r="T156" s="53" t="e">
        <f t="shared" si="71"/>
        <v>#DIV/0!</v>
      </c>
    </row>
    <row r="157" spans="3:20">
      <c r="C157" s="4">
        <f t="shared" si="72"/>
        <v>0</v>
      </c>
      <c r="D157" s="74">
        <f t="shared" si="73"/>
        <v>0</v>
      </c>
      <c r="E157" s="75" t="e">
        <f t="shared" si="74"/>
        <v>#DIV/0!</v>
      </c>
      <c r="H157" s="4">
        <f t="shared" si="63"/>
        <v>0</v>
      </c>
      <c r="I157" s="64">
        <f t="shared" si="64"/>
        <v>0</v>
      </c>
      <c r="J157" s="53" t="e">
        <f t="shared" si="65"/>
        <v>#DIV/0!</v>
      </c>
      <c r="M157" s="4">
        <f t="shared" si="66"/>
        <v>0</v>
      </c>
      <c r="N157" s="64">
        <f t="shared" si="67"/>
        <v>0</v>
      </c>
      <c r="O157" s="53" t="e">
        <f t="shared" si="68"/>
        <v>#DIV/0!</v>
      </c>
      <c r="R157" s="4">
        <f t="shared" si="69"/>
        <v>0</v>
      </c>
      <c r="S157" s="64">
        <f t="shared" si="70"/>
        <v>0</v>
      </c>
      <c r="T157" s="53" t="e">
        <f t="shared" si="71"/>
        <v>#DIV/0!</v>
      </c>
    </row>
    <row r="158" spans="3:20">
      <c r="C158" s="4">
        <f t="shared" si="72"/>
        <v>0</v>
      </c>
      <c r="D158" s="74">
        <f t="shared" si="73"/>
        <v>0</v>
      </c>
      <c r="E158" s="75" t="e">
        <f t="shared" si="74"/>
        <v>#DIV/0!</v>
      </c>
      <c r="H158" s="4">
        <f t="shared" si="63"/>
        <v>0</v>
      </c>
      <c r="I158" s="64">
        <f t="shared" si="64"/>
        <v>0</v>
      </c>
      <c r="J158" s="53" t="e">
        <f t="shared" si="65"/>
        <v>#DIV/0!</v>
      </c>
      <c r="M158" s="4">
        <f t="shared" si="66"/>
        <v>0</v>
      </c>
      <c r="N158" s="64">
        <f t="shared" si="67"/>
        <v>0</v>
      </c>
      <c r="O158" s="53" t="e">
        <f t="shared" si="68"/>
        <v>#DIV/0!</v>
      </c>
      <c r="R158" s="4">
        <f t="shared" si="69"/>
        <v>0</v>
      </c>
      <c r="S158" s="64">
        <f t="shared" si="70"/>
        <v>0</v>
      </c>
      <c r="T158" s="53" t="e">
        <f t="shared" si="71"/>
        <v>#DIV/0!</v>
      </c>
    </row>
    <row r="159" spans="3:20">
      <c r="C159" s="4">
        <f t="shared" si="72"/>
        <v>0</v>
      </c>
      <c r="D159" s="74">
        <f t="shared" si="73"/>
        <v>0</v>
      </c>
      <c r="E159" s="75" t="e">
        <f t="shared" si="74"/>
        <v>#DIV/0!</v>
      </c>
      <c r="H159" s="4">
        <f t="shared" si="63"/>
        <v>0</v>
      </c>
      <c r="I159" s="64">
        <f t="shared" si="64"/>
        <v>0</v>
      </c>
      <c r="J159" s="53" t="e">
        <f t="shared" si="65"/>
        <v>#DIV/0!</v>
      </c>
      <c r="M159" s="4">
        <f t="shared" si="66"/>
        <v>0</v>
      </c>
      <c r="N159" s="64">
        <f t="shared" si="67"/>
        <v>0</v>
      </c>
      <c r="O159" s="53" t="e">
        <f t="shared" si="68"/>
        <v>#DIV/0!</v>
      </c>
      <c r="R159" s="4">
        <f t="shared" si="69"/>
        <v>0</v>
      </c>
      <c r="S159" s="64">
        <f t="shared" si="70"/>
        <v>0</v>
      </c>
      <c r="T159" s="53" t="e">
        <f t="shared" si="71"/>
        <v>#DIV/0!</v>
      </c>
    </row>
    <row r="160" spans="3:20">
      <c r="C160" s="4">
        <f t="shared" si="72"/>
        <v>0</v>
      </c>
      <c r="D160" s="74">
        <f t="shared" si="73"/>
        <v>0</v>
      </c>
      <c r="E160" s="75" t="e">
        <f t="shared" si="74"/>
        <v>#DIV/0!</v>
      </c>
      <c r="H160" s="4">
        <f t="shared" si="63"/>
        <v>0</v>
      </c>
      <c r="I160" s="64">
        <f t="shared" si="64"/>
        <v>0</v>
      </c>
      <c r="J160" s="53" t="e">
        <f t="shared" si="65"/>
        <v>#DIV/0!</v>
      </c>
      <c r="M160" s="4">
        <f t="shared" si="66"/>
        <v>0</v>
      </c>
      <c r="N160" s="64">
        <f t="shared" si="67"/>
        <v>0</v>
      </c>
      <c r="O160" s="53" t="e">
        <f t="shared" si="68"/>
        <v>#DIV/0!</v>
      </c>
      <c r="R160" s="4">
        <f t="shared" si="69"/>
        <v>0</v>
      </c>
      <c r="S160" s="64">
        <f t="shared" si="70"/>
        <v>0</v>
      </c>
      <c r="T160" s="53" t="e">
        <f t="shared" si="71"/>
        <v>#DIV/0!</v>
      </c>
    </row>
    <row r="161" spans="3:20">
      <c r="C161" s="4">
        <f t="shared" si="72"/>
        <v>0</v>
      </c>
      <c r="D161" s="74">
        <f t="shared" si="73"/>
        <v>0</v>
      </c>
      <c r="E161" s="75" t="e">
        <f t="shared" si="74"/>
        <v>#DIV/0!</v>
      </c>
      <c r="H161" s="4">
        <f t="shared" si="63"/>
        <v>0</v>
      </c>
      <c r="I161" s="64">
        <f t="shared" si="64"/>
        <v>0</v>
      </c>
      <c r="J161" s="53" t="e">
        <f t="shared" si="65"/>
        <v>#DIV/0!</v>
      </c>
      <c r="M161" s="4">
        <f t="shared" si="66"/>
        <v>0</v>
      </c>
      <c r="N161" s="64">
        <f t="shared" si="67"/>
        <v>0</v>
      </c>
      <c r="O161" s="53" t="e">
        <f t="shared" si="68"/>
        <v>#DIV/0!</v>
      </c>
      <c r="R161" s="4">
        <f t="shared" si="69"/>
        <v>0</v>
      </c>
      <c r="S161" s="64">
        <f t="shared" si="70"/>
        <v>0</v>
      </c>
      <c r="T161" s="53" t="e">
        <f t="shared" si="71"/>
        <v>#DIV/0!</v>
      </c>
    </row>
    <row r="162" spans="3:20">
      <c r="C162" s="4">
        <f t="shared" si="72"/>
        <v>0</v>
      </c>
      <c r="D162" s="74">
        <f t="shared" si="73"/>
        <v>0</v>
      </c>
      <c r="E162" s="75" t="e">
        <f t="shared" si="74"/>
        <v>#DIV/0!</v>
      </c>
      <c r="H162" s="4">
        <f t="shared" si="63"/>
        <v>0</v>
      </c>
      <c r="I162" s="64">
        <f t="shared" si="64"/>
        <v>0</v>
      </c>
      <c r="J162" s="53" t="e">
        <f t="shared" si="65"/>
        <v>#DIV/0!</v>
      </c>
      <c r="M162" s="4">
        <f t="shared" si="66"/>
        <v>0</v>
      </c>
      <c r="N162" s="64">
        <f t="shared" si="67"/>
        <v>0</v>
      </c>
      <c r="O162" s="53" t="e">
        <f t="shared" si="68"/>
        <v>#DIV/0!</v>
      </c>
      <c r="R162" s="4">
        <f t="shared" si="69"/>
        <v>0</v>
      </c>
      <c r="S162" s="64">
        <f t="shared" si="70"/>
        <v>0</v>
      </c>
      <c r="T162" s="53" t="e">
        <f t="shared" si="71"/>
        <v>#DIV/0!</v>
      </c>
    </row>
    <row r="163" spans="3:20">
      <c r="C163" s="4">
        <f t="shared" si="72"/>
        <v>0</v>
      </c>
      <c r="D163" s="74">
        <f t="shared" si="73"/>
        <v>0</v>
      </c>
      <c r="E163" s="75" t="e">
        <f t="shared" si="74"/>
        <v>#DIV/0!</v>
      </c>
      <c r="H163" s="4">
        <f t="shared" si="63"/>
        <v>0</v>
      </c>
      <c r="I163" s="64">
        <f t="shared" si="64"/>
        <v>0</v>
      </c>
      <c r="J163" s="53" t="e">
        <f t="shared" si="65"/>
        <v>#DIV/0!</v>
      </c>
      <c r="M163" s="4">
        <f t="shared" si="66"/>
        <v>0</v>
      </c>
      <c r="N163" s="64">
        <f t="shared" si="67"/>
        <v>0</v>
      </c>
      <c r="O163" s="53" t="e">
        <f t="shared" si="68"/>
        <v>#DIV/0!</v>
      </c>
      <c r="R163" s="4">
        <f t="shared" si="69"/>
        <v>0</v>
      </c>
      <c r="S163" s="64">
        <f t="shared" si="70"/>
        <v>0</v>
      </c>
      <c r="T163" s="53" t="e">
        <f t="shared" si="71"/>
        <v>#DIV/0!</v>
      </c>
    </row>
    <row r="164" spans="3:20">
      <c r="C164" s="4">
        <f t="shared" si="72"/>
        <v>0</v>
      </c>
      <c r="D164" s="74">
        <f t="shared" si="73"/>
        <v>0</v>
      </c>
      <c r="E164" s="75" t="e">
        <f t="shared" si="74"/>
        <v>#DIV/0!</v>
      </c>
      <c r="H164" s="4">
        <f t="shared" si="63"/>
        <v>0</v>
      </c>
      <c r="I164" s="64">
        <f t="shared" si="64"/>
        <v>0</v>
      </c>
      <c r="J164" s="53" t="e">
        <f t="shared" si="65"/>
        <v>#DIV/0!</v>
      </c>
      <c r="M164" s="4">
        <f t="shared" si="66"/>
        <v>0</v>
      </c>
      <c r="N164" s="64">
        <f t="shared" si="67"/>
        <v>0</v>
      </c>
      <c r="O164" s="53" t="e">
        <f t="shared" si="68"/>
        <v>#DIV/0!</v>
      </c>
      <c r="R164" s="4">
        <f t="shared" si="69"/>
        <v>0</v>
      </c>
      <c r="S164" s="64">
        <f t="shared" si="70"/>
        <v>0</v>
      </c>
      <c r="T164" s="53" t="e">
        <f t="shared" si="71"/>
        <v>#DIV/0!</v>
      </c>
    </row>
    <row r="165" spans="3:20">
      <c r="C165" s="4">
        <f t="shared" si="72"/>
        <v>0</v>
      </c>
      <c r="D165" s="74">
        <f t="shared" si="73"/>
        <v>0</v>
      </c>
      <c r="E165" s="75" t="e">
        <f t="shared" si="74"/>
        <v>#DIV/0!</v>
      </c>
      <c r="H165" s="4">
        <f t="shared" si="63"/>
        <v>0</v>
      </c>
      <c r="I165" s="64">
        <f t="shared" si="64"/>
        <v>0</v>
      </c>
      <c r="J165" s="53" t="e">
        <f t="shared" si="65"/>
        <v>#DIV/0!</v>
      </c>
      <c r="M165" s="4">
        <f t="shared" si="66"/>
        <v>0</v>
      </c>
      <c r="N165" s="64">
        <f t="shared" si="67"/>
        <v>0</v>
      </c>
      <c r="O165" s="53" t="e">
        <f t="shared" si="68"/>
        <v>#DIV/0!</v>
      </c>
      <c r="R165" s="4">
        <f t="shared" si="69"/>
        <v>0</v>
      </c>
      <c r="S165" s="64">
        <f t="shared" si="70"/>
        <v>0</v>
      </c>
      <c r="T165" s="53" t="e">
        <f t="shared" si="71"/>
        <v>#DIV/0!</v>
      </c>
    </row>
    <row r="166" spans="3:20">
      <c r="C166" s="4">
        <f t="shared" si="72"/>
        <v>0</v>
      </c>
      <c r="D166" s="74">
        <f t="shared" si="73"/>
        <v>0</v>
      </c>
      <c r="E166" s="75" t="e">
        <f t="shared" si="74"/>
        <v>#DIV/0!</v>
      </c>
      <c r="H166" s="4">
        <f t="shared" si="63"/>
        <v>0</v>
      </c>
      <c r="I166" s="64">
        <f t="shared" si="64"/>
        <v>0</v>
      </c>
      <c r="J166" s="53" t="e">
        <f t="shared" si="65"/>
        <v>#DIV/0!</v>
      </c>
      <c r="M166" s="4">
        <f t="shared" si="66"/>
        <v>0</v>
      </c>
      <c r="N166" s="64">
        <f t="shared" si="67"/>
        <v>0</v>
      </c>
      <c r="O166" s="53" t="e">
        <f t="shared" si="68"/>
        <v>#DIV/0!</v>
      </c>
      <c r="R166" s="4">
        <f t="shared" si="69"/>
        <v>0</v>
      </c>
      <c r="S166" s="64">
        <f t="shared" si="70"/>
        <v>0</v>
      </c>
      <c r="T166" s="53" t="e">
        <f t="shared" si="71"/>
        <v>#DIV/0!</v>
      </c>
    </row>
    <row r="167" spans="3:20">
      <c r="C167" s="4">
        <f t="shared" si="72"/>
        <v>0</v>
      </c>
      <c r="D167" s="74">
        <f t="shared" si="73"/>
        <v>0</v>
      </c>
      <c r="E167" s="75" t="e">
        <f t="shared" si="74"/>
        <v>#DIV/0!</v>
      </c>
      <c r="H167" s="4">
        <f t="shared" si="63"/>
        <v>0</v>
      </c>
      <c r="I167" s="64">
        <f t="shared" si="64"/>
        <v>0</v>
      </c>
      <c r="J167" s="53" t="e">
        <f t="shared" si="65"/>
        <v>#DIV/0!</v>
      </c>
      <c r="M167" s="4">
        <f t="shared" si="66"/>
        <v>0</v>
      </c>
      <c r="N167" s="64">
        <f t="shared" si="67"/>
        <v>0</v>
      </c>
      <c r="O167" s="53" t="e">
        <f t="shared" si="68"/>
        <v>#DIV/0!</v>
      </c>
      <c r="R167" s="4">
        <f t="shared" si="69"/>
        <v>0</v>
      </c>
      <c r="S167" s="64">
        <f t="shared" si="70"/>
        <v>0</v>
      </c>
      <c r="T167" s="53" t="e">
        <f t="shared" si="71"/>
        <v>#DIV/0!</v>
      </c>
    </row>
    <row r="168" spans="3:20">
      <c r="C168" s="4">
        <f t="shared" si="72"/>
        <v>0</v>
      </c>
      <c r="D168" s="74">
        <f t="shared" si="73"/>
        <v>0</v>
      </c>
      <c r="E168" s="75" t="e">
        <f t="shared" si="74"/>
        <v>#DIV/0!</v>
      </c>
      <c r="H168" s="4">
        <f t="shared" ref="H168:H231" si="75">(F168)/($AD$11*$AD$5)</f>
        <v>0</v>
      </c>
      <c r="I168" s="64">
        <f t="shared" ref="I168:I231" si="76">(F168*$AD$6)/($AA$11*$AD$5)</f>
        <v>0</v>
      </c>
      <c r="J168" s="53" t="e">
        <f t="shared" ref="J168:J231" si="77">(G168*$AD$6)/(2*$AD$7*$AD$11*(H168^2))</f>
        <v>#DIV/0!</v>
      </c>
      <c r="M168" s="4">
        <f t="shared" ref="M168:M231" si="78">(K168)/($AD$11*$AE$5)</f>
        <v>0</v>
      </c>
      <c r="N168" s="64">
        <f t="shared" ref="N168:N231" si="79">(K168*$AE$6)/($AA$11*$AE$5)</f>
        <v>0</v>
      </c>
      <c r="O168" s="53" t="e">
        <f t="shared" ref="O168:O231" si="80">(L168*$AE$6)/(2*$AE$7*$AD$11*(M168^2))</f>
        <v>#DIV/0!</v>
      </c>
      <c r="R168" s="4">
        <f t="shared" ref="R168:R231" si="81">(P168)/($AD$11*$AF$5)</f>
        <v>0</v>
      </c>
      <c r="S168" s="64">
        <f t="shared" ref="S168:S231" si="82">(P168*$AF$6)/($AA$11*$AF$5)</f>
        <v>0</v>
      </c>
      <c r="T168" s="53" t="e">
        <f t="shared" ref="T168:T231" si="83">(Q168*$AF$6)/(2*$AF$7*$AD$11*(R168^2))</f>
        <v>#DIV/0!</v>
      </c>
    </row>
    <row r="169" spans="3:20">
      <c r="C169" s="4">
        <f t="shared" si="72"/>
        <v>0</v>
      </c>
      <c r="D169" s="74">
        <f t="shared" si="73"/>
        <v>0</v>
      </c>
      <c r="E169" s="75" t="e">
        <f t="shared" si="74"/>
        <v>#DIV/0!</v>
      </c>
      <c r="H169" s="4">
        <f t="shared" si="75"/>
        <v>0</v>
      </c>
      <c r="I169" s="64">
        <f t="shared" si="76"/>
        <v>0</v>
      </c>
      <c r="J169" s="53" t="e">
        <f t="shared" si="77"/>
        <v>#DIV/0!</v>
      </c>
      <c r="M169" s="4">
        <f t="shared" si="78"/>
        <v>0</v>
      </c>
      <c r="N169" s="64">
        <f t="shared" si="79"/>
        <v>0</v>
      </c>
      <c r="O169" s="53" t="e">
        <f t="shared" si="80"/>
        <v>#DIV/0!</v>
      </c>
      <c r="R169" s="4">
        <f t="shared" si="81"/>
        <v>0</v>
      </c>
      <c r="S169" s="64">
        <f t="shared" si="82"/>
        <v>0</v>
      </c>
      <c r="T169" s="53" t="e">
        <f t="shared" si="83"/>
        <v>#DIV/0!</v>
      </c>
    </row>
    <row r="170" spans="3:20">
      <c r="C170" s="4">
        <f t="shared" si="72"/>
        <v>0</v>
      </c>
      <c r="D170" s="74">
        <f t="shared" si="73"/>
        <v>0</v>
      </c>
      <c r="E170" s="75" t="e">
        <f t="shared" si="74"/>
        <v>#DIV/0!</v>
      </c>
      <c r="H170" s="4">
        <f t="shared" si="75"/>
        <v>0</v>
      </c>
      <c r="I170" s="64">
        <f t="shared" si="76"/>
        <v>0</v>
      </c>
      <c r="J170" s="53" t="e">
        <f t="shared" si="77"/>
        <v>#DIV/0!</v>
      </c>
      <c r="M170" s="4">
        <f t="shared" si="78"/>
        <v>0</v>
      </c>
      <c r="N170" s="64">
        <f t="shared" si="79"/>
        <v>0</v>
      </c>
      <c r="O170" s="53" t="e">
        <f t="shared" si="80"/>
        <v>#DIV/0!</v>
      </c>
      <c r="R170" s="4">
        <f t="shared" si="81"/>
        <v>0</v>
      </c>
      <c r="S170" s="64">
        <f t="shared" si="82"/>
        <v>0</v>
      </c>
      <c r="T170" s="53" t="e">
        <f t="shared" si="83"/>
        <v>#DIV/0!</v>
      </c>
    </row>
    <row r="171" spans="3:20">
      <c r="C171" s="4">
        <f t="shared" si="72"/>
        <v>0</v>
      </c>
      <c r="D171" s="74">
        <f t="shared" si="73"/>
        <v>0</v>
      </c>
      <c r="E171" s="75" t="e">
        <f t="shared" si="74"/>
        <v>#DIV/0!</v>
      </c>
      <c r="H171" s="4">
        <f t="shared" si="75"/>
        <v>0</v>
      </c>
      <c r="I171" s="64">
        <f t="shared" si="76"/>
        <v>0</v>
      </c>
      <c r="J171" s="53" t="e">
        <f t="shared" si="77"/>
        <v>#DIV/0!</v>
      </c>
      <c r="M171" s="4">
        <f t="shared" si="78"/>
        <v>0</v>
      </c>
      <c r="N171" s="64">
        <f t="shared" si="79"/>
        <v>0</v>
      </c>
      <c r="O171" s="53" t="e">
        <f t="shared" si="80"/>
        <v>#DIV/0!</v>
      </c>
      <c r="R171" s="4">
        <f t="shared" si="81"/>
        <v>0</v>
      </c>
      <c r="S171" s="64">
        <f t="shared" si="82"/>
        <v>0</v>
      </c>
      <c r="T171" s="53" t="e">
        <f t="shared" si="83"/>
        <v>#DIV/0!</v>
      </c>
    </row>
    <row r="172" spans="3:20">
      <c r="C172" s="4">
        <f t="shared" si="72"/>
        <v>0</v>
      </c>
      <c r="D172" s="74">
        <f t="shared" si="73"/>
        <v>0</v>
      </c>
      <c r="E172" s="75" t="e">
        <f t="shared" si="74"/>
        <v>#DIV/0!</v>
      </c>
      <c r="H172" s="4">
        <f t="shared" si="75"/>
        <v>0</v>
      </c>
      <c r="I172" s="64">
        <f t="shared" si="76"/>
        <v>0</v>
      </c>
      <c r="J172" s="53" t="e">
        <f t="shared" si="77"/>
        <v>#DIV/0!</v>
      </c>
      <c r="M172" s="4">
        <f t="shared" si="78"/>
        <v>0</v>
      </c>
      <c r="N172" s="64">
        <f t="shared" si="79"/>
        <v>0</v>
      </c>
      <c r="O172" s="53" t="e">
        <f t="shared" si="80"/>
        <v>#DIV/0!</v>
      </c>
      <c r="R172" s="4">
        <f t="shared" si="81"/>
        <v>0</v>
      </c>
      <c r="S172" s="64">
        <f t="shared" si="82"/>
        <v>0</v>
      </c>
      <c r="T172" s="53" t="e">
        <f t="shared" si="83"/>
        <v>#DIV/0!</v>
      </c>
    </row>
    <row r="173" spans="3:20">
      <c r="C173" s="4">
        <f t="shared" si="72"/>
        <v>0</v>
      </c>
      <c r="D173" s="74">
        <f t="shared" si="73"/>
        <v>0</v>
      </c>
      <c r="E173" s="75" t="e">
        <f t="shared" si="74"/>
        <v>#DIV/0!</v>
      </c>
      <c r="H173" s="4">
        <f t="shared" si="75"/>
        <v>0</v>
      </c>
      <c r="I173" s="64">
        <f t="shared" si="76"/>
        <v>0</v>
      </c>
      <c r="J173" s="53" t="e">
        <f t="shared" si="77"/>
        <v>#DIV/0!</v>
      </c>
      <c r="M173" s="4">
        <f t="shared" si="78"/>
        <v>0</v>
      </c>
      <c r="N173" s="64">
        <f t="shared" si="79"/>
        <v>0</v>
      </c>
      <c r="O173" s="53" t="e">
        <f t="shared" si="80"/>
        <v>#DIV/0!</v>
      </c>
      <c r="R173" s="4">
        <f t="shared" si="81"/>
        <v>0</v>
      </c>
      <c r="S173" s="64">
        <f t="shared" si="82"/>
        <v>0</v>
      </c>
      <c r="T173" s="53" t="e">
        <f t="shared" si="83"/>
        <v>#DIV/0!</v>
      </c>
    </row>
    <row r="174" spans="3:20">
      <c r="C174" s="4">
        <f t="shared" si="72"/>
        <v>0</v>
      </c>
      <c r="D174" s="74">
        <f t="shared" si="73"/>
        <v>0</v>
      </c>
      <c r="E174" s="75" t="e">
        <f t="shared" si="74"/>
        <v>#DIV/0!</v>
      </c>
      <c r="H174" s="4">
        <f t="shared" si="75"/>
        <v>0</v>
      </c>
      <c r="I174" s="64">
        <f t="shared" si="76"/>
        <v>0</v>
      </c>
      <c r="J174" s="53" t="e">
        <f t="shared" si="77"/>
        <v>#DIV/0!</v>
      </c>
      <c r="M174" s="4">
        <f t="shared" si="78"/>
        <v>0</v>
      </c>
      <c r="N174" s="64">
        <f t="shared" si="79"/>
        <v>0</v>
      </c>
      <c r="O174" s="53" t="e">
        <f t="shared" si="80"/>
        <v>#DIV/0!</v>
      </c>
      <c r="R174" s="4">
        <f t="shared" si="81"/>
        <v>0</v>
      </c>
      <c r="S174" s="64">
        <f t="shared" si="82"/>
        <v>0</v>
      </c>
      <c r="T174" s="53" t="e">
        <f t="shared" si="83"/>
        <v>#DIV/0!</v>
      </c>
    </row>
    <row r="175" spans="3:20">
      <c r="C175" s="4">
        <f t="shared" si="72"/>
        <v>0</v>
      </c>
      <c r="D175" s="74">
        <f t="shared" si="73"/>
        <v>0</v>
      </c>
      <c r="E175" s="75" t="e">
        <f t="shared" si="74"/>
        <v>#DIV/0!</v>
      </c>
      <c r="H175" s="4">
        <f t="shared" si="75"/>
        <v>0</v>
      </c>
      <c r="I175" s="64">
        <f t="shared" si="76"/>
        <v>0</v>
      </c>
      <c r="J175" s="53" t="e">
        <f t="shared" si="77"/>
        <v>#DIV/0!</v>
      </c>
      <c r="M175" s="4">
        <f t="shared" si="78"/>
        <v>0</v>
      </c>
      <c r="N175" s="64">
        <f t="shared" si="79"/>
        <v>0</v>
      </c>
      <c r="O175" s="53" t="e">
        <f t="shared" si="80"/>
        <v>#DIV/0!</v>
      </c>
      <c r="R175" s="4">
        <f t="shared" si="81"/>
        <v>0</v>
      </c>
      <c r="S175" s="64">
        <f t="shared" si="82"/>
        <v>0</v>
      </c>
      <c r="T175" s="53" t="e">
        <f t="shared" si="83"/>
        <v>#DIV/0!</v>
      </c>
    </row>
    <row r="176" spans="3:20">
      <c r="C176" s="4">
        <f t="shared" si="72"/>
        <v>0</v>
      </c>
      <c r="D176" s="74">
        <f t="shared" si="73"/>
        <v>0</v>
      </c>
      <c r="E176" s="75" t="e">
        <f t="shared" si="74"/>
        <v>#DIV/0!</v>
      </c>
      <c r="H176" s="4">
        <f t="shared" si="75"/>
        <v>0</v>
      </c>
      <c r="I176" s="64">
        <f t="shared" si="76"/>
        <v>0</v>
      </c>
      <c r="J176" s="53" t="e">
        <f t="shared" si="77"/>
        <v>#DIV/0!</v>
      </c>
      <c r="M176" s="4">
        <f t="shared" si="78"/>
        <v>0</v>
      </c>
      <c r="N176" s="64">
        <f t="shared" si="79"/>
        <v>0</v>
      </c>
      <c r="O176" s="53" t="e">
        <f t="shared" si="80"/>
        <v>#DIV/0!</v>
      </c>
      <c r="R176" s="4">
        <f t="shared" si="81"/>
        <v>0</v>
      </c>
      <c r="S176" s="64">
        <f t="shared" si="82"/>
        <v>0</v>
      </c>
      <c r="T176" s="53" t="e">
        <f t="shared" si="83"/>
        <v>#DIV/0!</v>
      </c>
    </row>
    <row r="177" spans="3:20">
      <c r="C177" s="4">
        <f t="shared" si="72"/>
        <v>0</v>
      </c>
      <c r="D177" s="74">
        <f t="shared" si="73"/>
        <v>0</v>
      </c>
      <c r="E177" s="75" t="e">
        <f t="shared" si="74"/>
        <v>#DIV/0!</v>
      </c>
      <c r="H177" s="4">
        <f t="shared" si="75"/>
        <v>0</v>
      </c>
      <c r="I177" s="64">
        <f t="shared" si="76"/>
        <v>0</v>
      </c>
      <c r="J177" s="53" t="e">
        <f t="shared" si="77"/>
        <v>#DIV/0!</v>
      </c>
      <c r="M177" s="4">
        <f t="shared" si="78"/>
        <v>0</v>
      </c>
      <c r="N177" s="64">
        <f t="shared" si="79"/>
        <v>0</v>
      </c>
      <c r="O177" s="53" t="e">
        <f t="shared" si="80"/>
        <v>#DIV/0!</v>
      </c>
      <c r="R177" s="4">
        <f t="shared" si="81"/>
        <v>0</v>
      </c>
      <c r="S177" s="64">
        <f t="shared" si="82"/>
        <v>0</v>
      </c>
      <c r="T177" s="53" t="e">
        <f t="shared" si="83"/>
        <v>#DIV/0!</v>
      </c>
    </row>
    <row r="178" spans="3:20">
      <c r="C178" s="4">
        <f t="shared" si="72"/>
        <v>0</v>
      </c>
      <c r="D178" s="74">
        <f t="shared" si="73"/>
        <v>0</v>
      </c>
      <c r="E178" s="75" t="e">
        <f t="shared" si="74"/>
        <v>#DIV/0!</v>
      </c>
      <c r="H178" s="4">
        <f t="shared" si="75"/>
        <v>0</v>
      </c>
      <c r="I178" s="64">
        <f t="shared" si="76"/>
        <v>0</v>
      </c>
      <c r="J178" s="53" t="e">
        <f t="shared" si="77"/>
        <v>#DIV/0!</v>
      </c>
      <c r="M178" s="4">
        <f t="shared" si="78"/>
        <v>0</v>
      </c>
      <c r="N178" s="64">
        <f t="shared" si="79"/>
        <v>0</v>
      </c>
      <c r="O178" s="53" t="e">
        <f t="shared" si="80"/>
        <v>#DIV/0!</v>
      </c>
      <c r="R178" s="4">
        <f t="shared" si="81"/>
        <v>0</v>
      </c>
      <c r="S178" s="64">
        <f t="shared" si="82"/>
        <v>0</v>
      </c>
      <c r="T178" s="53" t="e">
        <f t="shared" si="83"/>
        <v>#DIV/0!</v>
      </c>
    </row>
    <row r="179" spans="3:20">
      <c r="C179" s="4">
        <f t="shared" si="72"/>
        <v>0</v>
      </c>
      <c r="D179" s="74">
        <f t="shared" si="73"/>
        <v>0</v>
      </c>
      <c r="E179" s="75" t="e">
        <f t="shared" si="74"/>
        <v>#DIV/0!</v>
      </c>
      <c r="H179" s="4">
        <f t="shared" si="75"/>
        <v>0</v>
      </c>
      <c r="I179" s="64">
        <f t="shared" si="76"/>
        <v>0</v>
      </c>
      <c r="J179" s="53" t="e">
        <f t="shared" si="77"/>
        <v>#DIV/0!</v>
      </c>
      <c r="M179" s="4">
        <f t="shared" si="78"/>
        <v>0</v>
      </c>
      <c r="N179" s="64">
        <f t="shared" si="79"/>
        <v>0</v>
      </c>
      <c r="O179" s="53" t="e">
        <f t="shared" si="80"/>
        <v>#DIV/0!</v>
      </c>
      <c r="R179" s="4">
        <f t="shared" si="81"/>
        <v>0</v>
      </c>
      <c r="S179" s="64">
        <f t="shared" si="82"/>
        <v>0</v>
      </c>
      <c r="T179" s="53" t="e">
        <f t="shared" si="83"/>
        <v>#DIV/0!</v>
      </c>
    </row>
    <row r="180" spans="3:20">
      <c r="C180" s="4">
        <f t="shared" si="72"/>
        <v>0</v>
      </c>
      <c r="D180" s="74">
        <f t="shared" si="73"/>
        <v>0</v>
      </c>
      <c r="E180" s="75" t="e">
        <f t="shared" si="74"/>
        <v>#DIV/0!</v>
      </c>
      <c r="H180" s="4">
        <f t="shared" si="75"/>
        <v>0</v>
      </c>
      <c r="I180" s="64">
        <f t="shared" si="76"/>
        <v>0</v>
      </c>
      <c r="J180" s="53" t="e">
        <f t="shared" si="77"/>
        <v>#DIV/0!</v>
      </c>
      <c r="M180" s="4">
        <f t="shared" si="78"/>
        <v>0</v>
      </c>
      <c r="N180" s="64">
        <f t="shared" si="79"/>
        <v>0</v>
      </c>
      <c r="O180" s="53" t="e">
        <f t="shared" si="80"/>
        <v>#DIV/0!</v>
      </c>
      <c r="R180" s="4">
        <f t="shared" si="81"/>
        <v>0</v>
      </c>
      <c r="S180" s="64">
        <f t="shared" si="82"/>
        <v>0</v>
      </c>
      <c r="T180" s="53" t="e">
        <f t="shared" si="83"/>
        <v>#DIV/0!</v>
      </c>
    </row>
    <row r="181" spans="3:20">
      <c r="C181" s="4">
        <f t="shared" si="72"/>
        <v>0</v>
      </c>
      <c r="D181" s="74">
        <f t="shared" si="73"/>
        <v>0</v>
      </c>
      <c r="E181" s="75" t="e">
        <f t="shared" si="74"/>
        <v>#DIV/0!</v>
      </c>
      <c r="H181" s="4">
        <f t="shared" si="75"/>
        <v>0</v>
      </c>
      <c r="I181" s="64">
        <f t="shared" si="76"/>
        <v>0</v>
      </c>
      <c r="J181" s="53" t="e">
        <f t="shared" si="77"/>
        <v>#DIV/0!</v>
      </c>
      <c r="M181" s="4">
        <f t="shared" si="78"/>
        <v>0</v>
      </c>
      <c r="N181" s="64">
        <f t="shared" si="79"/>
        <v>0</v>
      </c>
      <c r="O181" s="53" t="e">
        <f t="shared" si="80"/>
        <v>#DIV/0!</v>
      </c>
      <c r="R181" s="4">
        <f t="shared" si="81"/>
        <v>0</v>
      </c>
      <c r="S181" s="64">
        <f t="shared" si="82"/>
        <v>0</v>
      </c>
      <c r="T181" s="53" t="e">
        <f t="shared" si="83"/>
        <v>#DIV/0!</v>
      </c>
    </row>
    <row r="182" spans="3:20">
      <c r="C182" s="4">
        <f t="shared" si="72"/>
        <v>0</v>
      </c>
      <c r="D182" s="74">
        <f t="shared" si="73"/>
        <v>0</v>
      </c>
      <c r="E182" s="75" t="e">
        <f t="shared" si="74"/>
        <v>#DIV/0!</v>
      </c>
      <c r="H182" s="4">
        <f t="shared" si="75"/>
        <v>0</v>
      </c>
      <c r="I182" s="64">
        <f t="shared" si="76"/>
        <v>0</v>
      </c>
      <c r="J182" s="53" t="e">
        <f t="shared" si="77"/>
        <v>#DIV/0!</v>
      </c>
      <c r="M182" s="4">
        <f t="shared" si="78"/>
        <v>0</v>
      </c>
      <c r="N182" s="64">
        <f t="shared" si="79"/>
        <v>0</v>
      </c>
      <c r="O182" s="53" t="e">
        <f t="shared" si="80"/>
        <v>#DIV/0!</v>
      </c>
      <c r="R182" s="4">
        <f t="shared" si="81"/>
        <v>0</v>
      </c>
      <c r="S182" s="64">
        <f t="shared" si="82"/>
        <v>0</v>
      </c>
      <c r="T182" s="53" t="e">
        <f t="shared" si="83"/>
        <v>#DIV/0!</v>
      </c>
    </row>
    <row r="183" spans="3:20">
      <c r="C183" s="4">
        <f t="shared" si="72"/>
        <v>0</v>
      </c>
      <c r="D183" s="74">
        <f t="shared" si="73"/>
        <v>0</v>
      </c>
      <c r="E183" s="75" t="e">
        <f t="shared" si="74"/>
        <v>#DIV/0!</v>
      </c>
      <c r="H183" s="4">
        <f t="shared" si="75"/>
        <v>0</v>
      </c>
      <c r="I183" s="64">
        <f t="shared" si="76"/>
        <v>0</v>
      </c>
      <c r="J183" s="53" t="e">
        <f t="shared" si="77"/>
        <v>#DIV/0!</v>
      </c>
      <c r="M183" s="4">
        <f t="shared" si="78"/>
        <v>0</v>
      </c>
      <c r="N183" s="64">
        <f t="shared" si="79"/>
        <v>0</v>
      </c>
      <c r="O183" s="53" t="e">
        <f t="shared" si="80"/>
        <v>#DIV/0!</v>
      </c>
      <c r="R183" s="4">
        <f t="shared" si="81"/>
        <v>0</v>
      </c>
      <c r="S183" s="64">
        <f t="shared" si="82"/>
        <v>0</v>
      </c>
      <c r="T183" s="53" t="e">
        <f t="shared" si="83"/>
        <v>#DIV/0!</v>
      </c>
    </row>
    <row r="184" spans="3:20">
      <c r="C184" s="4">
        <f t="shared" si="72"/>
        <v>0</v>
      </c>
      <c r="D184" s="74">
        <f t="shared" si="73"/>
        <v>0</v>
      </c>
      <c r="E184" s="75" t="e">
        <f t="shared" si="74"/>
        <v>#DIV/0!</v>
      </c>
      <c r="H184" s="4">
        <f t="shared" si="75"/>
        <v>0</v>
      </c>
      <c r="I184" s="64">
        <f t="shared" si="76"/>
        <v>0</v>
      </c>
      <c r="J184" s="53" t="e">
        <f t="shared" si="77"/>
        <v>#DIV/0!</v>
      </c>
      <c r="M184" s="4">
        <f t="shared" si="78"/>
        <v>0</v>
      </c>
      <c r="N184" s="64">
        <f t="shared" si="79"/>
        <v>0</v>
      </c>
      <c r="O184" s="53" t="e">
        <f t="shared" si="80"/>
        <v>#DIV/0!</v>
      </c>
      <c r="R184" s="4">
        <f t="shared" si="81"/>
        <v>0</v>
      </c>
      <c r="S184" s="64">
        <f t="shared" si="82"/>
        <v>0</v>
      </c>
      <c r="T184" s="53" t="e">
        <f t="shared" si="83"/>
        <v>#DIV/0!</v>
      </c>
    </row>
    <row r="185" spans="3:20">
      <c r="C185" s="4">
        <f t="shared" si="72"/>
        <v>0</v>
      </c>
      <c r="D185" s="74">
        <f t="shared" si="73"/>
        <v>0</v>
      </c>
      <c r="E185" s="75" t="e">
        <f t="shared" si="74"/>
        <v>#DIV/0!</v>
      </c>
      <c r="H185" s="4">
        <f t="shared" si="75"/>
        <v>0</v>
      </c>
      <c r="I185" s="64">
        <f t="shared" si="76"/>
        <v>0</v>
      </c>
      <c r="J185" s="53" t="e">
        <f t="shared" si="77"/>
        <v>#DIV/0!</v>
      </c>
      <c r="M185" s="4">
        <f t="shared" si="78"/>
        <v>0</v>
      </c>
      <c r="N185" s="64">
        <f t="shared" si="79"/>
        <v>0</v>
      </c>
      <c r="O185" s="53" t="e">
        <f t="shared" si="80"/>
        <v>#DIV/0!</v>
      </c>
      <c r="R185" s="4">
        <f t="shared" si="81"/>
        <v>0</v>
      </c>
      <c r="S185" s="64">
        <f t="shared" si="82"/>
        <v>0</v>
      </c>
      <c r="T185" s="53" t="e">
        <f t="shared" si="83"/>
        <v>#DIV/0!</v>
      </c>
    </row>
    <row r="186" spans="3:20">
      <c r="C186" s="4">
        <f t="shared" si="72"/>
        <v>0</v>
      </c>
      <c r="D186" s="74">
        <f t="shared" si="73"/>
        <v>0</v>
      </c>
      <c r="E186" s="75" t="e">
        <f t="shared" si="74"/>
        <v>#DIV/0!</v>
      </c>
      <c r="H186" s="4">
        <f t="shared" si="75"/>
        <v>0</v>
      </c>
      <c r="I186" s="64">
        <f t="shared" si="76"/>
        <v>0</v>
      </c>
      <c r="J186" s="53" t="e">
        <f t="shared" si="77"/>
        <v>#DIV/0!</v>
      </c>
      <c r="M186" s="4">
        <f t="shared" si="78"/>
        <v>0</v>
      </c>
      <c r="N186" s="64">
        <f t="shared" si="79"/>
        <v>0</v>
      </c>
      <c r="O186" s="53" t="e">
        <f t="shared" si="80"/>
        <v>#DIV/0!</v>
      </c>
      <c r="R186" s="4">
        <f t="shared" si="81"/>
        <v>0</v>
      </c>
      <c r="S186" s="64">
        <f t="shared" si="82"/>
        <v>0</v>
      </c>
      <c r="T186" s="53" t="e">
        <f t="shared" si="83"/>
        <v>#DIV/0!</v>
      </c>
    </row>
    <row r="187" spans="3:20">
      <c r="C187" s="4">
        <f t="shared" si="72"/>
        <v>0</v>
      </c>
      <c r="D187" s="74">
        <f t="shared" si="73"/>
        <v>0</v>
      </c>
      <c r="E187" s="75" t="e">
        <f t="shared" si="74"/>
        <v>#DIV/0!</v>
      </c>
      <c r="H187" s="4">
        <f t="shared" si="75"/>
        <v>0</v>
      </c>
      <c r="I187" s="64">
        <f t="shared" si="76"/>
        <v>0</v>
      </c>
      <c r="J187" s="53" t="e">
        <f t="shared" si="77"/>
        <v>#DIV/0!</v>
      </c>
      <c r="M187" s="4">
        <f t="shared" si="78"/>
        <v>0</v>
      </c>
      <c r="N187" s="64">
        <f t="shared" si="79"/>
        <v>0</v>
      </c>
      <c r="O187" s="53" t="e">
        <f t="shared" si="80"/>
        <v>#DIV/0!</v>
      </c>
      <c r="R187" s="4">
        <f t="shared" si="81"/>
        <v>0</v>
      </c>
      <c r="S187" s="64">
        <f t="shared" si="82"/>
        <v>0</v>
      </c>
      <c r="T187" s="53" t="e">
        <f t="shared" si="83"/>
        <v>#DIV/0!</v>
      </c>
    </row>
    <row r="188" spans="3:20">
      <c r="C188" s="4">
        <f t="shared" si="72"/>
        <v>0</v>
      </c>
      <c r="D188" s="74">
        <f t="shared" si="73"/>
        <v>0</v>
      </c>
      <c r="E188" s="75" t="e">
        <f t="shared" si="74"/>
        <v>#DIV/0!</v>
      </c>
      <c r="H188" s="4">
        <f t="shared" si="75"/>
        <v>0</v>
      </c>
      <c r="I188" s="64">
        <f t="shared" si="76"/>
        <v>0</v>
      </c>
      <c r="J188" s="53" t="e">
        <f t="shared" si="77"/>
        <v>#DIV/0!</v>
      </c>
      <c r="M188" s="4">
        <f t="shared" si="78"/>
        <v>0</v>
      </c>
      <c r="N188" s="64">
        <f t="shared" si="79"/>
        <v>0</v>
      </c>
      <c r="O188" s="53" t="e">
        <f t="shared" si="80"/>
        <v>#DIV/0!</v>
      </c>
      <c r="R188" s="4">
        <f t="shared" si="81"/>
        <v>0</v>
      </c>
      <c r="S188" s="64">
        <f t="shared" si="82"/>
        <v>0</v>
      </c>
      <c r="T188" s="53" t="e">
        <f t="shared" si="83"/>
        <v>#DIV/0!</v>
      </c>
    </row>
    <row r="189" spans="3:20">
      <c r="C189" s="4">
        <f t="shared" si="72"/>
        <v>0</v>
      </c>
      <c r="D189" s="74">
        <f t="shared" si="73"/>
        <v>0</v>
      </c>
      <c r="E189" s="75" t="e">
        <f t="shared" si="74"/>
        <v>#DIV/0!</v>
      </c>
      <c r="H189" s="4">
        <f t="shared" si="75"/>
        <v>0</v>
      </c>
      <c r="I189" s="64">
        <f t="shared" si="76"/>
        <v>0</v>
      </c>
      <c r="J189" s="53" t="e">
        <f t="shared" si="77"/>
        <v>#DIV/0!</v>
      </c>
      <c r="M189" s="4">
        <f t="shared" si="78"/>
        <v>0</v>
      </c>
      <c r="N189" s="64">
        <f t="shared" si="79"/>
        <v>0</v>
      </c>
      <c r="O189" s="53" t="e">
        <f t="shared" si="80"/>
        <v>#DIV/0!</v>
      </c>
      <c r="R189" s="4">
        <f t="shared" si="81"/>
        <v>0</v>
      </c>
      <c r="S189" s="64">
        <f t="shared" si="82"/>
        <v>0</v>
      </c>
      <c r="T189" s="53" t="e">
        <f t="shared" si="83"/>
        <v>#DIV/0!</v>
      </c>
    </row>
    <row r="190" spans="3:20">
      <c r="C190" s="4">
        <f t="shared" si="72"/>
        <v>0</v>
      </c>
      <c r="D190" s="74">
        <f t="shared" si="73"/>
        <v>0</v>
      </c>
      <c r="E190" s="75" t="e">
        <f t="shared" si="74"/>
        <v>#DIV/0!</v>
      </c>
      <c r="H190" s="4">
        <f t="shared" si="75"/>
        <v>0</v>
      </c>
      <c r="I190" s="64">
        <f t="shared" si="76"/>
        <v>0</v>
      </c>
      <c r="J190" s="53" t="e">
        <f t="shared" si="77"/>
        <v>#DIV/0!</v>
      </c>
      <c r="M190" s="4">
        <f t="shared" si="78"/>
        <v>0</v>
      </c>
      <c r="N190" s="64">
        <f t="shared" si="79"/>
        <v>0</v>
      </c>
      <c r="O190" s="53" t="e">
        <f t="shared" si="80"/>
        <v>#DIV/0!</v>
      </c>
      <c r="R190" s="4">
        <f t="shared" si="81"/>
        <v>0</v>
      </c>
      <c r="S190" s="64">
        <f t="shared" si="82"/>
        <v>0</v>
      </c>
      <c r="T190" s="53" t="e">
        <f t="shared" si="83"/>
        <v>#DIV/0!</v>
      </c>
    </row>
    <row r="191" spans="3:20">
      <c r="C191" s="4">
        <f t="shared" si="72"/>
        <v>0</v>
      </c>
      <c r="D191" s="74">
        <f t="shared" si="73"/>
        <v>0</v>
      </c>
      <c r="E191" s="75" t="e">
        <f t="shared" si="74"/>
        <v>#DIV/0!</v>
      </c>
      <c r="H191" s="4">
        <f t="shared" si="75"/>
        <v>0</v>
      </c>
      <c r="I191" s="64">
        <f t="shared" si="76"/>
        <v>0</v>
      </c>
      <c r="J191" s="53" t="e">
        <f t="shared" si="77"/>
        <v>#DIV/0!</v>
      </c>
      <c r="M191" s="4">
        <f t="shared" si="78"/>
        <v>0</v>
      </c>
      <c r="N191" s="64">
        <f t="shared" si="79"/>
        <v>0</v>
      </c>
      <c r="O191" s="53" t="e">
        <f t="shared" si="80"/>
        <v>#DIV/0!</v>
      </c>
      <c r="R191" s="4">
        <f t="shared" si="81"/>
        <v>0</v>
      </c>
      <c r="S191" s="64">
        <f t="shared" si="82"/>
        <v>0</v>
      </c>
      <c r="T191" s="53" t="e">
        <f t="shared" si="83"/>
        <v>#DIV/0!</v>
      </c>
    </row>
    <row r="192" spans="3:20">
      <c r="C192" s="4">
        <f t="shared" si="72"/>
        <v>0</v>
      </c>
      <c r="D192" s="74">
        <f t="shared" si="73"/>
        <v>0</v>
      </c>
      <c r="E192" s="75" t="e">
        <f t="shared" si="74"/>
        <v>#DIV/0!</v>
      </c>
      <c r="H192" s="4">
        <f t="shared" si="75"/>
        <v>0</v>
      </c>
      <c r="I192" s="64">
        <f t="shared" si="76"/>
        <v>0</v>
      </c>
      <c r="J192" s="53" t="e">
        <f t="shared" si="77"/>
        <v>#DIV/0!</v>
      </c>
      <c r="M192" s="4">
        <f t="shared" si="78"/>
        <v>0</v>
      </c>
      <c r="N192" s="64">
        <f t="shared" si="79"/>
        <v>0</v>
      </c>
      <c r="O192" s="53" t="e">
        <f t="shared" si="80"/>
        <v>#DIV/0!</v>
      </c>
      <c r="R192" s="4">
        <f t="shared" si="81"/>
        <v>0</v>
      </c>
      <c r="S192" s="64">
        <f t="shared" si="82"/>
        <v>0</v>
      </c>
      <c r="T192" s="53" t="e">
        <f t="shared" si="83"/>
        <v>#DIV/0!</v>
      </c>
    </row>
    <row r="193" spans="3:20">
      <c r="C193" s="4">
        <f t="shared" si="72"/>
        <v>0</v>
      </c>
      <c r="D193" s="74">
        <f t="shared" si="73"/>
        <v>0</v>
      </c>
      <c r="E193" s="75" t="e">
        <f t="shared" si="74"/>
        <v>#DIV/0!</v>
      </c>
      <c r="H193" s="4">
        <f t="shared" si="75"/>
        <v>0</v>
      </c>
      <c r="I193" s="64">
        <f t="shared" si="76"/>
        <v>0</v>
      </c>
      <c r="J193" s="53" t="e">
        <f t="shared" si="77"/>
        <v>#DIV/0!</v>
      </c>
      <c r="M193" s="4">
        <f t="shared" si="78"/>
        <v>0</v>
      </c>
      <c r="N193" s="64">
        <f t="shared" si="79"/>
        <v>0</v>
      </c>
      <c r="O193" s="53" t="e">
        <f t="shared" si="80"/>
        <v>#DIV/0!</v>
      </c>
      <c r="R193" s="4">
        <f t="shared" si="81"/>
        <v>0</v>
      </c>
      <c r="S193" s="64">
        <f t="shared" si="82"/>
        <v>0</v>
      </c>
      <c r="T193" s="53" t="e">
        <f t="shared" si="83"/>
        <v>#DIV/0!</v>
      </c>
    </row>
    <row r="194" spans="3:20">
      <c r="C194" s="4">
        <f t="shared" si="72"/>
        <v>0</v>
      </c>
      <c r="D194" s="74">
        <f t="shared" si="73"/>
        <v>0</v>
      </c>
      <c r="E194" s="75" t="e">
        <f t="shared" si="74"/>
        <v>#DIV/0!</v>
      </c>
      <c r="H194" s="4">
        <f t="shared" si="75"/>
        <v>0</v>
      </c>
      <c r="I194" s="64">
        <f t="shared" si="76"/>
        <v>0</v>
      </c>
      <c r="J194" s="53" t="e">
        <f t="shared" si="77"/>
        <v>#DIV/0!</v>
      </c>
      <c r="M194" s="4">
        <f t="shared" si="78"/>
        <v>0</v>
      </c>
      <c r="N194" s="64">
        <f t="shared" si="79"/>
        <v>0</v>
      </c>
      <c r="O194" s="53" t="e">
        <f t="shared" si="80"/>
        <v>#DIV/0!</v>
      </c>
      <c r="R194" s="4">
        <f t="shared" si="81"/>
        <v>0</v>
      </c>
      <c r="S194" s="64">
        <f t="shared" si="82"/>
        <v>0</v>
      </c>
      <c r="T194" s="53" t="e">
        <f t="shared" si="83"/>
        <v>#DIV/0!</v>
      </c>
    </row>
    <row r="195" spans="3:20">
      <c r="C195" s="4">
        <f t="shared" si="72"/>
        <v>0</v>
      </c>
      <c r="D195" s="74">
        <f t="shared" si="73"/>
        <v>0</v>
      </c>
      <c r="E195" s="75" t="e">
        <f t="shared" si="74"/>
        <v>#DIV/0!</v>
      </c>
      <c r="H195" s="4">
        <f t="shared" si="75"/>
        <v>0</v>
      </c>
      <c r="I195" s="64">
        <f t="shared" si="76"/>
        <v>0</v>
      </c>
      <c r="J195" s="53" t="e">
        <f t="shared" si="77"/>
        <v>#DIV/0!</v>
      </c>
      <c r="M195" s="4">
        <f t="shared" si="78"/>
        <v>0</v>
      </c>
      <c r="N195" s="64">
        <f t="shared" si="79"/>
        <v>0</v>
      </c>
      <c r="O195" s="53" t="e">
        <f t="shared" si="80"/>
        <v>#DIV/0!</v>
      </c>
      <c r="R195" s="4">
        <f t="shared" si="81"/>
        <v>0</v>
      </c>
      <c r="S195" s="64">
        <f t="shared" si="82"/>
        <v>0</v>
      </c>
      <c r="T195" s="53" t="e">
        <f t="shared" si="83"/>
        <v>#DIV/0!</v>
      </c>
    </row>
    <row r="196" spans="3:20">
      <c r="C196" s="4">
        <f t="shared" si="72"/>
        <v>0</v>
      </c>
      <c r="D196" s="74">
        <f t="shared" si="73"/>
        <v>0</v>
      </c>
      <c r="E196" s="75" t="e">
        <f t="shared" si="74"/>
        <v>#DIV/0!</v>
      </c>
      <c r="H196" s="4">
        <f t="shared" si="75"/>
        <v>0</v>
      </c>
      <c r="I196" s="64">
        <f t="shared" si="76"/>
        <v>0</v>
      </c>
      <c r="J196" s="53" t="e">
        <f t="shared" si="77"/>
        <v>#DIV/0!</v>
      </c>
      <c r="M196" s="4">
        <f t="shared" si="78"/>
        <v>0</v>
      </c>
      <c r="N196" s="64">
        <f t="shared" si="79"/>
        <v>0</v>
      </c>
      <c r="O196" s="53" t="e">
        <f t="shared" si="80"/>
        <v>#DIV/0!</v>
      </c>
      <c r="R196" s="4">
        <f t="shared" si="81"/>
        <v>0</v>
      </c>
      <c r="S196" s="64">
        <f t="shared" si="82"/>
        <v>0</v>
      </c>
      <c r="T196" s="53" t="e">
        <f t="shared" si="83"/>
        <v>#DIV/0!</v>
      </c>
    </row>
    <row r="197" spans="3:20">
      <c r="C197" s="4">
        <f t="shared" si="72"/>
        <v>0</v>
      </c>
      <c r="D197" s="74">
        <f t="shared" si="73"/>
        <v>0</v>
      </c>
      <c r="E197" s="75" t="e">
        <f t="shared" si="74"/>
        <v>#DIV/0!</v>
      </c>
      <c r="H197" s="4">
        <f t="shared" si="75"/>
        <v>0</v>
      </c>
      <c r="I197" s="64">
        <f t="shared" si="76"/>
        <v>0</v>
      </c>
      <c r="J197" s="53" t="e">
        <f t="shared" si="77"/>
        <v>#DIV/0!</v>
      </c>
      <c r="M197" s="4">
        <f t="shared" si="78"/>
        <v>0</v>
      </c>
      <c r="N197" s="64">
        <f t="shared" si="79"/>
        <v>0</v>
      </c>
      <c r="O197" s="53" t="e">
        <f t="shared" si="80"/>
        <v>#DIV/0!</v>
      </c>
      <c r="R197" s="4">
        <f t="shared" si="81"/>
        <v>0</v>
      </c>
      <c r="S197" s="64">
        <f t="shared" si="82"/>
        <v>0</v>
      </c>
      <c r="T197" s="53" t="e">
        <f t="shared" si="83"/>
        <v>#DIV/0!</v>
      </c>
    </row>
    <row r="198" spans="3:20">
      <c r="C198" s="4">
        <f t="shared" si="72"/>
        <v>0</v>
      </c>
      <c r="D198" s="74">
        <f t="shared" si="73"/>
        <v>0</v>
      </c>
      <c r="E198" s="75" t="e">
        <f t="shared" si="74"/>
        <v>#DIV/0!</v>
      </c>
      <c r="H198" s="4">
        <f t="shared" si="75"/>
        <v>0</v>
      </c>
      <c r="I198" s="64">
        <f t="shared" si="76"/>
        <v>0</v>
      </c>
      <c r="J198" s="53" t="e">
        <f t="shared" si="77"/>
        <v>#DIV/0!</v>
      </c>
      <c r="M198" s="4">
        <f t="shared" si="78"/>
        <v>0</v>
      </c>
      <c r="N198" s="64">
        <f t="shared" si="79"/>
        <v>0</v>
      </c>
      <c r="O198" s="53" t="e">
        <f t="shared" si="80"/>
        <v>#DIV/0!</v>
      </c>
      <c r="R198" s="4">
        <f t="shared" si="81"/>
        <v>0</v>
      </c>
      <c r="S198" s="64">
        <f t="shared" si="82"/>
        <v>0</v>
      </c>
      <c r="T198" s="53" t="e">
        <f t="shared" si="83"/>
        <v>#DIV/0!</v>
      </c>
    </row>
    <row r="199" spans="3:20">
      <c r="C199" s="4">
        <f t="shared" si="72"/>
        <v>0</v>
      </c>
      <c r="D199" s="74">
        <f t="shared" si="73"/>
        <v>0</v>
      </c>
      <c r="E199" s="75" t="e">
        <f t="shared" si="74"/>
        <v>#DIV/0!</v>
      </c>
      <c r="H199" s="4">
        <f t="shared" si="75"/>
        <v>0</v>
      </c>
      <c r="I199" s="64">
        <f t="shared" si="76"/>
        <v>0</v>
      </c>
      <c r="J199" s="53" t="e">
        <f t="shared" si="77"/>
        <v>#DIV/0!</v>
      </c>
      <c r="M199" s="4">
        <f t="shared" si="78"/>
        <v>0</v>
      </c>
      <c r="N199" s="64">
        <f t="shared" si="79"/>
        <v>0</v>
      </c>
      <c r="O199" s="53" t="e">
        <f t="shared" si="80"/>
        <v>#DIV/0!</v>
      </c>
      <c r="R199" s="4">
        <f t="shared" si="81"/>
        <v>0</v>
      </c>
      <c r="S199" s="64">
        <f t="shared" si="82"/>
        <v>0</v>
      </c>
      <c r="T199" s="53" t="e">
        <f t="shared" si="83"/>
        <v>#DIV/0!</v>
      </c>
    </row>
    <row r="200" spans="3:20">
      <c r="C200" s="4">
        <f t="shared" si="72"/>
        <v>0</v>
      </c>
      <c r="D200" s="74">
        <f t="shared" si="73"/>
        <v>0</v>
      </c>
      <c r="E200" s="75" t="e">
        <f t="shared" si="74"/>
        <v>#DIV/0!</v>
      </c>
      <c r="H200" s="4">
        <f t="shared" si="75"/>
        <v>0</v>
      </c>
      <c r="I200" s="64">
        <f t="shared" si="76"/>
        <v>0</v>
      </c>
      <c r="J200" s="53" t="e">
        <f t="shared" si="77"/>
        <v>#DIV/0!</v>
      </c>
      <c r="M200" s="4">
        <f t="shared" si="78"/>
        <v>0</v>
      </c>
      <c r="N200" s="64">
        <f t="shared" si="79"/>
        <v>0</v>
      </c>
      <c r="O200" s="53" t="e">
        <f t="shared" si="80"/>
        <v>#DIV/0!</v>
      </c>
      <c r="R200" s="4">
        <f t="shared" si="81"/>
        <v>0</v>
      </c>
      <c r="S200" s="64">
        <f t="shared" si="82"/>
        <v>0</v>
      </c>
      <c r="T200" s="53" t="e">
        <f t="shared" si="83"/>
        <v>#DIV/0!</v>
      </c>
    </row>
    <row r="201" spans="3:20">
      <c r="C201" s="4">
        <f t="shared" si="72"/>
        <v>0</v>
      </c>
      <c r="D201" s="74">
        <f t="shared" si="73"/>
        <v>0</v>
      </c>
      <c r="E201" s="75" t="e">
        <f t="shared" si="74"/>
        <v>#DIV/0!</v>
      </c>
      <c r="H201" s="4">
        <f t="shared" si="75"/>
        <v>0</v>
      </c>
      <c r="I201" s="64">
        <f t="shared" si="76"/>
        <v>0</v>
      </c>
      <c r="J201" s="53" t="e">
        <f t="shared" si="77"/>
        <v>#DIV/0!</v>
      </c>
      <c r="M201" s="4">
        <f t="shared" si="78"/>
        <v>0</v>
      </c>
      <c r="N201" s="64">
        <f t="shared" si="79"/>
        <v>0</v>
      </c>
      <c r="O201" s="53" t="e">
        <f t="shared" si="80"/>
        <v>#DIV/0!</v>
      </c>
      <c r="R201" s="4">
        <f t="shared" si="81"/>
        <v>0</v>
      </c>
      <c r="S201" s="64">
        <f t="shared" si="82"/>
        <v>0</v>
      </c>
      <c r="T201" s="53" t="e">
        <f t="shared" si="83"/>
        <v>#DIV/0!</v>
      </c>
    </row>
    <row r="202" spans="3:20">
      <c r="C202" s="4">
        <f t="shared" si="72"/>
        <v>0</v>
      </c>
      <c r="D202" s="74">
        <f t="shared" si="73"/>
        <v>0</v>
      </c>
      <c r="E202" s="75" t="e">
        <f t="shared" si="74"/>
        <v>#DIV/0!</v>
      </c>
      <c r="H202" s="4">
        <f t="shared" si="75"/>
        <v>0</v>
      </c>
      <c r="I202" s="64">
        <f t="shared" si="76"/>
        <v>0</v>
      </c>
      <c r="J202" s="53" t="e">
        <f t="shared" si="77"/>
        <v>#DIV/0!</v>
      </c>
      <c r="M202" s="4">
        <f t="shared" si="78"/>
        <v>0</v>
      </c>
      <c r="N202" s="64">
        <f t="shared" si="79"/>
        <v>0</v>
      </c>
      <c r="O202" s="53" t="e">
        <f t="shared" si="80"/>
        <v>#DIV/0!</v>
      </c>
      <c r="R202" s="4">
        <f t="shared" si="81"/>
        <v>0</v>
      </c>
      <c r="S202" s="64">
        <f t="shared" si="82"/>
        <v>0</v>
      </c>
      <c r="T202" s="53" t="e">
        <f t="shared" si="83"/>
        <v>#DIV/0!</v>
      </c>
    </row>
    <row r="203" spans="3:20">
      <c r="C203" s="4">
        <f t="shared" si="72"/>
        <v>0</v>
      </c>
      <c r="D203" s="74">
        <f t="shared" si="73"/>
        <v>0</v>
      </c>
      <c r="E203" s="75" t="e">
        <f t="shared" si="74"/>
        <v>#DIV/0!</v>
      </c>
      <c r="H203" s="4">
        <f t="shared" si="75"/>
        <v>0</v>
      </c>
      <c r="I203" s="64">
        <f t="shared" si="76"/>
        <v>0</v>
      </c>
      <c r="J203" s="53" t="e">
        <f t="shared" si="77"/>
        <v>#DIV/0!</v>
      </c>
      <c r="M203" s="4">
        <f t="shared" si="78"/>
        <v>0</v>
      </c>
      <c r="N203" s="64">
        <f t="shared" si="79"/>
        <v>0</v>
      </c>
      <c r="O203" s="53" t="e">
        <f t="shared" si="80"/>
        <v>#DIV/0!</v>
      </c>
      <c r="R203" s="4">
        <f t="shared" si="81"/>
        <v>0</v>
      </c>
      <c r="S203" s="64">
        <f t="shared" si="82"/>
        <v>0</v>
      </c>
      <c r="T203" s="53" t="e">
        <f t="shared" si="83"/>
        <v>#DIV/0!</v>
      </c>
    </row>
    <row r="204" spans="3:20">
      <c r="C204" s="4">
        <f t="shared" si="72"/>
        <v>0</v>
      </c>
      <c r="D204" s="74">
        <f t="shared" si="73"/>
        <v>0</v>
      </c>
      <c r="E204" s="75" t="e">
        <f t="shared" si="74"/>
        <v>#DIV/0!</v>
      </c>
      <c r="H204" s="4">
        <f t="shared" si="75"/>
        <v>0</v>
      </c>
      <c r="I204" s="64">
        <f t="shared" si="76"/>
        <v>0</v>
      </c>
      <c r="J204" s="53" t="e">
        <f t="shared" si="77"/>
        <v>#DIV/0!</v>
      </c>
      <c r="M204" s="4">
        <f t="shared" si="78"/>
        <v>0</v>
      </c>
      <c r="N204" s="64">
        <f t="shared" si="79"/>
        <v>0</v>
      </c>
      <c r="O204" s="53" t="e">
        <f t="shared" si="80"/>
        <v>#DIV/0!</v>
      </c>
      <c r="R204" s="4">
        <f t="shared" si="81"/>
        <v>0</v>
      </c>
      <c r="S204" s="64">
        <f t="shared" si="82"/>
        <v>0</v>
      </c>
      <c r="T204" s="53" t="e">
        <f t="shared" si="83"/>
        <v>#DIV/0!</v>
      </c>
    </row>
    <row r="205" spans="3:20">
      <c r="C205" s="4">
        <f t="shared" si="72"/>
        <v>0</v>
      </c>
      <c r="D205" s="74">
        <f t="shared" si="73"/>
        <v>0</v>
      </c>
      <c r="E205" s="75" t="e">
        <f t="shared" si="74"/>
        <v>#DIV/0!</v>
      </c>
      <c r="H205" s="4">
        <f t="shared" si="75"/>
        <v>0</v>
      </c>
      <c r="I205" s="64">
        <f t="shared" si="76"/>
        <v>0</v>
      </c>
      <c r="J205" s="53" t="e">
        <f t="shared" si="77"/>
        <v>#DIV/0!</v>
      </c>
      <c r="M205" s="4">
        <f t="shared" si="78"/>
        <v>0</v>
      </c>
      <c r="N205" s="64">
        <f t="shared" si="79"/>
        <v>0</v>
      </c>
      <c r="O205" s="53" t="e">
        <f t="shared" si="80"/>
        <v>#DIV/0!</v>
      </c>
      <c r="R205" s="4">
        <f t="shared" si="81"/>
        <v>0</v>
      </c>
      <c r="S205" s="64">
        <f t="shared" si="82"/>
        <v>0</v>
      </c>
      <c r="T205" s="53" t="e">
        <f t="shared" si="83"/>
        <v>#DIV/0!</v>
      </c>
    </row>
    <row r="206" spans="3:20">
      <c r="C206" s="4">
        <f t="shared" si="72"/>
        <v>0</v>
      </c>
      <c r="D206" s="74">
        <f t="shared" si="73"/>
        <v>0</v>
      </c>
      <c r="E206" s="75" t="e">
        <f t="shared" si="74"/>
        <v>#DIV/0!</v>
      </c>
      <c r="H206" s="4">
        <f t="shared" si="75"/>
        <v>0</v>
      </c>
      <c r="I206" s="64">
        <f t="shared" si="76"/>
        <v>0</v>
      </c>
      <c r="J206" s="53" t="e">
        <f t="shared" si="77"/>
        <v>#DIV/0!</v>
      </c>
      <c r="M206" s="4">
        <f t="shared" si="78"/>
        <v>0</v>
      </c>
      <c r="N206" s="64">
        <f t="shared" si="79"/>
        <v>0</v>
      </c>
      <c r="O206" s="53" t="e">
        <f t="shared" si="80"/>
        <v>#DIV/0!</v>
      </c>
      <c r="R206" s="4">
        <f t="shared" si="81"/>
        <v>0</v>
      </c>
      <c r="S206" s="64">
        <f t="shared" si="82"/>
        <v>0</v>
      </c>
      <c r="T206" s="53" t="e">
        <f t="shared" si="83"/>
        <v>#DIV/0!</v>
      </c>
    </row>
    <row r="207" spans="3:20">
      <c r="C207" s="4">
        <f t="shared" si="72"/>
        <v>0</v>
      </c>
      <c r="D207" s="74">
        <f t="shared" si="73"/>
        <v>0</v>
      </c>
      <c r="E207" s="75" t="e">
        <f t="shared" si="74"/>
        <v>#DIV/0!</v>
      </c>
      <c r="H207" s="4">
        <f t="shared" si="75"/>
        <v>0</v>
      </c>
      <c r="I207" s="64">
        <f t="shared" si="76"/>
        <v>0</v>
      </c>
      <c r="J207" s="53" t="e">
        <f t="shared" si="77"/>
        <v>#DIV/0!</v>
      </c>
      <c r="M207" s="4">
        <f t="shared" si="78"/>
        <v>0</v>
      </c>
      <c r="N207" s="64">
        <f t="shared" si="79"/>
        <v>0</v>
      </c>
      <c r="O207" s="53" t="e">
        <f t="shared" si="80"/>
        <v>#DIV/0!</v>
      </c>
      <c r="R207" s="4">
        <f t="shared" si="81"/>
        <v>0</v>
      </c>
      <c r="S207" s="64">
        <f t="shared" si="82"/>
        <v>0</v>
      </c>
      <c r="T207" s="53" t="e">
        <f t="shared" si="83"/>
        <v>#DIV/0!</v>
      </c>
    </row>
    <row r="208" spans="3:20">
      <c r="C208" s="4">
        <f t="shared" si="72"/>
        <v>0</v>
      </c>
      <c r="D208" s="74">
        <f t="shared" si="73"/>
        <v>0</v>
      </c>
      <c r="E208" s="75" t="e">
        <f t="shared" si="74"/>
        <v>#DIV/0!</v>
      </c>
      <c r="H208" s="4">
        <f t="shared" si="75"/>
        <v>0</v>
      </c>
      <c r="I208" s="64">
        <f t="shared" si="76"/>
        <v>0</v>
      </c>
      <c r="J208" s="53" t="e">
        <f t="shared" si="77"/>
        <v>#DIV/0!</v>
      </c>
      <c r="M208" s="4">
        <f t="shared" si="78"/>
        <v>0</v>
      </c>
      <c r="N208" s="64">
        <f t="shared" si="79"/>
        <v>0</v>
      </c>
      <c r="O208" s="53" t="e">
        <f t="shared" si="80"/>
        <v>#DIV/0!</v>
      </c>
      <c r="R208" s="4">
        <f t="shared" si="81"/>
        <v>0</v>
      </c>
      <c r="S208" s="64">
        <f t="shared" si="82"/>
        <v>0</v>
      </c>
      <c r="T208" s="53" t="e">
        <f t="shared" si="83"/>
        <v>#DIV/0!</v>
      </c>
    </row>
    <row r="209" spans="3:20">
      <c r="C209" s="4">
        <f t="shared" ref="C209:C272" si="84">(A209)/($AD$11*$AC$5)</f>
        <v>0</v>
      </c>
      <c r="D209" s="74">
        <f t="shared" ref="D209:D272" si="85">(A209*$AC$6)/($AA$11*$AC$5)</f>
        <v>0</v>
      </c>
      <c r="E209" s="75" t="e">
        <f t="shared" ref="E209:E272" si="86">(B209*$AC$6)/(2*$AC$7*$AD$11*(C209^2))</f>
        <v>#DIV/0!</v>
      </c>
      <c r="H209" s="4">
        <f t="shared" si="75"/>
        <v>0</v>
      </c>
      <c r="I209" s="64">
        <f t="shared" si="76"/>
        <v>0</v>
      </c>
      <c r="J209" s="53" t="e">
        <f t="shared" si="77"/>
        <v>#DIV/0!</v>
      </c>
      <c r="M209" s="4">
        <f t="shared" si="78"/>
        <v>0</v>
      </c>
      <c r="N209" s="64">
        <f t="shared" si="79"/>
        <v>0</v>
      </c>
      <c r="O209" s="53" t="e">
        <f t="shared" si="80"/>
        <v>#DIV/0!</v>
      </c>
      <c r="R209" s="4">
        <f t="shared" si="81"/>
        <v>0</v>
      </c>
      <c r="S209" s="64">
        <f t="shared" si="82"/>
        <v>0</v>
      </c>
      <c r="T209" s="53" t="e">
        <f t="shared" si="83"/>
        <v>#DIV/0!</v>
      </c>
    </row>
    <row r="210" spans="3:20">
      <c r="C210" s="4">
        <f t="shared" si="84"/>
        <v>0</v>
      </c>
      <c r="D210" s="74">
        <f t="shared" si="85"/>
        <v>0</v>
      </c>
      <c r="E210" s="75" t="e">
        <f t="shared" si="86"/>
        <v>#DIV/0!</v>
      </c>
      <c r="H210" s="4">
        <f t="shared" si="75"/>
        <v>0</v>
      </c>
      <c r="I210" s="64">
        <f t="shared" si="76"/>
        <v>0</v>
      </c>
      <c r="J210" s="53" t="e">
        <f t="shared" si="77"/>
        <v>#DIV/0!</v>
      </c>
      <c r="M210" s="4">
        <f t="shared" si="78"/>
        <v>0</v>
      </c>
      <c r="N210" s="64">
        <f t="shared" si="79"/>
        <v>0</v>
      </c>
      <c r="O210" s="53" t="e">
        <f t="shared" si="80"/>
        <v>#DIV/0!</v>
      </c>
      <c r="R210" s="4">
        <f t="shared" si="81"/>
        <v>0</v>
      </c>
      <c r="S210" s="64">
        <f t="shared" si="82"/>
        <v>0</v>
      </c>
      <c r="T210" s="53" t="e">
        <f t="shared" si="83"/>
        <v>#DIV/0!</v>
      </c>
    </row>
    <row r="211" spans="3:20">
      <c r="C211" s="4">
        <f t="shared" si="84"/>
        <v>0</v>
      </c>
      <c r="D211" s="74">
        <f t="shared" si="85"/>
        <v>0</v>
      </c>
      <c r="E211" s="75" t="e">
        <f t="shared" si="86"/>
        <v>#DIV/0!</v>
      </c>
      <c r="H211" s="4">
        <f t="shared" si="75"/>
        <v>0</v>
      </c>
      <c r="I211" s="64">
        <f t="shared" si="76"/>
        <v>0</v>
      </c>
      <c r="J211" s="53" t="e">
        <f t="shared" si="77"/>
        <v>#DIV/0!</v>
      </c>
      <c r="M211" s="4">
        <f t="shared" si="78"/>
        <v>0</v>
      </c>
      <c r="N211" s="64">
        <f t="shared" si="79"/>
        <v>0</v>
      </c>
      <c r="O211" s="53" t="e">
        <f t="shared" si="80"/>
        <v>#DIV/0!</v>
      </c>
      <c r="R211" s="4">
        <f t="shared" si="81"/>
        <v>0</v>
      </c>
      <c r="S211" s="64">
        <f t="shared" si="82"/>
        <v>0</v>
      </c>
      <c r="T211" s="53" t="e">
        <f t="shared" si="83"/>
        <v>#DIV/0!</v>
      </c>
    </row>
    <row r="212" spans="3:20">
      <c r="C212" s="4">
        <f t="shared" si="84"/>
        <v>0</v>
      </c>
      <c r="D212" s="74">
        <f t="shared" si="85"/>
        <v>0</v>
      </c>
      <c r="E212" s="75" t="e">
        <f t="shared" si="86"/>
        <v>#DIV/0!</v>
      </c>
      <c r="H212" s="4">
        <f t="shared" si="75"/>
        <v>0</v>
      </c>
      <c r="I212" s="64">
        <f t="shared" si="76"/>
        <v>0</v>
      </c>
      <c r="J212" s="53" t="e">
        <f t="shared" si="77"/>
        <v>#DIV/0!</v>
      </c>
      <c r="M212" s="4">
        <f t="shared" si="78"/>
        <v>0</v>
      </c>
      <c r="N212" s="64">
        <f t="shared" si="79"/>
        <v>0</v>
      </c>
      <c r="O212" s="53" t="e">
        <f t="shared" si="80"/>
        <v>#DIV/0!</v>
      </c>
      <c r="R212" s="4">
        <f t="shared" si="81"/>
        <v>0</v>
      </c>
      <c r="S212" s="64">
        <f t="shared" si="82"/>
        <v>0</v>
      </c>
      <c r="T212" s="53" t="e">
        <f t="shared" si="83"/>
        <v>#DIV/0!</v>
      </c>
    </row>
    <row r="213" spans="3:20">
      <c r="C213" s="4">
        <f t="shared" si="84"/>
        <v>0</v>
      </c>
      <c r="D213" s="74">
        <f t="shared" si="85"/>
        <v>0</v>
      </c>
      <c r="E213" s="75" t="e">
        <f t="shared" si="86"/>
        <v>#DIV/0!</v>
      </c>
      <c r="H213" s="4">
        <f t="shared" si="75"/>
        <v>0</v>
      </c>
      <c r="I213" s="64">
        <f t="shared" si="76"/>
        <v>0</v>
      </c>
      <c r="J213" s="53" t="e">
        <f t="shared" si="77"/>
        <v>#DIV/0!</v>
      </c>
      <c r="M213" s="4">
        <f t="shared" si="78"/>
        <v>0</v>
      </c>
      <c r="N213" s="64">
        <f t="shared" si="79"/>
        <v>0</v>
      </c>
      <c r="O213" s="53" t="e">
        <f t="shared" si="80"/>
        <v>#DIV/0!</v>
      </c>
      <c r="R213" s="4">
        <f t="shared" si="81"/>
        <v>0</v>
      </c>
      <c r="S213" s="64">
        <f t="shared" si="82"/>
        <v>0</v>
      </c>
      <c r="T213" s="53" t="e">
        <f t="shared" si="83"/>
        <v>#DIV/0!</v>
      </c>
    </row>
    <row r="214" spans="3:20">
      <c r="C214" s="4">
        <f t="shared" si="84"/>
        <v>0</v>
      </c>
      <c r="D214" s="74">
        <f t="shared" si="85"/>
        <v>0</v>
      </c>
      <c r="E214" s="75" t="e">
        <f t="shared" si="86"/>
        <v>#DIV/0!</v>
      </c>
      <c r="H214" s="4">
        <f t="shared" si="75"/>
        <v>0</v>
      </c>
      <c r="I214" s="64">
        <f t="shared" si="76"/>
        <v>0</v>
      </c>
      <c r="J214" s="53" t="e">
        <f t="shared" si="77"/>
        <v>#DIV/0!</v>
      </c>
      <c r="M214" s="4">
        <f t="shared" si="78"/>
        <v>0</v>
      </c>
      <c r="N214" s="64">
        <f t="shared" si="79"/>
        <v>0</v>
      </c>
      <c r="O214" s="53" t="e">
        <f t="shared" si="80"/>
        <v>#DIV/0!</v>
      </c>
      <c r="R214" s="4">
        <f t="shared" si="81"/>
        <v>0</v>
      </c>
      <c r="S214" s="64">
        <f t="shared" si="82"/>
        <v>0</v>
      </c>
      <c r="T214" s="53" t="e">
        <f t="shared" si="83"/>
        <v>#DIV/0!</v>
      </c>
    </row>
    <row r="215" spans="3:20">
      <c r="C215" s="4">
        <f t="shared" si="84"/>
        <v>0</v>
      </c>
      <c r="D215" s="74">
        <f t="shared" si="85"/>
        <v>0</v>
      </c>
      <c r="E215" s="75" t="e">
        <f t="shared" si="86"/>
        <v>#DIV/0!</v>
      </c>
      <c r="H215" s="4">
        <f t="shared" si="75"/>
        <v>0</v>
      </c>
      <c r="I215" s="64">
        <f t="shared" si="76"/>
        <v>0</v>
      </c>
      <c r="J215" s="53" t="e">
        <f t="shared" si="77"/>
        <v>#DIV/0!</v>
      </c>
      <c r="M215" s="4">
        <f t="shared" si="78"/>
        <v>0</v>
      </c>
      <c r="N215" s="64">
        <f t="shared" si="79"/>
        <v>0</v>
      </c>
      <c r="O215" s="53" t="e">
        <f t="shared" si="80"/>
        <v>#DIV/0!</v>
      </c>
      <c r="R215" s="4">
        <f t="shared" si="81"/>
        <v>0</v>
      </c>
      <c r="S215" s="64">
        <f t="shared" si="82"/>
        <v>0</v>
      </c>
      <c r="T215" s="53" t="e">
        <f t="shared" si="83"/>
        <v>#DIV/0!</v>
      </c>
    </row>
    <row r="216" spans="3:20">
      <c r="C216" s="4">
        <f t="shared" si="84"/>
        <v>0</v>
      </c>
      <c r="D216" s="74">
        <f t="shared" si="85"/>
        <v>0</v>
      </c>
      <c r="E216" s="75" t="e">
        <f t="shared" si="86"/>
        <v>#DIV/0!</v>
      </c>
      <c r="H216" s="4">
        <f t="shared" si="75"/>
        <v>0</v>
      </c>
      <c r="I216" s="64">
        <f t="shared" si="76"/>
        <v>0</v>
      </c>
      <c r="J216" s="53" t="e">
        <f t="shared" si="77"/>
        <v>#DIV/0!</v>
      </c>
      <c r="M216" s="4">
        <f t="shared" si="78"/>
        <v>0</v>
      </c>
      <c r="N216" s="64">
        <f t="shared" si="79"/>
        <v>0</v>
      </c>
      <c r="O216" s="53" t="e">
        <f t="shared" si="80"/>
        <v>#DIV/0!</v>
      </c>
      <c r="R216" s="4">
        <f t="shared" si="81"/>
        <v>0</v>
      </c>
      <c r="S216" s="64">
        <f t="shared" si="82"/>
        <v>0</v>
      </c>
      <c r="T216" s="53" t="e">
        <f t="shared" si="83"/>
        <v>#DIV/0!</v>
      </c>
    </row>
    <row r="217" spans="3:20">
      <c r="C217" s="4">
        <f t="shared" si="84"/>
        <v>0</v>
      </c>
      <c r="D217" s="74">
        <f t="shared" si="85"/>
        <v>0</v>
      </c>
      <c r="E217" s="75" t="e">
        <f t="shared" si="86"/>
        <v>#DIV/0!</v>
      </c>
      <c r="H217" s="4">
        <f t="shared" si="75"/>
        <v>0</v>
      </c>
      <c r="I217" s="64">
        <f t="shared" si="76"/>
        <v>0</v>
      </c>
      <c r="J217" s="53" t="e">
        <f t="shared" si="77"/>
        <v>#DIV/0!</v>
      </c>
      <c r="M217" s="4">
        <f t="shared" si="78"/>
        <v>0</v>
      </c>
      <c r="N217" s="64">
        <f t="shared" si="79"/>
        <v>0</v>
      </c>
      <c r="O217" s="53" t="e">
        <f t="shared" si="80"/>
        <v>#DIV/0!</v>
      </c>
      <c r="R217" s="4">
        <f t="shared" si="81"/>
        <v>0</v>
      </c>
      <c r="S217" s="64">
        <f t="shared" si="82"/>
        <v>0</v>
      </c>
      <c r="T217" s="53" t="e">
        <f t="shared" si="83"/>
        <v>#DIV/0!</v>
      </c>
    </row>
    <row r="218" spans="3:20">
      <c r="C218" s="4">
        <f t="shared" si="84"/>
        <v>0</v>
      </c>
      <c r="D218" s="74">
        <f t="shared" si="85"/>
        <v>0</v>
      </c>
      <c r="E218" s="75" t="e">
        <f t="shared" si="86"/>
        <v>#DIV/0!</v>
      </c>
      <c r="H218" s="4">
        <f t="shared" si="75"/>
        <v>0</v>
      </c>
      <c r="I218" s="64">
        <f t="shared" si="76"/>
        <v>0</v>
      </c>
      <c r="J218" s="53" t="e">
        <f t="shared" si="77"/>
        <v>#DIV/0!</v>
      </c>
      <c r="M218" s="4">
        <f t="shared" si="78"/>
        <v>0</v>
      </c>
      <c r="N218" s="64">
        <f t="shared" si="79"/>
        <v>0</v>
      </c>
      <c r="O218" s="53" t="e">
        <f t="shared" si="80"/>
        <v>#DIV/0!</v>
      </c>
      <c r="R218" s="4">
        <f t="shared" si="81"/>
        <v>0</v>
      </c>
      <c r="S218" s="64">
        <f t="shared" si="82"/>
        <v>0</v>
      </c>
      <c r="T218" s="53" t="e">
        <f t="shared" si="83"/>
        <v>#DIV/0!</v>
      </c>
    </row>
    <row r="219" spans="3:20">
      <c r="C219" s="4">
        <f t="shared" si="84"/>
        <v>0</v>
      </c>
      <c r="D219" s="74">
        <f t="shared" si="85"/>
        <v>0</v>
      </c>
      <c r="E219" s="75" t="e">
        <f t="shared" si="86"/>
        <v>#DIV/0!</v>
      </c>
      <c r="H219" s="4">
        <f t="shared" si="75"/>
        <v>0</v>
      </c>
      <c r="I219" s="64">
        <f t="shared" si="76"/>
        <v>0</v>
      </c>
      <c r="J219" s="53" t="e">
        <f t="shared" si="77"/>
        <v>#DIV/0!</v>
      </c>
      <c r="M219" s="4">
        <f t="shared" si="78"/>
        <v>0</v>
      </c>
      <c r="N219" s="64">
        <f t="shared" si="79"/>
        <v>0</v>
      </c>
      <c r="O219" s="53" t="e">
        <f t="shared" si="80"/>
        <v>#DIV/0!</v>
      </c>
      <c r="R219" s="4">
        <f t="shared" si="81"/>
        <v>0</v>
      </c>
      <c r="S219" s="64">
        <f t="shared" si="82"/>
        <v>0</v>
      </c>
      <c r="T219" s="53" t="e">
        <f t="shared" si="83"/>
        <v>#DIV/0!</v>
      </c>
    </row>
    <row r="220" spans="3:20">
      <c r="C220" s="4">
        <f t="shared" si="84"/>
        <v>0</v>
      </c>
      <c r="D220" s="74">
        <f t="shared" si="85"/>
        <v>0</v>
      </c>
      <c r="E220" s="75" t="e">
        <f t="shared" si="86"/>
        <v>#DIV/0!</v>
      </c>
      <c r="H220" s="4">
        <f t="shared" si="75"/>
        <v>0</v>
      </c>
      <c r="I220" s="64">
        <f t="shared" si="76"/>
        <v>0</v>
      </c>
      <c r="J220" s="53" t="e">
        <f t="shared" si="77"/>
        <v>#DIV/0!</v>
      </c>
      <c r="M220" s="4">
        <f t="shared" si="78"/>
        <v>0</v>
      </c>
      <c r="N220" s="64">
        <f t="shared" si="79"/>
        <v>0</v>
      </c>
      <c r="O220" s="53" t="e">
        <f t="shared" si="80"/>
        <v>#DIV/0!</v>
      </c>
      <c r="R220" s="4">
        <f t="shared" si="81"/>
        <v>0</v>
      </c>
      <c r="S220" s="64">
        <f t="shared" si="82"/>
        <v>0</v>
      </c>
      <c r="T220" s="53" t="e">
        <f t="shared" si="83"/>
        <v>#DIV/0!</v>
      </c>
    </row>
    <row r="221" spans="3:20">
      <c r="C221" s="4">
        <f t="shared" si="84"/>
        <v>0</v>
      </c>
      <c r="D221" s="74">
        <f t="shared" si="85"/>
        <v>0</v>
      </c>
      <c r="E221" s="75" t="e">
        <f t="shared" si="86"/>
        <v>#DIV/0!</v>
      </c>
      <c r="H221" s="4">
        <f t="shared" si="75"/>
        <v>0</v>
      </c>
      <c r="I221" s="64">
        <f t="shared" si="76"/>
        <v>0</v>
      </c>
      <c r="J221" s="53" t="e">
        <f t="shared" si="77"/>
        <v>#DIV/0!</v>
      </c>
      <c r="M221" s="4">
        <f t="shared" si="78"/>
        <v>0</v>
      </c>
      <c r="N221" s="64">
        <f t="shared" si="79"/>
        <v>0</v>
      </c>
      <c r="O221" s="53" t="e">
        <f t="shared" si="80"/>
        <v>#DIV/0!</v>
      </c>
      <c r="R221" s="4">
        <f t="shared" si="81"/>
        <v>0</v>
      </c>
      <c r="S221" s="64">
        <f t="shared" si="82"/>
        <v>0</v>
      </c>
      <c r="T221" s="53" t="e">
        <f t="shared" si="83"/>
        <v>#DIV/0!</v>
      </c>
    </row>
    <row r="222" spans="3:20">
      <c r="C222" s="4">
        <f t="shared" si="84"/>
        <v>0</v>
      </c>
      <c r="D222" s="74">
        <f t="shared" si="85"/>
        <v>0</v>
      </c>
      <c r="E222" s="75" t="e">
        <f t="shared" si="86"/>
        <v>#DIV/0!</v>
      </c>
      <c r="H222" s="4">
        <f t="shared" si="75"/>
        <v>0</v>
      </c>
      <c r="I222" s="64">
        <f t="shared" si="76"/>
        <v>0</v>
      </c>
      <c r="J222" s="53" t="e">
        <f t="shared" si="77"/>
        <v>#DIV/0!</v>
      </c>
      <c r="M222" s="4">
        <f t="shared" si="78"/>
        <v>0</v>
      </c>
      <c r="N222" s="64">
        <f t="shared" si="79"/>
        <v>0</v>
      </c>
      <c r="O222" s="53" t="e">
        <f t="shared" si="80"/>
        <v>#DIV/0!</v>
      </c>
      <c r="R222" s="4">
        <f t="shared" si="81"/>
        <v>0</v>
      </c>
      <c r="S222" s="64">
        <f t="shared" si="82"/>
        <v>0</v>
      </c>
      <c r="T222" s="53" t="e">
        <f t="shared" si="83"/>
        <v>#DIV/0!</v>
      </c>
    </row>
    <row r="223" spans="3:20">
      <c r="C223" s="4">
        <f t="shared" si="84"/>
        <v>0</v>
      </c>
      <c r="D223" s="74">
        <f t="shared" si="85"/>
        <v>0</v>
      </c>
      <c r="E223" s="75" t="e">
        <f t="shared" si="86"/>
        <v>#DIV/0!</v>
      </c>
      <c r="H223" s="4">
        <f t="shared" si="75"/>
        <v>0</v>
      </c>
      <c r="I223" s="64">
        <f t="shared" si="76"/>
        <v>0</v>
      </c>
      <c r="J223" s="53" t="e">
        <f t="shared" si="77"/>
        <v>#DIV/0!</v>
      </c>
      <c r="M223" s="4">
        <f t="shared" si="78"/>
        <v>0</v>
      </c>
      <c r="N223" s="64">
        <f t="shared" si="79"/>
        <v>0</v>
      </c>
      <c r="O223" s="53" t="e">
        <f t="shared" si="80"/>
        <v>#DIV/0!</v>
      </c>
      <c r="R223" s="4">
        <f t="shared" si="81"/>
        <v>0</v>
      </c>
      <c r="S223" s="64">
        <f t="shared" si="82"/>
        <v>0</v>
      </c>
      <c r="T223" s="53" t="e">
        <f t="shared" si="83"/>
        <v>#DIV/0!</v>
      </c>
    </row>
    <row r="224" spans="3:20">
      <c r="C224" s="4">
        <f t="shared" si="84"/>
        <v>0</v>
      </c>
      <c r="D224" s="74">
        <f t="shared" si="85"/>
        <v>0</v>
      </c>
      <c r="E224" s="75" t="e">
        <f t="shared" si="86"/>
        <v>#DIV/0!</v>
      </c>
      <c r="H224" s="4">
        <f t="shared" si="75"/>
        <v>0</v>
      </c>
      <c r="I224" s="64">
        <f t="shared" si="76"/>
        <v>0</v>
      </c>
      <c r="J224" s="53" t="e">
        <f t="shared" si="77"/>
        <v>#DIV/0!</v>
      </c>
      <c r="M224" s="4">
        <f t="shared" si="78"/>
        <v>0</v>
      </c>
      <c r="N224" s="64">
        <f t="shared" si="79"/>
        <v>0</v>
      </c>
      <c r="O224" s="53" t="e">
        <f t="shared" si="80"/>
        <v>#DIV/0!</v>
      </c>
      <c r="R224" s="4">
        <f t="shared" si="81"/>
        <v>0</v>
      </c>
      <c r="S224" s="64">
        <f t="shared" si="82"/>
        <v>0</v>
      </c>
      <c r="T224" s="53" t="e">
        <f t="shared" si="83"/>
        <v>#DIV/0!</v>
      </c>
    </row>
    <row r="225" spans="3:20">
      <c r="C225" s="4">
        <f t="shared" si="84"/>
        <v>0</v>
      </c>
      <c r="D225" s="74">
        <f t="shared" si="85"/>
        <v>0</v>
      </c>
      <c r="E225" s="75" t="e">
        <f t="shared" si="86"/>
        <v>#DIV/0!</v>
      </c>
      <c r="H225" s="4">
        <f t="shared" si="75"/>
        <v>0</v>
      </c>
      <c r="I225" s="64">
        <f t="shared" si="76"/>
        <v>0</v>
      </c>
      <c r="J225" s="53" t="e">
        <f t="shared" si="77"/>
        <v>#DIV/0!</v>
      </c>
      <c r="M225" s="4">
        <f t="shared" si="78"/>
        <v>0</v>
      </c>
      <c r="N225" s="64">
        <f t="shared" si="79"/>
        <v>0</v>
      </c>
      <c r="O225" s="53" t="e">
        <f t="shared" si="80"/>
        <v>#DIV/0!</v>
      </c>
      <c r="R225" s="4">
        <f t="shared" si="81"/>
        <v>0</v>
      </c>
      <c r="S225" s="64">
        <f t="shared" si="82"/>
        <v>0</v>
      </c>
      <c r="T225" s="53" t="e">
        <f t="shared" si="83"/>
        <v>#DIV/0!</v>
      </c>
    </row>
    <row r="226" spans="3:20">
      <c r="C226" s="4">
        <f t="shared" si="84"/>
        <v>0</v>
      </c>
      <c r="D226" s="74">
        <f t="shared" si="85"/>
        <v>0</v>
      </c>
      <c r="E226" s="75" t="e">
        <f t="shared" si="86"/>
        <v>#DIV/0!</v>
      </c>
      <c r="H226" s="4">
        <f t="shared" si="75"/>
        <v>0</v>
      </c>
      <c r="I226" s="64">
        <f t="shared" si="76"/>
        <v>0</v>
      </c>
      <c r="J226" s="53" t="e">
        <f t="shared" si="77"/>
        <v>#DIV/0!</v>
      </c>
      <c r="M226" s="4">
        <f t="shared" si="78"/>
        <v>0</v>
      </c>
      <c r="N226" s="64">
        <f t="shared" si="79"/>
        <v>0</v>
      </c>
      <c r="O226" s="53" t="e">
        <f t="shared" si="80"/>
        <v>#DIV/0!</v>
      </c>
      <c r="R226" s="4">
        <f t="shared" si="81"/>
        <v>0</v>
      </c>
      <c r="S226" s="64">
        <f t="shared" si="82"/>
        <v>0</v>
      </c>
      <c r="T226" s="53" t="e">
        <f t="shared" si="83"/>
        <v>#DIV/0!</v>
      </c>
    </row>
    <row r="227" spans="3:20">
      <c r="C227" s="4">
        <f t="shared" si="84"/>
        <v>0</v>
      </c>
      <c r="D227" s="74">
        <f t="shared" si="85"/>
        <v>0</v>
      </c>
      <c r="E227" s="75" t="e">
        <f t="shared" si="86"/>
        <v>#DIV/0!</v>
      </c>
      <c r="H227" s="4">
        <f t="shared" si="75"/>
        <v>0</v>
      </c>
      <c r="I227" s="64">
        <f t="shared" si="76"/>
        <v>0</v>
      </c>
      <c r="J227" s="53" t="e">
        <f t="shared" si="77"/>
        <v>#DIV/0!</v>
      </c>
      <c r="M227" s="4">
        <f t="shared" si="78"/>
        <v>0</v>
      </c>
      <c r="N227" s="64">
        <f t="shared" si="79"/>
        <v>0</v>
      </c>
      <c r="O227" s="53" t="e">
        <f t="shared" si="80"/>
        <v>#DIV/0!</v>
      </c>
      <c r="R227" s="4">
        <f t="shared" si="81"/>
        <v>0</v>
      </c>
      <c r="S227" s="64">
        <f t="shared" si="82"/>
        <v>0</v>
      </c>
      <c r="T227" s="53" t="e">
        <f t="shared" si="83"/>
        <v>#DIV/0!</v>
      </c>
    </row>
    <row r="228" spans="3:20">
      <c r="C228" s="4">
        <f t="shared" si="84"/>
        <v>0</v>
      </c>
      <c r="D228" s="74">
        <f t="shared" si="85"/>
        <v>0</v>
      </c>
      <c r="E228" s="75" t="e">
        <f t="shared" si="86"/>
        <v>#DIV/0!</v>
      </c>
      <c r="H228" s="4">
        <f t="shared" si="75"/>
        <v>0</v>
      </c>
      <c r="I228" s="64">
        <f t="shared" si="76"/>
        <v>0</v>
      </c>
      <c r="J228" s="53" t="e">
        <f t="shared" si="77"/>
        <v>#DIV/0!</v>
      </c>
      <c r="M228" s="4">
        <f t="shared" si="78"/>
        <v>0</v>
      </c>
      <c r="N228" s="64">
        <f t="shared" si="79"/>
        <v>0</v>
      </c>
      <c r="O228" s="53" t="e">
        <f t="shared" si="80"/>
        <v>#DIV/0!</v>
      </c>
      <c r="R228" s="4">
        <f t="shared" si="81"/>
        <v>0</v>
      </c>
      <c r="S228" s="64">
        <f t="shared" si="82"/>
        <v>0</v>
      </c>
      <c r="T228" s="53" t="e">
        <f t="shared" si="83"/>
        <v>#DIV/0!</v>
      </c>
    </row>
    <row r="229" spans="3:20">
      <c r="C229" s="4">
        <f t="shared" si="84"/>
        <v>0</v>
      </c>
      <c r="D229" s="74">
        <f t="shared" si="85"/>
        <v>0</v>
      </c>
      <c r="E229" s="75" t="e">
        <f t="shared" si="86"/>
        <v>#DIV/0!</v>
      </c>
      <c r="H229" s="4">
        <f t="shared" si="75"/>
        <v>0</v>
      </c>
      <c r="I229" s="64">
        <f t="shared" si="76"/>
        <v>0</v>
      </c>
      <c r="J229" s="53" t="e">
        <f t="shared" si="77"/>
        <v>#DIV/0!</v>
      </c>
      <c r="M229" s="4">
        <f t="shared" si="78"/>
        <v>0</v>
      </c>
      <c r="N229" s="64">
        <f t="shared" si="79"/>
        <v>0</v>
      </c>
      <c r="O229" s="53" t="e">
        <f t="shared" si="80"/>
        <v>#DIV/0!</v>
      </c>
      <c r="R229" s="4">
        <f t="shared" si="81"/>
        <v>0</v>
      </c>
      <c r="S229" s="64">
        <f t="shared" si="82"/>
        <v>0</v>
      </c>
      <c r="T229" s="53" t="e">
        <f t="shared" si="83"/>
        <v>#DIV/0!</v>
      </c>
    </row>
    <row r="230" spans="3:20">
      <c r="C230" s="4">
        <f t="shared" si="84"/>
        <v>0</v>
      </c>
      <c r="D230" s="74">
        <f t="shared" si="85"/>
        <v>0</v>
      </c>
      <c r="E230" s="75" t="e">
        <f t="shared" si="86"/>
        <v>#DIV/0!</v>
      </c>
      <c r="H230" s="4">
        <f t="shared" si="75"/>
        <v>0</v>
      </c>
      <c r="I230" s="64">
        <f t="shared" si="76"/>
        <v>0</v>
      </c>
      <c r="J230" s="53" t="e">
        <f t="shared" si="77"/>
        <v>#DIV/0!</v>
      </c>
      <c r="M230" s="4">
        <f t="shared" si="78"/>
        <v>0</v>
      </c>
      <c r="N230" s="64">
        <f t="shared" si="79"/>
        <v>0</v>
      </c>
      <c r="O230" s="53" t="e">
        <f t="shared" si="80"/>
        <v>#DIV/0!</v>
      </c>
      <c r="R230" s="4">
        <f t="shared" si="81"/>
        <v>0</v>
      </c>
      <c r="S230" s="64">
        <f t="shared" si="82"/>
        <v>0</v>
      </c>
      <c r="T230" s="53" t="e">
        <f t="shared" si="83"/>
        <v>#DIV/0!</v>
      </c>
    </row>
    <row r="231" spans="3:20">
      <c r="C231" s="4">
        <f t="shared" si="84"/>
        <v>0</v>
      </c>
      <c r="D231" s="74">
        <f t="shared" si="85"/>
        <v>0</v>
      </c>
      <c r="E231" s="75" t="e">
        <f t="shared" si="86"/>
        <v>#DIV/0!</v>
      </c>
      <c r="H231" s="4">
        <f t="shared" si="75"/>
        <v>0</v>
      </c>
      <c r="I231" s="64">
        <f t="shared" si="76"/>
        <v>0</v>
      </c>
      <c r="J231" s="53" t="e">
        <f t="shared" si="77"/>
        <v>#DIV/0!</v>
      </c>
      <c r="M231" s="4">
        <f t="shared" si="78"/>
        <v>0</v>
      </c>
      <c r="N231" s="64">
        <f t="shared" si="79"/>
        <v>0</v>
      </c>
      <c r="O231" s="53" t="e">
        <f t="shared" si="80"/>
        <v>#DIV/0!</v>
      </c>
      <c r="R231" s="4">
        <f t="shared" si="81"/>
        <v>0</v>
      </c>
      <c r="S231" s="64">
        <f t="shared" si="82"/>
        <v>0</v>
      </c>
      <c r="T231" s="53" t="e">
        <f t="shared" si="83"/>
        <v>#DIV/0!</v>
      </c>
    </row>
    <row r="232" spans="3:20">
      <c r="C232" s="4">
        <f t="shared" si="84"/>
        <v>0</v>
      </c>
      <c r="D232" s="74">
        <f t="shared" si="85"/>
        <v>0</v>
      </c>
      <c r="E232" s="75" t="e">
        <f t="shared" si="86"/>
        <v>#DIV/0!</v>
      </c>
      <c r="H232" s="4">
        <f t="shared" ref="H232:H295" si="87">(F232)/($AD$11*$AD$5)</f>
        <v>0</v>
      </c>
      <c r="I232" s="64">
        <f t="shared" ref="I232:I295" si="88">(F232*$AD$6)/($AA$11*$AD$5)</f>
        <v>0</v>
      </c>
      <c r="J232" s="53" t="e">
        <f t="shared" ref="J232:J295" si="89">(G232*$AD$6)/(2*$AD$7*$AD$11*(H232^2))</f>
        <v>#DIV/0!</v>
      </c>
      <c r="M232" s="4">
        <f t="shared" ref="M232:M295" si="90">(K232)/($AD$11*$AE$5)</f>
        <v>0</v>
      </c>
      <c r="N232" s="64">
        <f t="shared" ref="N232:N295" si="91">(K232*$AE$6)/($AA$11*$AE$5)</f>
        <v>0</v>
      </c>
      <c r="O232" s="53" t="e">
        <f t="shared" ref="O232:O295" si="92">(L232*$AE$6)/(2*$AE$7*$AD$11*(M232^2))</f>
        <v>#DIV/0!</v>
      </c>
      <c r="R232" s="4">
        <f t="shared" ref="R232:R295" si="93">(P232)/($AD$11*$AF$5)</f>
        <v>0</v>
      </c>
      <c r="S232" s="64">
        <f t="shared" ref="S232:S295" si="94">(P232*$AF$6)/($AA$11*$AF$5)</f>
        <v>0</v>
      </c>
      <c r="T232" s="53" t="e">
        <f t="shared" ref="T232:T295" si="95">(Q232*$AF$6)/(2*$AF$7*$AD$11*(R232^2))</f>
        <v>#DIV/0!</v>
      </c>
    </row>
    <row r="233" spans="3:20">
      <c r="C233" s="4">
        <f t="shared" si="84"/>
        <v>0</v>
      </c>
      <c r="D233" s="74">
        <f t="shared" si="85"/>
        <v>0</v>
      </c>
      <c r="E233" s="75" t="e">
        <f t="shared" si="86"/>
        <v>#DIV/0!</v>
      </c>
      <c r="H233" s="4">
        <f t="shared" si="87"/>
        <v>0</v>
      </c>
      <c r="I233" s="64">
        <f t="shared" si="88"/>
        <v>0</v>
      </c>
      <c r="J233" s="53" t="e">
        <f t="shared" si="89"/>
        <v>#DIV/0!</v>
      </c>
      <c r="M233" s="4">
        <f t="shared" si="90"/>
        <v>0</v>
      </c>
      <c r="N233" s="64">
        <f t="shared" si="91"/>
        <v>0</v>
      </c>
      <c r="O233" s="53" t="e">
        <f t="shared" si="92"/>
        <v>#DIV/0!</v>
      </c>
      <c r="R233" s="4">
        <f t="shared" si="93"/>
        <v>0</v>
      </c>
      <c r="S233" s="64">
        <f t="shared" si="94"/>
        <v>0</v>
      </c>
      <c r="T233" s="53" t="e">
        <f t="shared" si="95"/>
        <v>#DIV/0!</v>
      </c>
    </row>
    <row r="234" spans="3:20">
      <c r="C234" s="4">
        <f t="shared" si="84"/>
        <v>0</v>
      </c>
      <c r="D234" s="74">
        <f t="shared" si="85"/>
        <v>0</v>
      </c>
      <c r="E234" s="75" t="e">
        <f t="shared" si="86"/>
        <v>#DIV/0!</v>
      </c>
      <c r="H234" s="4">
        <f t="shared" si="87"/>
        <v>0</v>
      </c>
      <c r="I234" s="64">
        <f t="shared" si="88"/>
        <v>0</v>
      </c>
      <c r="J234" s="53" t="e">
        <f t="shared" si="89"/>
        <v>#DIV/0!</v>
      </c>
      <c r="M234" s="4">
        <f t="shared" si="90"/>
        <v>0</v>
      </c>
      <c r="N234" s="64">
        <f t="shared" si="91"/>
        <v>0</v>
      </c>
      <c r="O234" s="53" t="e">
        <f t="shared" si="92"/>
        <v>#DIV/0!</v>
      </c>
      <c r="R234" s="4">
        <f t="shared" si="93"/>
        <v>0</v>
      </c>
      <c r="S234" s="64">
        <f t="shared" si="94"/>
        <v>0</v>
      </c>
      <c r="T234" s="53" t="e">
        <f t="shared" si="95"/>
        <v>#DIV/0!</v>
      </c>
    </row>
    <row r="235" spans="3:20">
      <c r="C235" s="4">
        <f t="shared" si="84"/>
        <v>0</v>
      </c>
      <c r="D235" s="74">
        <f t="shared" si="85"/>
        <v>0</v>
      </c>
      <c r="E235" s="75" t="e">
        <f t="shared" si="86"/>
        <v>#DIV/0!</v>
      </c>
      <c r="H235" s="4">
        <f t="shared" si="87"/>
        <v>0</v>
      </c>
      <c r="I235" s="64">
        <f t="shared" si="88"/>
        <v>0</v>
      </c>
      <c r="J235" s="53" t="e">
        <f t="shared" si="89"/>
        <v>#DIV/0!</v>
      </c>
      <c r="M235" s="4">
        <f t="shared" si="90"/>
        <v>0</v>
      </c>
      <c r="N235" s="64">
        <f t="shared" si="91"/>
        <v>0</v>
      </c>
      <c r="O235" s="53" t="e">
        <f t="shared" si="92"/>
        <v>#DIV/0!</v>
      </c>
      <c r="R235" s="4">
        <f t="shared" si="93"/>
        <v>0</v>
      </c>
      <c r="S235" s="64">
        <f t="shared" si="94"/>
        <v>0</v>
      </c>
      <c r="T235" s="53" t="e">
        <f t="shared" si="95"/>
        <v>#DIV/0!</v>
      </c>
    </row>
    <row r="236" spans="3:20">
      <c r="C236" s="4">
        <f t="shared" si="84"/>
        <v>0</v>
      </c>
      <c r="D236" s="74">
        <f t="shared" si="85"/>
        <v>0</v>
      </c>
      <c r="E236" s="75" t="e">
        <f t="shared" si="86"/>
        <v>#DIV/0!</v>
      </c>
      <c r="H236" s="4">
        <f t="shared" si="87"/>
        <v>0</v>
      </c>
      <c r="I236" s="64">
        <f t="shared" si="88"/>
        <v>0</v>
      </c>
      <c r="J236" s="53" t="e">
        <f t="shared" si="89"/>
        <v>#DIV/0!</v>
      </c>
      <c r="M236" s="4">
        <f t="shared" si="90"/>
        <v>0</v>
      </c>
      <c r="N236" s="64">
        <f t="shared" si="91"/>
        <v>0</v>
      </c>
      <c r="O236" s="53" t="e">
        <f t="shared" si="92"/>
        <v>#DIV/0!</v>
      </c>
      <c r="R236" s="4">
        <f t="shared" si="93"/>
        <v>0</v>
      </c>
      <c r="S236" s="64">
        <f t="shared" si="94"/>
        <v>0</v>
      </c>
      <c r="T236" s="53" t="e">
        <f t="shared" si="95"/>
        <v>#DIV/0!</v>
      </c>
    </row>
    <row r="237" spans="3:20">
      <c r="C237" s="4">
        <f t="shared" si="84"/>
        <v>0</v>
      </c>
      <c r="D237" s="74">
        <f t="shared" si="85"/>
        <v>0</v>
      </c>
      <c r="E237" s="75" t="e">
        <f t="shared" si="86"/>
        <v>#DIV/0!</v>
      </c>
      <c r="H237" s="4">
        <f t="shared" si="87"/>
        <v>0</v>
      </c>
      <c r="I237" s="64">
        <f t="shared" si="88"/>
        <v>0</v>
      </c>
      <c r="J237" s="53" t="e">
        <f t="shared" si="89"/>
        <v>#DIV/0!</v>
      </c>
      <c r="M237" s="4">
        <f t="shared" si="90"/>
        <v>0</v>
      </c>
      <c r="N237" s="64">
        <f t="shared" si="91"/>
        <v>0</v>
      </c>
      <c r="O237" s="53" t="e">
        <f t="shared" si="92"/>
        <v>#DIV/0!</v>
      </c>
      <c r="R237" s="4">
        <f t="shared" si="93"/>
        <v>0</v>
      </c>
      <c r="S237" s="64">
        <f t="shared" si="94"/>
        <v>0</v>
      </c>
      <c r="T237" s="53" t="e">
        <f t="shared" si="95"/>
        <v>#DIV/0!</v>
      </c>
    </row>
    <row r="238" spans="3:20">
      <c r="C238" s="4">
        <f t="shared" si="84"/>
        <v>0</v>
      </c>
      <c r="D238" s="74">
        <f t="shared" si="85"/>
        <v>0</v>
      </c>
      <c r="E238" s="75" t="e">
        <f t="shared" si="86"/>
        <v>#DIV/0!</v>
      </c>
      <c r="H238" s="4">
        <f t="shared" si="87"/>
        <v>0</v>
      </c>
      <c r="I238" s="64">
        <f t="shared" si="88"/>
        <v>0</v>
      </c>
      <c r="J238" s="53" t="e">
        <f t="shared" si="89"/>
        <v>#DIV/0!</v>
      </c>
      <c r="M238" s="4">
        <f t="shared" si="90"/>
        <v>0</v>
      </c>
      <c r="N238" s="64">
        <f t="shared" si="91"/>
        <v>0</v>
      </c>
      <c r="O238" s="53" t="e">
        <f t="shared" si="92"/>
        <v>#DIV/0!</v>
      </c>
      <c r="R238" s="4">
        <f t="shared" si="93"/>
        <v>0</v>
      </c>
      <c r="S238" s="64">
        <f t="shared" si="94"/>
        <v>0</v>
      </c>
      <c r="T238" s="53" t="e">
        <f t="shared" si="95"/>
        <v>#DIV/0!</v>
      </c>
    </row>
    <row r="239" spans="3:20">
      <c r="C239" s="4">
        <f t="shared" si="84"/>
        <v>0</v>
      </c>
      <c r="D239" s="74">
        <f t="shared" si="85"/>
        <v>0</v>
      </c>
      <c r="E239" s="75" t="e">
        <f t="shared" si="86"/>
        <v>#DIV/0!</v>
      </c>
      <c r="H239" s="4">
        <f t="shared" si="87"/>
        <v>0</v>
      </c>
      <c r="I239" s="64">
        <f t="shared" si="88"/>
        <v>0</v>
      </c>
      <c r="J239" s="53" t="e">
        <f t="shared" si="89"/>
        <v>#DIV/0!</v>
      </c>
      <c r="M239" s="4">
        <f t="shared" si="90"/>
        <v>0</v>
      </c>
      <c r="N239" s="64">
        <f t="shared" si="91"/>
        <v>0</v>
      </c>
      <c r="O239" s="53" t="e">
        <f t="shared" si="92"/>
        <v>#DIV/0!</v>
      </c>
      <c r="R239" s="4">
        <f t="shared" si="93"/>
        <v>0</v>
      </c>
      <c r="S239" s="64">
        <f t="shared" si="94"/>
        <v>0</v>
      </c>
      <c r="T239" s="53" t="e">
        <f t="shared" si="95"/>
        <v>#DIV/0!</v>
      </c>
    </row>
    <row r="240" spans="3:20">
      <c r="C240" s="4">
        <f t="shared" si="84"/>
        <v>0</v>
      </c>
      <c r="D240" s="74">
        <f t="shared" si="85"/>
        <v>0</v>
      </c>
      <c r="E240" s="75" t="e">
        <f t="shared" si="86"/>
        <v>#DIV/0!</v>
      </c>
      <c r="H240" s="4">
        <f t="shared" si="87"/>
        <v>0</v>
      </c>
      <c r="I240" s="64">
        <f t="shared" si="88"/>
        <v>0</v>
      </c>
      <c r="J240" s="53" t="e">
        <f t="shared" si="89"/>
        <v>#DIV/0!</v>
      </c>
      <c r="M240" s="4">
        <f t="shared" si="90"/>
        <v>0</v>
      </c>
      <c r="N240" s="64">
        <f t="shared" si="91"/>
        <v>0</v>
      </c>
      <c r="O240" s="53" t="e">
        <f t="shared" si="92"/>
        <v>#DIV/0!</v>
      </c>
      <c r="R240" s="4">
        <f t="shared" si="93"/>
        <v>0</v>
      </c>
      <c r="S240" s="64">
        <f t="shared" si="94"/>
        <v>0</v>
      </c>
      <c r="T240" s="53" t="e">
        <f t="shared" si="95"/>
        <v>#DIV/0!</v>
      </c>
    </row>
    <row r="241" spans="3:20">
      <c r="C241" s="4">
        <f t="shared" si="84"/>
        <v>0</v>
      </c>
      <c r="D241" s="74">
        <f t="shared" si="85"/>
        <v>0</v>
      </c>
      <c r="E241" s="75" t="e">
        <f t="shared" si="86"/>
        <v>#DIV/0!</v>
      </c>
      <c r="H241" s="4">
        <f t="shared" si="87"/>
        <v>0</v>
      </c>
      <c r="I241" s="64">
        <f t="shared" si="88"/>
        <v>0</v>
      </c>
      <c r="J241" s="53" t="e">
        <f t="shared" si="89"/>
        <v>#DIV/0!</v>
      </c>
      <c r="M241" s="4">
        <f t="shared" si="90"/>
        <v>0</v>
      </c>
      <c r="N241" s="64">
        <f t="shared" si="91"/>
        <v>0</v>
      </c>
      <c r="O241" s="53" t="e">
        <f t="shared" si="92"/>
        <v>#DIV/0!</v>
      </c>
      <c r="R241" s="4">
        <f t="shared" si="93"/>
        <v>0</v>
      </c>
      <c r="S241" s="64">
        <f t="shared" si="94"/>
        <v>0</v>
      </c>
      <c r="T241" s="53" t="e">
        <f t="shared" si="95"/>
        <v>#DIV/0!</v>
      </c>
    </row>
    <row r="242" spans="3:20">
      <c r="C242" s="4">
        <f t="shared" si="84"/>
        <v>0</v>
      </c>
      <c r="D242" s="74">
        <f t="shared" si="85"/>
        <v>0</v>
      </c>
      <c r="E242" s="75" t="e">
        <f t="shared" si="86"/>
        <v>#DIV/0!</v>
      </c>
      <c r="H242" s="4">
        <f t="shared" si="87"/>
        <v>0</v>
      </c>
      <c r="I242" s="64">
        <f t="shared" si="88"/>
        <v>0</v>
      </c>
      <c r="J242" s="53" t="e">
        <f t="shared" si="89"/>
        <v>#DIV/0!</v>
      </c>
      <c r="M242" s="4">
        <f t="shared" si="90"/>
        <v>0</v>
      </c>
      <c r="N242" s="64">
        <f t="shared" si="91"/>
        <v>0</v>
      </c>
      <c r="O242" s="53" t="e">
        <f t="shared" si="92"/>
        <v>#DIV/0!</v>
      </c>
      <c r="R242" s="4">
        <f t="shared" si="93"/>
        <v>0</v>
      </c>
      <c r="S242" s="64">
        <f t="shared" si="94"/>
        <v>0</v>
      </c>
      <c r="T242" s="53" t="e">
        <f t="shared" si="95"/>
        <v>#DIV/0!</v>
      </c>
    </row>
    <row r="243" spans="3:20">
      <c r="C243" s="4">
        <f t="shared" si="84"/>
        <v>0</v>
      </c>
      <c r="D243" s="74">
        <f t="shared" si="85"/>
        <v>0</v>
      </c>
      <c r="E243" s="75" t="e">
        <f t="shared" si="86"/>
        <v>#DIV/0!</v>
      </c>
      <c r="H243" s="4">
        <f t="shared" si="87"/>
        <v>0</v>
      </c>
      <c r="I243" s="64">
        <f t="shared" si="88"/>
        <v>0</v>
      </c>
      <c r="J243" s="53" t="e">
        <f t="shared" si="89"/>
        <v>#DIV/0!</v>
      </c>
      <c r="M243" s="4">
        <f t="shared" si="90"/>
        <v>0</v>
      </c>
      <c r="N243" s="64">
        <f t="shared" si="91"/>
        <v>0</v>
      </c>
      <c r="O243" s="53" t="e">
        <f t="shared" si="92"/>
        <v>#DIV/0!</v>
      </c>
      <c r="R243" s="4">
        <f t="shared" si="93"/>
        <v>0</v>
      </c>
      <c r="S243" s="64">
        <f t="shared" si="94"/>
        <v>0</v>
      </c>
      <c r="T243" s="53" t="e">
        <f t="shared" si="95"/>
        <v>#DIV/0!</v>
      </c>
    </row>
    <row r="244" spans="3:20">
      <c r="C244" s="4">
        <f t="shared" si="84"/>
        <v>0</v>
      </c>
      <c r="D244" s="74">
        <f t="shared" si="85"/>
        <v>0</v>
      </c>
      <c r="E244" s="75" t="e">
        <f t="shared" si="86"/>
        <v>#DIV/0!</v>
      </c>
      <c r="H244" s="4">
        <f t="shared" si="87"/>
        <v>0</v>
      </c>
      <c r="I244" s="64">
        <f t="shared" si="88"/>
        <v>0</v>
      </c>
      <c r="J244" s="53" t="e">
        <f t="shared" si="89"/>
        <v>#DIV/0!</v>
      </c>
      <c r="M244" s="4">
        <f t="shared" si="90"/>
        <v>0</v>
      </c>
      <c r="N244" s="64">
        <f t="shared" si="91"/>
        <v>0</v>
      </c>
      <c r="O244" s="53" t="e">
        <f t="shared" si="92"/>
        <v>#DIV/0!</v>
      </c>
      <c r="R244" s="4">
        <f t="shared" si="93"/>
        <v>0</v>
      </c>
      <c r="S244" s="64">
        <f t="shared" si="94"/>
        <v>0</v>
      </c>
      <c r="T244" s="53" t="e">
        <f t="shared" si="95"/>
        <v>#DIV/0!</v>
      </c>
    </row>
    <row r="245" spans="3:20">
      <c r="C245" s="4">
        <f t="shared" si="84"/>
        <v>0</v>
      </c>
      <c r="D245" s="74">
        <f t="shared" si="85"/>
        <v>0</v>
      </c>
      <c r="E245" s="75" t="e">
        <f t="shared" si="86"/>
        <v>#DIV/0!</v>
      </c>
      <c r="H245" s="4">
        <f t="shared" si="87"/>
        <v>0</v>
      </c>
      <c r="I245" s="64">
        <f t="shared" si="88"/>
        <v>0</v>
      </c>
      <c r="J245" s="53" t="e">
        <f t="shared" si="89"/>
        <v>#DIV/0!</v>
      </c>
      <c r="M245" s="4">
        <f t="shared" si="90"/>
        <v>0</v>
      </c>
      <c r="N245" s="64">
        <f t="shared" si="91"/>
        <v>0</v>
      </c>
      <c r="O245" s="53" t="e">
        <f t="shared" si="92"/>
        <v>#DIV/0!</v>
      </c>
      <c r="R245" s="4">
        <f t="shared" si="93"/>
        <v>0</v>
      </c>
      <c r="S245" s="64">
        <f t="shared" si="94"/>
        <v>0</v>
      </c>
      <c r="T245" s="53" t="e">
        <f t="shared" si="95"/>
        <v>#DIV/0!</v>
      </c>
    </row>
    <row r="246" spans="3:20">
      <c r="C246" s="4">
        <f t="shared" si="84"/>
        <v>0</v>
      </c>
      <c r="D246" s="74">
        <f t="shared" si="85"/>
        <v>0</v>
      </c>
      <c r="E246" s="75" t="e">
        <f t="shared" si="86"/>
        <v>#DIV/0!</v>
      </c>
      <c r="H246" s="4">
        <f t="shared" si="87"/>
        <v>0</v>
      </c>
      <c r="I246" s="64">
        <f t="shared" si="88"/>
        <v>0</v>
      </c>
      <c r="J246" s="53" t="e">
        <f t="shared" si="89"/>
        <v>#DIV/0!</v>
      </c>
      <c r="M246" s="4">
        <f t="shared" si="90"/>
        <v>0</v>
      </c>
      <c r="N246" s="64">
        <f t="shared" si="91"/>
        <v>0</v>
      </c>
      <c r="O246" s="53" t="e">
        <f t="shared" si="92"/>
        <v>#DIV/0!</v>
      </c>
      <c r="R246" s="4">
        <f t="shared" si="93"/>
        <v>0</v>
      </c>
      <c r="S246" s="64">
        <f t="shared" si="94"/>
        <v>0</v>
      </c>
      <c r="T246" s="53" t="e">
        <f t="shared" si="95"/>
        <v>#DIV/0!</v>
      </c>
    </row>
    <row r="247" spans="3:20">
      <c r="C247" s="4">
        <f t="shared" si="84"/>
        <v>0</v>
      </c>
      <c r="D247" s="74">
        <f t="shared" si="85"/>
        <v>0</v>
      </c>
      <c r="E247" s="75" t="e">
        <f t="shared" si="86"/>
        <v>#DIV/0!</v>
      </c>
      <c r="H247" s="4">
        <f t="shared" si="87"/>
        <v>0</v>
      </c>
      <c r="I247" s="64">
        <f t="shared" si="88"/>
        <v>0</v>
      </c>
      <c r="J247" s="53" t="e">
        <f t="shared" si="89"/>
        <v>#DIV/0!</v>
      </c>
      <c r="M247" s="4">
        <f t="shared" si="90"/>
        <v>0</v>
      </c>
      <c r="N247" s="64">
        <f t="shared" si="91"/>
        <v>0</v>
      </c>
      <c r="O247" s="53" t="e">
        <f t="shared" si="92"/>
        <v>#DIV/0!</v>
      </c>
      <c r="R247" s="4">
        <f t="shared" si="93"/>
        <v>0</v>
      </c>
      <c r="S247" s="64">
        <f t="shared" si="94"/>
        <v>0</v>
      </c>
      <c r="T247" s="53" t="e">
        <f t="shared" si="95"/>
        <v>#DIV/0!</v>
      </c>
    </row>
    <row r="248" spans="3:20">
      <c r="C248" s="4">
        <f t="shared" si="84"/>
        <v>0</v>
      </c>
      <c r="D248" s="74">
        <f t="shared" si="85"/>
        <v>0</v>
      </c>
      <c r="E248" s="75" t="e">
        <f t="shared" si="86"/>
        <v>#DIV/0!</v>
      </c>
      <c r="H248" s="4">
        <f t="shared" si="87"/>
        <v>0</v>
      </c>
      <c r="I248" s="64">
        <f t="shared" si="88"/>
        <v>0</v>
      </c>
      <c r="J248" s="53" t="e">
        <f t="shared" si="89"/>
        <v>#DIV/0!</v>
      </c>
      <c r="M248" s="4">
        <f t="shared" si="90"/>
        <v>0</v>
      </c>
      <c r="N248" s="64">
        <f t="shared" si="91"/>
        <v>0</v>
      </c>
      <c r="O248" s="53" t="e">
        <f t="shared" si="92"/>
        <v>#DIV/0!</v>
      </c>
      <c r="R248" s="4">
        <f t="shared" si="93"/>
        <v>0</v>
      </c>
      <c r="S248" s="64">
        <f t="shared" si="94"/>
        <v>0</v>
      </c>
      <c r="T248" s="53" t="e">
        <f t="shared" si="95"/>
        <v>#DIV/0!</v>
      </c>
    </row>
    <row r="249" spans="3:20">
      <c r="C249" s="4">
        <f t="shared" si="84"/>
        <v>0</v>
      </c>
      <c r="D249" s="74">
        <f t="shared" si="85"/>
        <v>0</v>
      </c>
      <c r="E249" s="75" t="e">
        <f t="shared" si="86"/>
        <v>#DIV/0!</v>
      </c>
      <c r="H249" s="4">
        <f t="shared" si="87"/>
        <v>0</v>
      </c>
      <c r="I249" s="64">
        <f t="shared" si="88"/>
        <v>0</v>
      </c>
      <c r="J249" s="53" t="e">
        <f t="shared" si="89"/>
        <v>#DIV/0!</v>
      </c>
      <c r="M249" s="4">
        <f t="shared" si="90"/>
        <v>0</v>
      </c>
      <c r="N249" s="64">
        <f t="shared" si="91"/>
        <v>0</v>
      </c>
      <c r="O249" s="53" t="e">
        <f t="shared" si="92"/>
        <v>#DIV/0!</v>
      </c>
      <c r="R249" s="4">
        <f t="shared" si="93"/>
        <v>0</v>
      </c>
      <c r="S249" s="64">
        <f t="shared" si="94"/>
        <v>0</v>
      </c>
      <c r="T249" s="53" t="e">
        <f t="shared" si="95"/>
        <v>#DIV/0!</v>
      </c>
    </row>
    <row r="250" spans="3:20">
      <c r="C250" s="4">
        <f t="shared" si="84"/>
        <v>0</v>
      </c>
      <c r="D250" s="74">
        <f t="shared" si="85"/>
        <v>0</v>
      </c>
      <c r="E250" s="75" t="e">
        <f t="shared" si="86"/>
        <v>#DIV/0!</v>
      </c>
      <c r="H250" s="4">
        <f t="shared" si="87"/>
        <v>0</v>
      </c>
      <c r="I250" s="64">
        <f t="shared" si="88"/>
        <v>0</v>
      </c>
      <c r="J250" s="53" t="e">
        <f t="shared" si="89"/>
        <v>#DIV/0!</v>
      </c>
      <c r="M250" s="4">
        <f t="shared" si="90"/>
        <v>0</v>
      </c>
      <c r="N250" s="64">
        <f t="shared" si="91"/>
        <v>0</v>
      </c>
      <c r="O250" s="53" t="e">
        <f t="shared" si="92"/>
        <v>#DIV/0!</v>
      </c>
      <c r="R250" s="4">
        <f t="shared" si="93"/>
        <v>0</v>
      </c>
      <c r="S250" s="64">
        <f t="shared" si="94"/>
        <v>0</v>
      </c>
      <c r="T250" s="53" t="e">
        <f t="shared" si="95"/>
        <v>#DIV/0!</v>
      </c>
    </row>
    <row r="251" spans="3:20">
      <c r="C251" s="4">
        <f t="shared" si="84"/>
        <v>0</v>
      </c>
      <c r="D251" s="74">
        <f t="shared" si="85"/>
        <v>0</v>
      </c>
      <c r="E251" s="75" t="e">
        <f t="shared" si="86"/>
        <v>#DIV/0!</v>
      </c>
      <c r="H251" s="4">
        <f t="shared" si="87"/>
        <v>0</v>
      </c>
      <c r="I251" s="64">
        <f t="shared" si="88"/>
        <v>0</v>
      </c>
      <c r="J251" s="53" t="e">
        <f t="shared" si="89"/>
        <v>#DIV/0!</v>
      </c>
      <c r="M251" s="4">
        <f t="shared" si="90"/>
        <v>0</v>
      </c>
      <c r="N251" s="64">
        <f t="shared" si="91"/>
        <v>0</v>
      </c>
      <c r="O251" s="53" t="e">
        <f t="shared" si="92"/>
        <v>#DIV/0!</v>
      </c>
      <c r="R251" s="4">
        <f t="shared" si="93"/>
        <v>0</v>
      </c>
      <c r="S251" s="64">
        <f t="shared" si="94"/>
        <v>0</v>
      </c>
      <c r="T251" s="53" t="e">
        <f t="shared" si="95"/>
        <v>#DIV/0!</v>
      </c>
    </row>
    <row r="252" spans="3:20">
      <c r="C252" s="4">
        <f t="shared" si="84"/>
        <v>0</v>
      </c>
      <c r="D252" s="74">
        <f t="shared" si="85"/>
        <v>0</v>
      </c>
      <c r="E252" s="75" t="e">
        <f t="shared" si="86"/>
        <v>#DIV/0!</v>
      </c>
      <c r="H252" s="4">
        <f t="shared" si="87"/>
        <v>0</v>
      </c>
      <c r="I252" s="64">
        <f t="shared" si="88"/>
        <v>0</v>
      </c>
      <c r="J252" s="53" t="e">
        <f t="shared" si="89"/>
        <v>#DIV/0!</v>
      </c>
      <c r="M252" s="4">
        <f t="shared" si="90"/>
        <v>0</v>
      </c>
      <c r="N252" s="64">
        <f t="shared" si="91"/>
        <v>0</v>
      </c>
      <c r="O252" s="53" t="e">
        <f t="shared" si="92"/>
        <v>#DIV/0!</v>
      </c>
      <c r="R252" s="4">
        <f t="shared" si="93"/>
        <v>0</v>
      </c>
      <c r="S252" s="64">
        <f t="shared" si="94"/>
        <v>0</v>
      </c>
      <c r="T252" s="53" t="e">
        <f t="shared" si="95"/>
        <v>#DIV/0!</v>
      </c>
    </row>
    <row r="253" spans="3:20">
      <c r="C253" s="4">
        <f t="shared" si="84"/>
        <v>0</v>
      </c>
      <c r="D253" s="74">
        <f t="shared" si="85"/>
        <v>0</v>
      </c>
      <c r="E253" s="75" t="e">
        <f t="shared" si="86"/>
        <v>#DIV/0!</v>
      </c>
      <c r="H253" s="4">
        <f t="shared" si="87"/>
        <v>0</v>
      </c>
      <c r="I253" s="64">
        <f t="shared" si="88"/>
        <v>0</v>
      </c>
      <c r="J253" s="53" t="e">
        <f t="shared" si="89"/>
        <v>#DIV/0!</v>
      </c>
      <c r="M253" s="4">
        <f t="shared" si="90"/>
        <v>0</v>
      </c>
      <c r="N253" s="64">
        <f t="shared" si="91"/>
        <v>0</v>
      </c>
      <c r="O253" s="53" t="e">
        <f t="shared" si="92"/>
        <v>#DIV/0!</v>
      </c>
      <c r="R253" s="4">
        <f t="shared" si="93"/>
        <v>0</v>
      </c>
      <c r="S253" s="64">
        <f t="shared" si="94"/>
        <v>0</v>
      </c>
      <c r="T253" s="53" t="e">
        <f t="shared" si="95"/>
        <v>#DIV/0!</v>
      </c>
    </row>
    <row r="254" spans="3:20">
      <c r="C254" s="4">
        <f t="shared" si="84"/>
        <v>0</v>
      </c>
      <c r="D254" s="74">
        <f t="shared" si="85"/>
        <v>0</v>
      </c>
      <c r="E254" s="75" t="e">
        <f t="shared" si="86"/>
        <v>#DIV/0!</v>
      </c>
      <c r="H254" s="4">
        <f t="shared" si="87"/>
        <v>0</v>
      </c>
      <c r="I254" s="64">
        <f t="shared" si="88"/>
        <v>0</v>
      </c>
      <c r="J254" s="53" t="e">
        <f t="shared" si="89"/>
        <v>#DIV/0!</v>
      </c>
      <c r="M254" s="4">
        <f t="shared" si="90"/>
        <v>0</v>
      </c>
      <c r="N254" s="64">
        <f t="shared" si="91"/>
        <v>0</v>
      </c>
      <c r="O254" s="53" t="e">
        <f t="shared" si="92"/>
        <v>#DIV/0!</v>
      </c>
      <c r="R254" s="4">
        <f t="shared" si="93"/>
        <v>0</v>
      </c>
      <c r="S254" s="64">
        <f t="shared" si="94"/>
        <v>0</v>
      </c>
      <c r="T254" s="53" t="e">
        <f t="shared" si="95"/>
        <v>#DIV/0!</v>
      </c>
    </row>
    <row r="255" spans="3:20">
      <c r="C255" s="4">
        <f t="shared" si="84"/>
        <v>0</v>
      </c>
      <c r="D255" s="74">
        <f t="shared" si="85"/>
        <v>0</v>
      </c>
      <c r="E255" s="75" t="e">
        <f t="shared" si="86"/>
        <v>#DIV/0!</v>
      </c>
      <c r="H255" s="4">
        <f t="shared" si="87"/>
        <v>0</v>
      </c>
      <c r="I255" s="64">
        <f t="shared" si="88"/>
        <v>0</v>
      </c>
      <c r="J255" s="53" t="e">
        <f t="shared" si="89"/>
        <v>#DIV/0!</v>
      </c>
      <c r="M255" s="4">
        <f t="shared" si="90"/>
        <v>0</v>
      </c>
      <c r="N255" s="64">
        <f t="shared" si="91"/>
        <v>0</v>
      </c>
      <c r="O255" s="53" t="e">
        <f t="shared" si="92"/>
        <v>#DIV/0!</v>
      </c>
      <c r="R255" s="4">
        <f t="shared" si="93"/>
        <v>0</v>
      </c>
      <c r="S255" s="64">
        <f t="shared" si="94"/>
        <v>0</v>
      </c>
      <c r="T255" s="53" t="e">
        <f t="shared" si="95"/>
        <v>#DIV/0!</v>
      </c>
    </row>
    <row r="256" spans="3:20">
      <c r="C256" s="4">
        <f t="shared" si="84"/>
        <v>0</v>
      </c>
      <c r="D256" s="74">
        <f t="shared" si="85"/>
        <v>0</v>
      </c>
      <c r="E256" s="75" t="e">
        <f t="shared" si="86"/>
        <v>#DIV/0!</v>
      </c>
      <c r="H256" s="4">
        <f t="shared" si="87"/>
        <v>0</v>
      </c>
      <c r="I256" s="64">
        <f t="shared" si="88"/>
        <v>0</v>
      </c>
      <c r="J256" s="53" t="e">
        <f t="shared" si="89"/>
        <v>#DIV/0!</v>
      </c>
      <c r="M256" s="4">
        <f t="shared" si="90"/>
        <v>0</v>
      </c>
      <c r="N256" s="64">
        <f t="shared" si="91"/>
        <v>0</v>
      </c>
      <c r="O256" s="53" t="e">
        <f t="shared" si="92"/>
        <v>#DIV/0!</v>
      </c>
      <c r="R256" s="4">
        <f t="shared" si="93"/>
        <v>0</v>
      </c>
      <c r="S256" s="64">
        <f t="shared" si="94"/>
        <v>0</v>
      </c>
      <c r="T256" s="53" t="e">
        <f t="shared" si="95"/>
        <v>#DIV/0!</v>
      </c>
    </row>
    <row r="257" spans="3:20">
      <c r="C257" s="4">
        <f t="shared" si="84"/>
        <v>0</v>
      </c>
      <c r="D257" s="74">
        <f t="shared" si="85"/>
        <v>0</v>
      </c>
      <c r="E257" s="75" t="e">
        <f t="shared" si="86"/>
        <v>#DIV/0!</v>
      </c>
      <c r="H257" s="4">
        <f t="shared" si="87"/>
        <v>0</v>
      </c>
      <c r="I257" s="64">
        <f t="shared" si="88"/>
        <v>0</v>
      </c>
      <c r="J257" s="53" t="e">
        <f t="shared" si="89"/>
        <v>#DIV/0!</v>
      </c>
      <c r="M257" s="4">
        <f t="shared" si="90"/>
        <v>0</v>
      </c>
      <c r="N257" s="64">
        <f t="shared" si="91"/>
        <v>0</v>
      </c>
      <c r="O257" s="53" t="e">
        <f t="shared" si="92"/>
        <v>#DIV/0!</v>
      </c>
      <c r="R257" s="4">
        <f t="shared" si="93"/>
        <v>0</v>
      </c>
      <c r="S257" s="64">
        <f t="shared" si="94"/>
        <v>0</v>
      </c>
      <c r="T257" s="53" t="e">
        <f t="shared" si="95"/>
        <v>#DIV/0!</v>
      </c>
    </row>
    <row r="258" spans="3:20">
      <c r="C258" s="4">
        <f t="shared" si="84"/>
        <v>0</v>
      </c>
      <c r="D258" s="74">
        <f t="shared" si="85"/>
        <v>0</v>
      </c>
      <c r="E258" s="75" t="e">
        <f t="shared" si="86"/>
        <v>#DIV/0!</v>
      </c>
      <c r="H258" s="4">
        <f t="shared" si="87"/>
        <v>0</v>
      </c>
      <c r="I258" s="64">
        <f t="shared" si="88"/>
        <v>0</v>
      </c>
      <c r="J258" s="53" t="e">
        <f t="shared" si="89"/>
        <v>#DIV/0!</v>
      </c>
      <c r="M258" s="4">
        <f t="shared" si="90"/>
        <v>0</v>
      </c>
      <c r="N258" s="64">
        <f t="shared" si="91"/>
        <v>0</v>
      </c>
      <c r="O258" s="53" t="e">
        <f t="shared" si="92"/>
        <v>#DIV/0!</v>
      </c>
      <c r="R258" s="4">
        <f t="shared" si="93"/>
        <v>0</v>
      </c>
      <c r="S258" s="64">
        <f t="shared" si="94"/>
        <v>0</v>
      </c>
      <c r="T258" s="53" t="e">
        <f t="shared" si="95"/>
        <v>#DIV/0!</v>
      </c>
    </row>
    <row r="259" spans="3:20">
      <c r="C259" s="4">
        <f t="shared" si="84"/>
        <v>0</v>
      </c>
      <c r="D259" s="74">
        <f t="shared" si="85"/>
        <v>0</v>
      </c>
      <c r="E259" s="75" t="e">
        <f t="shared" si="86"/>
        <v>#DIV/0!</v>
      </c>
      <c r="H259" s="4">
        <f t="shared" si="87"/>
        <v>0</v>
      </c>
      <c r="I259" s="64">
        <f t="shared" si="88"/>
        <v>0</v>
      </c>
      <c r="J259" s="53" t="e">
        <f t="shared" si="89"/>
        <v>#DIV/0!</v>
      </c>
      <c r="M259" s="4">
        <f t="shared" si="90"/>
        <v>0</v>
      </c>
      <c r="N259" s="64">
        <f t="shared" si="91"/>
        <v>0</v>
      </c>
      <c r="O259" s="53" t="e">
        <f t="shared" si="92"/>
        <v>#DIV/0!</v>
      </c>
      <c r="R259" s="4">
        <f t="shared" si="93"/>
        <v>0</v>
      </c>
      <c r="S259" s="64">
        <f t="shared" si="94"/>
        <v>0</v>
      </c>
      <c r="T259" s="53" t="e">
        <f t="shared" si="95"/>
        <v>#DIV/0!</v>
      </c>
    </row>
    <row r="260" spans="3:20">
      <c r="C260" s="4">
        <f t="shared" si="84"/>
        <v>0</v>
      </c>
      <c r="D260" s="74">
        <f t="shared" si="85"/>
        <v>0</v>
      </c>
      <c r="E260" s="75" t="e">
        <f t="shared" si="86"/>
        <v>#DIV/0!</v>
      </c>
      <c r="H260" s="4">
        <f t="shared" si="87"/>
        <v>0</v>
      </c>
      <c r="I260" s="64">
        <f t="shared" si="88"/>
        <v>0</v>
      </c>
      <c r="J260" s="53" t="e">
        <f t="shared" si="89"/>
        <v>#DIV/0!</v>
      </c>
      <c r="M260" s="4">
        <f t="shared" si="90"/>
        <v>0</v>
      </c>
      <c r="N260" s="64">
        <f t="shared" si="91"/>
        <v>0</v>
      </c>
      <c r="O260" s="53" t="e">
        <f t="shared" si="92"/>
        <v>#DIV/0!</v>
      </c>
      <c r="R260" s="4">
        <f t="shared" si="93"/>
        <v>0</v>
      </c>
      <c r="S260" s="64">
        <f t="shared" si="94"/>
        <v>0</v>
      </c>
      <c r="T260" s="53" t="e">
        <f t="shared" si="95"/>
        <v>#DIV/0!</v>
      </c>
    </row>
    <row r="261" spans="3:20">
      <c r="C261" s="4">
        <f t="shared" si="84"/>
        <v>0</v>
      </c>
      <c r="D261" s="74">
        <f t="shared" si="85"/>
        <v>0</v>
      </c>
      <c r="E261" s="75" t="e">
        <f t="shared" si="86"/>
        <v>#DIV/0!</v>
      </c>
      <c r="H261" s="4">
        <f t="shared" si="87"/>
        <v>0</v>
      </c>
      <c r="I261" s="64">
        <f t="shared" si="88"/>
        <v>0</v>
      </c>
      <c r="J261" s="53" t="e">
        <f t="shared" si="89"/>
        <v>#DIV/0!</v>
      </c>
      <c r="M261" s="4">
        <f t="shared" si="90"/>
        <v>0</v>
      </c>
      <c r="N261" s="64">
        <f t="shared" si="91"/>
        <v>0</v>
      </c>
      <c r="O261" s="53" t="e">
        <f t="shared" si="92"/>
        <v>#DIV/0!</v>
      </c>
      <c r="R261" s="4">
        <f t="shared" si="93"/>
        <v>0</v>
      </c>
      <c r="S261" s="64">
        <f t="shared" si="94"/>
        <v>0</v>
      </c>
      <c r="T261" s="53" t="e">
        <f t="shared" si="95"/>
        <v>#DIV/0!</v>
      </c>
    </row>
    <row r="262" spans="3:20">
      <c r="C262" s="4">
        <f t="shared" si="84"/>
        <v>0</v>
      </c>
      <c r="D262" s="74">
        <f t="shared" si="85"/>
        <v>0</v>
      </c>
      <c r="E262" s="75" t="e">
        <f t="shared" si="86"/>
        <v>#DIV/0!</v>
      </c>
      <c r="H262" s="4">
        <f t="shared" si="87"/>
        <v>0</v>
      </c>
      <c r="I262" s="64">
        <f t="shared" si="88"/>
        <v>0</v>
      </c>
      <c r="J262" s="53" t="e">
        <f t="shared" si="89"/>
        <v>#DIV/0!</v>
      </c>
      <c r="M262" s="4">
        <f t="shared" si="90"/>
        <v>0</v>
      </c>
      <c r="N262" s="64">
        <f t="shared" si="91"/>
        <v>0</v>
      </c>
      <c r="O262" s="53" t="e">
        <f t="shared" si="92"/>
        <v>#DIV/0!</v>
      </c>
      <c r="R262" s="4">
        <f t="shared" si="93"/>
        <v>0</v>
      </c>
      <c r="S262" s="64">
        <f t="shared" si="94"/>
        <v>0</v>
      </c>
      <c r="T262" s="53" t="e">
        <f t="shared" si="95"/>
        <v>#DIV/0!</v>
      </c>
    </row>
    <row r="263" spans="3:20">
      <c r="C263" s="4">
        <f t="shared" si="84"/>
        <v>0</v>
      </c>
      <c r="D263" s="74">
        <f t="shared" si="85"/>
        <v>0</v>
      </c>
      <c r="E263" s="75" t="e">
        <f t="shared" si="86"/>
        <v>#DIV/0!</v>
      </c>
      <c r="H263" s="4">
        <f t="shared" si="87"/>
        <v>0</v>
      </c>
      <c r="I263" s="64">
        <f t="shared" si="88"/>
        <v>0</v>
      </c>
      <c r="J263" s="53" t="e">
        <f t="shared" si="89"/>
        <v>#DIV/0!</v>
      </c>
      <c r="M263" s="4">
        <f t="shared" si="90"/>
        <v>0</v>
      </c>
      <c r="N263" s="64">
        <f t="shared" si="91"/>
        <v>0</v>
      </c>
      <c r="O263" s="53" t="e">
        <f t="shared" si="92"/>
        <v>#DIV/0!</v>
      </c>
      <c r="R263" s="4">
        <f t="shared" si="93"/>
        <v>0</v>
      </c>
      <c r="S263" s="64">
        <f t="shared" si="94"/>
        <v>0</v>
      </c>
      <c r="T263" s="53" t="e">
        <f t="shared" si="95"/>
        <v>#DIV/0!</v>
      </c>
    </row>
    <row r="264" spans="3:20">
      <c r="C264" s="4">
        <f t="shared" si="84"/>
        <v>0</v>
      </c>
      <c r="D264" s="74">
        <f t="shared" si="85"/>
        <v>0</v>
      </c>
      <c r="E264" s="75" t="e">
        <f t="shared" si="86"/>
        <v>#DIV/0!</v>
      </c>
      <c r="H264" s="4">
        <f t="shared" si="87"/>
        <v>0</v>
      </c>
      <c r="I264" s="64">
        <f t="shared" si="88"/>
        <v>0</v>
      </c>
      <c r="J264" s="53" t="e">
        <f t="shared" si="89"/>
        <v>#DIV/0!</v>
      </c>
      <c r="M264" s="4">
        <f t="shared" si="90"/>
        <v>0</v>
      </c>
      <c r="N264" s="64">
        <f t="shared" si="91"/>
        <v>0</v>
      </c>
      <c r="O264" s="53" t="e">
        <f t="shared" si="92"/>
        <v>#DIV/0!</v>
      </c>
      <c r="R264" s="4">
        <f t="shared" si="93"/>
        <v>0</v>
      </c>
      <c r="S264" s="64">
        <f t="shared" si="94"/>
        <v>0</v>
      </c>
      <c r="T264" s="53" t="e">
        <f t="shared" si="95"/>
        <v>#DIV/0!</v>
      </c>
    </row>
    <row r="265" spans="3:20">
      <c r="C265" s="4">
        <f t="shared" si="84"/>
        <v>0</v>
      </c>
      <c r="D265" s="74">
        <f t="shared" si="85"/>
        <v>0</v>
      </c>
      <c r="E265" s="75" t="e">
        <f t="shared" si="86"/>
        <v>#DIV/0!</v>
      </c>
      <c r="H265" s="4">
        <f t="shared" si="87"/>
        <v>0</v>
      </c>
      <c r="I265" s="64">
        <f t="shared" si="88"/>
        <v>0</v>
      </c>
      <c r="J265" s="53" t="e">
        <f t="shared" si="89"/>
        <v>#DIV/0!</v>
      </c>
      <c r="M265" s="4">
        <f t="shared" si="90"/>
        <v>0</v>
      </c>
      <c r="N265" s="64">
        <f t="shared" si="91"/>
        <v>0</v>
      </c>
      <c r="O265" s="53" t="e">
        <f t="shared" si="92"/>
        <v>#DIV/0!</v>
      </c>
      <c r="R265" s="4">
        <f t="shared" si="93"/>
        <v>0</v>
      </c>
      <c r="S265" s="64">
        <f t="shared" si="94"/>
        <v>0</v>
      </c>
      <c r="T265" s="53" t="e">
        <f t="shared" si="95"/>
        <v>#DIV/0!</v>
      </c>
    </row>
    <row r="266" spans="3:20">
      <c r="C266" s="4">
        <f t="shared" si="84"/>
        <v>0</v>
      </c>
      <c r="D266" s="74">
        <f t="shared" si="85"/>
        <v>0</v>
      </c>
      <c r="E266" s="75" t="e">
        <f t="shared" si="86"/>
        <v>#DIV/0!</v>
      </c>
      <c r="H266" s="4">
        <f t="shared" si="87"/>
        <v>0</v>
      </c>
      <c r="I266" s="64">
        <f t="shared" si="88"/>
        <v>0</v>
      </c>
      <c r="J266" s="53" t="e">
        <f t="shared" si="89"/>
        <v>#DIV/0!</v>
      </c>
      <c r="M266" s="4">
        <f t="shared" si="90"/>
        <v>0</v>
      </c>
      <c r="N266" s="64">
        <f t="shared" si="91"/>
        <v>0</v>
      </c>
      <c r="O266" s="53" t="e">
        <f t="shared" si="92"/>
        <v>#DIV/0!</v>
      </c>
      <c r="R266" s="4">
        <f t="shared" si="93"/>
        <v>0</v>
      </c>
      <c r="S266" s="64">
        <f t="shared" si="94"/>
        <v>0</v>
      </c>
      <c r="T266" s="53" t="e">
        <f t="shared" si="95"/>
        <v>#DIV/0!</v>
      </c>
    </row>
    <row r="267" spans="3:20">
      <c r="C267" s="4">
        <f t="shared" si="84"/>
        <v>0</v>
      </c>
      <c r="D267" s="74">
        <f t="shared" si="85"/>
        <v>0</v>
      </c>
      <c r="E267" s="75" t="e">
        <f t="shared" si="86"/>
        <v>#DIV/0!</v>
      </c>
      <c r="H267" s="4">
        <f t="shared" si="87"/>
        <v>0</v>
      </c>
      <c r="I267" s="64">
        <f t="shared" si="88"/>
        <v>0</v>
      </c>
      <c r="J267" s="53" t="e">
        <f t="shared" si="89"/>
        <v>#DIV/0!</v>
      </c>
      <c r="M267" s="4">
        <f t="shared" si="90"/>
        <v>0</v>
      </c>
      <c r="N267" s="64">
        <f t="shared" si="91"/>
        <v>0</v>
      </c>
      <c r="O267" s="53" t="e">
        <f t="shared" si="92"/>
        <v>#DIV/0!</v>
      </c>
      <c r="R267" s="4">
        <f t="shared" si="93"/>
        <v>0</v>
      </c>
      <c r="S267" s="64">
        <f t="shared" si="94"/>
        <v>0</v>
      </c>
      <c r="T267" s="53" t="e">
        <f t="shared" si="95"/>
        <v>#DIV/0!</v>
      </c>
    </row>
    <row r="268" spans="3:20">
      <c r="C268" s="4">
        <f t="shared" si="84"/>
        <v>0</v>
      </c>
      <c r="D268" s="74">
        <f t="shared" si="85"/>
        <v>0</v>
      </c>
      <c r="E268" s="75" t="e">
        <f t="shared" si="86"/>
        <v>#DIV/0!</v>
      </c>
      <c r="H268" s="4">
        <f t="shared" si="87"/>
        <v>0</v>
      </c>
      <c r="I268" s="64">
        <f t="shared" si="88"/>
        <v>0</v>
      </c>
      <c r="J268" s="53" t="e">
        <f t="shared" si="89"/>
        <v>#DIV/0!</v>
      </c>
      <c r="M268" s="4">
        <f t="shared" si="90"/>
        <v>0</v>
      </c>
      <c r="N268" s="64">
        <f t="shared" si="91"/>
        <v>0</v>
      </c>
      <c r="O268" s="53" t="e">
        <f t="shared" si="92"/>
        <v>#DIV/0!</v>
      </c>
      <c r="R268" s="4">
        <f t="shared" si="93"/>
        <v>0</v>
      </c>
      <c r="S268" s="64">
        <f t="shared" si="94"/>
        <v>0</v>
      </c>
      <c r="T268" s="53" t="e">
        <f t="shared" si="95"/>
        <v>#DIV/0!</v>
      </c>
    </row>
    <row r="269" spans="3:20">
      <c r="C269" s="4">
        <f t="shared" si="84"/>
        <v>0</v>
      </c>
      <c r="D269" s="74">
        <f t="shared" si="85"/>
        <v>0</v>
      </c>
      <c r="E269" s="75" t="e">
        <f t="shared" si="86"/>
        <v>#DIV/0!</v>
      </c>
      <c r="H269" s="4">
        <f t="shared" si="87"/>
        <v>0</v>
      </c>
      <c r="I269" s="64">
        <f t="shared" si="88"/>
        <v>0</v>
      </c>
      <c r="J269" s="53" t="e">
        <f t="shared" si="89"/>
        <v>#DIV/0!</v>
      </c>
      <c r="M269" s="4">
        <f t="shared" si="90"/>
        <v>0</v>
      </c>
      <c r="N269" s="64">
        <f t="shared" si="91"/>
        <v>0</v>
      </c>
      <c r="O269" s="53" t="e">
        <f t="shared" si="92"/>
        <v>#DIV/0!</v>
      </c>
      <c r="R269" s="4">
        <f t="shared" si="93"/>
        <v>0</v>
      </c>
      <c r="S269" s="64">
        <f t="shared" si="94"/>
        <v>0</v>
      </c>
      <c r="T269" s="53" t="e">
        <f t="shared" si="95"/>
        <v>#DIV/0!</v>
      </c>
    </row>
    <row r="270" spans="3:20">
      <c r="C270" s="4">
        <f t="shared" si="84"/>
        <v>0</v>
      </c>
      <c r="D270" s="74">
        <f t="shared" si="85"/>
        <v>0</v>
      </c>
      <c r="E270" s="75" t="e">
        <f t="shared" si="86"/>
        <v>#DIV/0!</v>
      </c>
      <c r="H270" s="4">
        <f t="shared" si="87"/>
        <v>0</v>
      </c>
      <c r="I270" s="64">
        <f t="shared" si="88"/>
        <v>0</v>
      </c>
      <c r="J270" s="53" t="e">
        <f t="shared" si="89"/>
        <v>#DIV/0!</v>
      </c>
      <c r="M270" s="4">
        <f t="shared" si="90"/>
        <v>0</v>
      </c>
      <c r="N270" s="64">
        <f t="shared" si="91"/>
        <v>0</v>
      </c>
      <c r="O270" s="53" t="e">
        <f t="shared" si="92"/>
        <v>#DIV/0!</v>
      </c>
      <c r="R270" s="4">
        <f t="shared" si="93"/>
        <v>0</v>
      </c>
      <c r="S270" s="64">
        <f t="shared" si="94"/>
        <v>0</v>
      </c>
      <c r="T270" s="53" t="e">
        <f t="shared" si="95"/>
        <v>#DIV/0!</v>
      </c>
    </row>
    <row r="271" spans="3:20">
      <c r="C271" s="4">
        <f t="shared" si="84"/>
        <v>0</v>
      </c>
      <c r="D271" s="74">
        <f t="shared" si="85"/>
        <v>0</v>
      </c>
      <c r="E271" s="75" t="e">
        <f t="shared" si="86"/>
        <v>#DIV/0!</v>
      </c>
      <c r="H271" s="4">
        <f t="shared" si="87"/>
        <v>0</v>
      </c>
      <c r="I271" s="64">
        <f t="shared" si="88"/>
        <v>0</v>
      </c>
      <c r="J271" s="53" t="e">
        <f t="shared" si="89"/>
        <v>#DIV/0!</v>
      </c>
      <c r="M271" s="4">
        <f t="shared" si="90"/>
        <v>0</v>
      </c>
      <c r="N271" s="64">
        <f t="shared" si="91"/>
        <v>0</v>
      </c>
      <c r="O271" s="53" t="e">
        <f t="shared" si="92"/>
        <v>#DIV/0!</v>
      </c>
      <c r="R271" s="4">
        <f t="shared" si="93"/>
        <v>0</v>
      </c>
      <c r="S271" s="64">
        <f t="shared" si="94"/>
        <v>0</v>
      </c>
      <c r="T271" s="53" t="e">
        <f t="shared" si="95"/>
        <v>#DIV/0!</v>
      </c>
    </row>
    <row r="272" spans="3:20">
      <c r="C272" s="4">
        <f t="shared" si="84"/>
        <v>0</v>
      </c>
      <c r="D272" s="74">
        <f t="shared" si="85"/>
        <v>0</v>
      </c>
      <c r="E272" s="75" t="e">
        <f t="shared" si="86"/>
        <v>#DIV/0!</v>
      </c>
      <c r="H272" s="4">
        <f t="shared" si="87"/>
        <v>0</v>
      </c>
      <c r="I272" s="64">
        <f t="shared" si="88"/>
        <v>0</v>
      </c>
      <c r="J272" s="53" t="e">
        <f t="shared" si="89"/>
        <v>#DIV/0!</v>
      </c>
      <c r="M272" s="4">
        <f t="shared" si="90"/>
        <v>0</v>
      </c>
      <c r="N272" s="64">
        <f t="shared" si="91"/>
        <v>0</v>
      </c>
      <c r="O272" s="53" t="e">
        <f t="shared" si="92"/>
        <v>#DIV/0!</v>
      </c>
      <c r="R272" s="4">
        <f t="shared" si="93"/>
        <v>0</v>
      </c>
      <c r="S272" s="64">
        <f t="shared" si="94"/>
        <v>0</v>
      </c>
      <c r="T272" s="53" t="e">
        <f t="shared" si="95"/>
        <v>#DIV/0!</v>
      </c>
    </row>
    <row r="273" spans="3:20">
      <c r="C273" s="4">
        <f t="shared" ref="C273:C329" si="96">(A273)/($AD$11*$AC$5)</f>
        <v>0</v>
      </c>
      <c r="D273" s="74">
        <f t="shared" ref="D273:D329" si="97">(A273*$AC$6)/($AA$11*$AC$5)</f>
        <v>0</v>
      </c>
      <c r="E273" s="75" t="e">
        <f t="shared" ref="E273:E329" si="98">(B273*$AC$6)/(2*$AC$7*$AD$11*(C273^2))</f>
        <v>#DIV/0!</v>
      </c>
      <c r="H273" s="4">
        <f t="shared" si="87"/>
        <v>0</v>
      </c>
      <c r="I273" s="64">
        <f t="shared" si="88"/>
        <v>0</v>
      </c>
      <c r="J273" s="53" t="e">
        <f t="shared" si="89"/>
        <v>#DIV/0!</v>
      </c>
      <c r="M273" s="4">
        <f t="shared" si="90"/>
        <v>0</v>
      </c>
      <c r="N273" s="64">
        <f t="shared" si="91"/>
        <v>0</v>
      </c>
      <c r="O273" s="53" t="e">
        <f t="shared" si="92"/>
        <v>#DIV/0!</v>
      </c>
      <c r="R273" s="4">
        <f t="shared" si="93"/>
        <v>0</v>
      </c>
      <c r="S273" s="64">
        <f t="shared" si="94"/>
        <v>0</v>
      </c>
      <c r="T273" s="53" t="e">
        <f t="shared" si="95"/>
        <v>#DIV/0!</v>
      </c>
    </row>
    <row r="274" spans="3:20">
      <c r="C274" s="4">
        <f t="shared" si="96"/>
        <v>0</v>
      </c>
      <c r="D274" s="74">
        <f t="shared" si="97"/>
        <v>0</v>
      </c>
      <c r="E274" s="75" t="e">
        <f t="shared" si="98"/>
        <v>#DIV/0!</v>
      </c>
      <c r="H274" s="4">
        <f t="shared" si="87"/>
        <v>0</v>
      </c>
      <c r="I274" s="64">
        <f t="shared" si="88"/>
        <v>0</v>
      </c>
      <c r="J274" s="53" t="e">
        <f t="shared" si="89"/>
        <v>#DIV/0!</v>
      </c>
      <c r="M274" s="4">
        <f t="shared" si="90"/>
        <v>0</v>
      </c>
      <c r="N274" s="64">
        <f t="shared" si="91"/>
        <v>0</v>
      </c>
      <c r="O274" s="53" t="e">
        <f t="shared" si="92"/>
        <v>#DIV/0!</v>
      </c>
      <c r="R274" s="4">
        <f t="shared" si="93"/>
        <v>0</v>
      </c>
      <c r="S274" s="64">
        <f t="shared" si="94"/>
        <v>0</v>
      </c>
      <c r="T274" s="53" t="e">
        <f t="shared" si="95"/>
        <v>#DIV/0!</v>
      </c>
    </row>
    <row r="275" spans="3:20">
      <c r="C275" s="4">
        <f t="shared" si="96"/>
        <v>0</v>
      </c>
      <c r="D275" s="74">
        <f t="shared" si="97"/>
        <v>0</v>
      </c>
      <c r="E275" s="75" t="e">
        <f t="shared" si="98"/>
        <v>#DIV/0!</v>
      </c>
      <c r="H275" s="4">
        <f t="shared" si="87"/>
        <v>0</v>
      </c>
      <c r="I275" s="64">
        <f t="shared" si="88"/>
        <v>0</v>
      </c>
      <c r="J275" s="53" t="e">
        <f t="shared" si="89"/>
        <v>#DIV/0!</v>
      </c>
      <c r="M275" s="4">
        <f t="shared" si="90"/>
        <v>0</v>
      </c>
      <c r="N275" s="64">
        <f t="shared" si="91"/>
        <v>0</v>
      </c>
      <c r="O275" s="53" t="e">
        <f t="shared" si="92"/>
        <v>#DIV/0!</v>
      </c>
      <c r="R275" s="4">
        <f t="shared" si="93"/>
        <v>0</v>
      </c>
      <c r="S275" s="64">
        <f t="shared" si="94"/>
        <v>0</v>
      </c>
      <c r="T275" s="53" t="e">
        <f t="shared" si="95"/>
        <v>#DIV/0!</v>
      </c>
    </row>
    <row r="276" spans="3:20">
      <c r="C276" s="4">
        <f t="shared" si="96"/>
        <v>0</v>
      </c>
      <c r="D276" s="74">
        <f t="shared" si="97"/>
        <v>0</v>
      </c>
      <c r="E276" s="75" t="e">
        <f t="shared" si="98"/>
        <v>#DIV/0!</v>
      </c>
      <c r="H276" s="4">
        <f t="shared" si="87"/>
        <v>0</v>
      </c>
      <c r="I276" s="64">
        <f t="shared" si="88"/>
        <v>0</v>
      </c>
      <c r="J276" s="53" t="e">
        <f t="shared" si="89"/>
        <v>#DIV/0!</v>
      </c>
      <c r="M276" s="4">
        <f t="shared" si="90"/>
        <v>0</v>
      </c>
      <c r="N276" s="64">
        <f t="shared" si="91"/>
        <v>0</v>
      </c>
      <c r="O276" s="53" t="e">
        <f t="shared" si="92"/>
        <v>#DIV/0!</v>
      </c>
      <c r="R276" s="4">
        <f t="shared" si="93"/>
        <v>0</v>
      </c>
      <c r="S276" s="64">
        <f t="shared" si="94"/>
        <v>0</v>
      </c>
      <c r="T276" s="53" t="e">
        <f t="shared" si="95"/>
        <v>#DIV/0!</v>
      </c>
    </row>
    <row r="277" spans="3:20">
      <c r="C277" s="4">
        <f t="shared" si="96"/>
        <v>0</v>
      </c>
      <c r="D277" s="74">
        <f t="shared" si="97"/>
        <v>0</v>
      </c>
      <c r="E277" s="75" t="e">
        <f t="shared" si="98"/>
        <v>#DIV/0!</v>
      </c>
      <c r="H277" s="4">
        <f t="shared" si="87"/>
        <v>0</v>
      </c>
      <c r="I277" s="64">
        <f t="shared" si="88"/>
        <v>0</v>
      </c>
      <c r="J277" s="53" t="e">
        <f t="shared" si="89"/>
        <v>#DIV/0!</v>
      </c>
      <c r="M277" s="4">
        <f t="shared" si="90"/>
        <v>0</v>
      </c>
      <c r="N277" s="64">
        <f t="shared" si="91"/>
        <v>0</v>
      </c>
      <c r="O277" s="53" t="e">
        <f t="shared" si="92"/>
        <v>#DIV/0!</v>
      </c>
      <c r="R277" s="4">
        <f t="shared" si="93"/>
        <v>0</v>
      </c>
      <c r="S277" s="64">
        <f t="shared" si="94"/>
        <v>0</v>
      </c>
      <c r="T277" s="53" t="e">
        <f t="shared" si="95"/>
        <v>#DIV/0!</v>
      </c>
    </row>
    <row r="278" spans="3:20">
      <c r="C278" s="4">
        <f t="shared" si="96"/>
        <v>0</v>
      </c>
      <c r="D278" s="74">
        <f t="shared" si="97"/>
        <v>0</v>
      </c>
      <c r="E278" s="75" t="e">
        <f t="shared" si="98"/>
        <v>#DIV/0!</v>
      </c>
      <c r="H278" s="4">
        <f t="shared" si="87"/>
        <v>0</v>
      </c>
      <c r="I278" s="64">
        <f t="shared" si="88"/>
        <v>0</v>
      </c>
      <c r="J278" s="53" t="e">
        <f t="shared" si="89"/>
        <v>#DIV/0!</v>
      </c>
      <c r="M278" s="4">
        <f t="shared" si="90"/>
        <v>0</v>
      </c>
      <c r="N278" s="64">
        <f t="shared" si="91"/>
        <v>0</v>
      </c>
      <c r="O278" s="53" t="e">
        <f t="shared" si="92"/>
        <v>#DIV/0!</v>
      </c>
      <c r="R278" s="4">
        <f t="shared" si="93"/>
        <v>0</v>
      </c>
      <c r="S278" s="64">
        <f t="shared" si="94"/>
        <v>0</v>
      </c>
      <c r="T278" s="53" t="e">
        <f t="shared" si="95"/>
        <v>#DIV/0!</v>
      </c>
    </row>
    <row r="279" spans="3:20">
      <c r="C279" s="4">
        <f t="shared" si="96"/>
        <v>0</v>
      </c>
      <c r="D279" s="74">
        <f t="shared" si="97"/>
        <v>0</v>
      </c>
      <c r="E279" s="75" t="e">
        <f t="shared" si="98"/>
        <v>#DIV/0!</v>
      </c>
      <c r="H279" s="4">
        <f t="shared" si="87"/>
        <v>0</v>
      </c>
      <c r="I279" s="64">
        <f t="shared" si="88"/>
        <v>0</v>
      </c>
      <c r="J279" s="53" t="e">
        <f t="shared" si="89"/>
        <v>#DIV/0!</v>
      </c>
      <c r="M279" s="4">
        <f t="shared" si="90"/>
        <v>0</v>
      </c>
      <c r="N279" s="64">
        <f t="shared" si="91"/>
        <v>0</v>
      </c>
      <c r="O279" s="53" t="e">
        <f t="shared" si="92"/>
        <v>#DIV/0!</v>
      </c>
      <c r="R279" s="4">
        <f t="shared" si="93"/>
        <v>0</v>
      </c>
      <c r="S279" s="64">
        <f t="shared" si="94"/>
        <v>0</v>
      </c>
      <c r="T279" s="53" t="e">
        <f t="shared" si="95"/>
        <v>#DIV/0!</v>
      </c>
    </row>
    <row r="280" spans="3:20">
      <c r="C280" s="4">
        <f t="shared" si="96"/>
        <v>0</v>
      </c>
      <c r="D280" s="74">
        <f t="shared" si="97"/>
        <v>0</v>
      </c>
      <c r="E280" s="75" t="e">
        <f t="shared" si="98"/>
        <v>#DIV/0!</v>
      </c>
      <c r="H280" s="4">
        <f t="shared" si="87"/>
        <v>0</v>
      </c>
      <c r="I280" s="64">
        <f t="shared" si="88"/>
        <v>0</v>
      </c>
      <c r="J280" s="53" t="e">
        <f t="shared" si="89"/>
        <v>#DIV/0!</v>
      </c>
      <c r="M280" s="4">
        <f t="shared" si="90"/>
        <v>0</v>
      </c>
      <c r="N280" s="64">
        <f t="shared" si="91"/>
        <v>0</v>
      </c>
      <c r="O280" s="53" t="e">
        <f t="shared" si="92"/>
        <v>#DIV/0!</v>
      </c>
      <c r="R280" s="4">
        <f t="shared" si="93"/>
        <v>0</v>
      </c>
      <c r="S280" s="64">
        <f t="shared" si="94"/>
        <v>0</v>
      </c>
      <c r="T280" s="53" t="e">
        <f t="shared" si="95"/>
        <v>#DIV/0!</v>
      </c>
    </row>
    <row r="281" spans="3:20">
      <c r="C281" s="4">
        <f t="shared" si="96"/>
        <v>0</v>
      </c>
      <c r="D281" s="74">
        <f t="shared" si="97"/>
        <v>0</v>
      </c>
      <c r="E281" s="75" t="e">
        <f t="shared" si="98"/>
        <v>#DIV/0!</v>
      </c>
      <c r="H281" s="4">
        <f t="shared" si="87"/>
        <v>0</v>
      </c>
      <c r="I281" s="64">
        <f t="shared" si="88"/>
        <v>0</v>
      </c>
      <c r="J281" s="53" t="e">
        <f t="shared" si="89"/>
        <v>#DIV/0!</v>
      </c>
      <c r="M281" s="4">
        <f t="shared" si="90"/>
        <v>0</v>
      </c>
      <c r="N281" s="64">
        <f t="shared" si="91"/>
        <v>0</v>
      </c>
      <c r="O281" s="53" t="e">
        <f t="shared" si="92"/>
        <v>#DIV/0!</v>
      </c>
      <c r="R281" s="4">
        <f t="shared" si="93"/>
        <v>0</v>
      </c>
      <c r="S281" s="64">
        <f t="shared" si="94"/>
        <v>0</v>
      </c>
      <c r="T281" s="53" t="e">
        <f t="shared" si="95"/>
        <v>#DIV/0!</v>
      </c>
    </row>
    <row r="282" spans="3:20">
      <c r="C282" s="4">
        <f t="shared" si="96"/>
        <v>0</v>
      </c>
      <c r="D282" s="74">
        <f t="shared" si="97"/>
        <v>0</v>
      </c>
      <c r="E282" s="75" t="e">
        <f t="shared" si="98"/>
        <v>#DIV/0!</v>
      </c>
      <c r="H282" s="4">
        <f t="shared" si="87"/>
        <v>0</v>
      </c>
      <c r="I282" s="64">
        <f t="shared" si="88"/>
        <v>0</v>
      </c>
      <c r="J282" s="53" t="e">
        <f t="shared" si="89"/>
        <v>#DIV/0!</v>
      </c>
      <c r="M282" s="4">
        <f t="shared" si="90"/>
        <v>0</v>
      </c>
      <c r="N282" s="64">
        <f t="shared" si="91"/>
        <v>0</v>
      </c>
      <c r="O282" s="53" t="e">
        <f t="shared" si="92"/>
        <v>#DIV/0!</v>
      </c>
      <c r="R282" s="4">
        <f t="shared" si="93"/>
        <v>0</v>
      </c>
      <c r="S282" s="64">
        <f t="shared" si="94"/>
        <v>0</v>
      </c>
      <c r="T282" s="53" t="e">
        <f t="shared" si="95"/>
        <v>#DIV/0!</v>
      </c>
    </row>
    <row r="283" spans="3:20">
      <c r="C283" s="4">
        <f t="shared" si="96"/>
        <v>0</v>
      </c>
      <c r="D283" s="74">
        <f t="shared" si="97"/>
        <v>0</v>
      </c>
      <c r="E283" s="75" t="e">
        <f t="shared" si="98"/>
        <v>#DIV/0!</v>
      </c>
      <c r="H283" s="4">
        <f t="shared" si="87"/>
        <v>0</v>
      </c>
      <c r="I283" s="64">
        <f t="shared" si="88"/>
        <v>0</v>
      </c>
      <c r="J283" s="53" t="e">
        <f t="shared" si="89"/>
        <v>#DIV/0!</v>
      </c>
      <c r="M283" s="4">
        <f t="shared" si="90"/>
        <v>0</v>
      </c>
      <c r="N283" s="64">
        <f t="shared" si="91"/>
        <v>0</v>
      </c>
      <c r="O283" s="53" t="e">
        <f t="shared" si="92"/>
        <v>#DIV/0!</v>
      </c>
      <c r="R283" s="4">
        <f t="shared" si="93"/>
        <v>0</v>
      </c>
      <c r="S283" s="64">
        <f t="shared" si="94"/>
        <v>0</v>
      </c>
      <c r="T283" s="53" t="e">
        <f t="shared" si="95"/>
        <v>#DIV/0!</v>
      </c>
    </row>
    <row r="284" spans="3:20">
      <c r="C284" s="4">
        <f t="shared" si="96"/>
        <v>0</v>
      </c>
      <c r="D284" s="74">
        <f t="shared" si="97"/>
        <v>0</v>
      </c>
      <c r="E284" s="75" t="e">
        <f t="shared" si="98"/>
        <v>#DIV/0!</v>
      </c>
      <c r="H284" s="4">
        <f t="shared" si="87"/>
        <v>0</v>
      </c>
      <c r="I284" s="64">
        <f t="shared" si="88"/>
        <v>0</v>
      </c>
      <c r="J284" s="53" t="e">
        <f t="shared" si="89"/>
        <v>#DIV/0!</v>
      </c>
      <c r="M284" s="4">
        <f t="shared" si="90"/>
        <v>0</v>
      </c>
      <c r="N284" s="64">
        <f t="shared" si="91"/>
        <v>0</v>
      </c>
      <c r="O284" s="53" t="e">
        <f t="shared" si="92"/>
        <v>#DIV/0!</v>
      </c>
      <c r="R284" s="4">
        <f t="shared" si="93"/>
        <v>0</v>
      </c>
      <c r="S284" s="64">
        <f t="shared" si="94"/>
        <v>0</v>
      </c>
      <c r="T284" s="53" t="e">
        <f t="shared" si="95"/>
        <v>#DIV/0!</v>
      </c>
    </row>
    <row r="285" spans="3:20">
      <c r="C285" s="4">
        <f t="shared" si="96"/>
        <v>0</v>
      </c>
      <c r="D285" s="74">
        <f t="shared" si="97"/>
        <v>0</v>
      </c>
      <c r="E285" s="75" t="e">
        <f t="shared" si="98"/>
        <v>#DIV/0!</v>
      </c>
      <c r="H285" s="4">
        <f t="shared" si="87"/>
        <v>0</v>
      </c>
      <c r="I285" s="64">
        <f t="shared" si="88"/>
        <v>0</v>
      </c>
      <c r="J285" s="53" t="e">
        <f t="shared" si="89"/>
        <v>#DIV/0!</v>
      </c>
      <c r="M285" s="4">
        <f t="shared" si="90"/>
        <v>0</v>
      </c>
      <c r="N285" s="64">
        <f t="shared" si="91"/>
        <v>0</v>
      </c>
      <c r="O285" s="53" t="e">
        <f t="shared" si="92"/>
        <v>#DIV/0!</v>
      </c>
      <c r="R285" s="4">
        <f t="shared" si="93"/>
        <v>0</v>
      </c>
      <c r="S285" s="64">
        <f t="shared" si="94"/>
        <v>0</v>
      </c>
      <c r="T285" s="53" t="e">
        <f t="shared" si="95"/>
        <v>#DIV/0!</v>
      </c>
    </row>
    <row r="286" spans="3:20">
      <c r="C286" s="4">
        <f t="shared" si="96"/>
        <v>0</v>
      </c>
      <c r="D286" s="74">
        <f t="shared" si="97"/>
        <v>0</v>
      </c>
      <c r="E286" s="75" t="e">
        <f t="shared" si="98"/>
        <v>#DIV/0!</v>
      </c>
      <c r="H286" s="4">
        <f t="shared" si="87"/>
        <v>0</v>
      </c>
      <c r="I286" s="64">
        <f t="shared" si="88"/>
        <v>0</v>
      </c>
      <c r="J286" s="53" t="e">
        <f t="shared" si="89"/>
        <v>#DIV/0!</v>
      </c>
      <c r="M286" s="4">
        <f t="shared" si="90"/>
        <v>0</v>
      </c>
      <c r="N286" s="64">
        <f t="shared" si="91"/>
        <v>0</v>
      </c>
      <c r="O286" s="53" t="e">
        <f t="shared" si="92"/>
        <v>#DIV/0!</v>
      </c>
      <c r="R286" s="4">
        <f t="shared" si="93"/>
        <v>0</v>
      </c>
      <c r="S286" s="64">
        <f t="shared" si="94"/>
        <v>0</v>
      </c>
      <c r="T286" s="53" t="e">
        <f t="shared" si="95"/>
        <v>#DIV/0!</v>
      </c>
    </row>
    <row r="287" spans="3:20">
      <c r="C287" s="4">
        <f t="shared" si="96"/>
        <v>0</v>
      </c>
      <c r="D287" s="74">
        <f t="shared" si="97"/>
        <v>0</v>
      </c>
      <c r="E287" s="75" t="e">
        <f t="shared" si="98"/>
        <v>#DIV/0!</v>
      </c>
      <c r="H287" s="4">
        <f t="shared" si="87"/>
        <v>0</v>
      </c>
      <c r="I287" s="64">
        <f t="shared" si="88"/>
        <v>0</v>
      </c>
      <c r="J287" s="53" t="e">
        <f t="shared" si="89"/>
        <v>#DIV/0!</v>
      </c>
      <c r="M287" s="4">
        <f t="shared" si="90"/>
        <v>0</v>
      </c>
      <c r="N287" s="64">
        <f t="shared" si="91"/>
        <v>0</v>
      </c>
      <c r="O287" s="53" t="e">
        <f t="shared" si="92"/>
        <v>#DIV/0!</v>
      </c>
      <c r="R287" s="4">
        <f t="shared" si="93"/>
        <v>0</v>
      </c>
      <c r="S287" s="64">
        <f t="shared" si="94"/>
        <v>0</v>
      </c>
      <c r="T287" s="53" t="e">
        <f t="shared" si="95"/>
        <v>#DIV/0!</v>
      </c>
    </row>
    <row r="288" spans="3:20">
      <c r="C288" s="4">
        <f t="shared" si="96"/>
        <v>0</v>
      </c>
      <c r="D288" s="74">
        <f t="shared" si="97"/>
        <v>0</v>
      </c>
      <c r="E288" s="75" t="e">
        <f t="shared" si="98"/>
        <v>#DIV/0!</v>
      </c>
      <c r="H288" s="4">
        <f t="shared" si="87"/>
        <v>0</v>
      </c>
      <c r="I288" s="64">
        <f t="shared" si="88"/>
        <v>0</v>
      </c>
      <c r="J288" s="53" t="e">
        <f t="shared" si="89"/>
        <v>#DIV/0!</v>
      </c>
      <c r="M288" s="4">
        <f t="shared" si="90"/>
        <v>0</v>
      </c>
      <c r="N288" s="64">
        <f t="shared" si="91"/>
        <v>0</v>
      </c>
      <c r="O288" s="53" t="e">
        <f t="shared" si="92"/>
        <v>#DIV/0!</v>
      </c>
      <c r="R288" s="4">
        <f t="shared" si="93"/>
        <v>0</v>
      </c>
      <c r="S288" s="64">
        <f t="shared" si="94"/>
        <v>0</v>
      </c>
      <c r="T288" s="53" t="e">
        <f t="shared" si="95"/>
        <v>#DIV/0!</v>
      </c>
    </row>
    <row r="289" spans="3:20">
      <c r="C289" s="4">
        <f t="shared" si="96"/>
        <v>0</v>
      </c>
      <c r="D289" s="74">
        <f t="shared" si="97"/>
        <v>0</v>
      </c>
      <c r="E289" s="75" t="e">
        <f t="shared" si="98"/>
        <v>#DIV/0!</v>
      </c>
      <c r="H289" s="4">
        <f t="shared" si="87"/>
        <v>0</v>
      </c>
      <c r="I289" s="64">
        <f t="shared" si="88"/>
        <v>0</v>
      </c>
      <c r="J289" s="53" t="e">
        <f t="shared" si="89"/>
        <v>#DIV/0!</v>
      </c>
      <c r="M289" s="4">
        <f t="shared" si="90"/>
        <v>0</v>
      </c>
      <c r="N289" s="64">
        <f t="shared" si="91"/>
        <v>0</v>
      </c>
      <c r="O289" s="53" t="e">
        <f t="shared" si="92"/>
        <v>#DIV/0!</v>
      </c>
      <c r="R289" s="4">
        <f t="shared" si="93"/>
        <v>0</v>
      </c>
      <c r="S289" s="64">
        <f t="shared" si="94"/>
        <v>0</v>
      </c>
      <c r="T289" s="53" t="e">
        <f t="shared" si="95"/>
        <v>#DIV/0!</v>
      </c>
    </row>
    <row r="290" spans="3:20">
      <c r="C290" s="4">
        <f t="shared" si="96"/>
        <v>0</v>
      </c>
      <c r="D290" s="74">
        <f t="shared" si="97"/>
        <v>0</v>
      </c>
      <c r="E290" s="75" t="e">
        <f t="shared" si="98"/>
        <v>#DIV/0!</v>
      </c>
      <c r="H290" s="4">
        <f t="shared" si="87"/>
        <v>0</v>
      </c>
      <c r="I290" s="64">
        <f t="shared" si="88"/>
        <v>0</v>
      </c>
      <c r="J290" s="53" t="e">
        <f t="shared" si="89"/>
        <v>#DIV/0!</v>
      </c>
      <c r="M290" s="4">
        <f t="shared" si="90"/>
        <v>0</v>
      </c>
      <c r="N290" s="64">
        <f t="shared" si="91"/>
        <v>0</v>
      </c>
      <c r="O290" s="53" t="e">
        <f t="shared" si="92"/>
        <v>#DIV/0!</v>
      </c>
      <c r="R290" s="4">
        <f t="shared" si="93"/>
        <v>0</v>
      </c>
      <c r="S290" s="64">
        <f t="shared" si="94"/>
        <v>0</v>
      </c>
      <c r="T290" s="53" t="e">
        <f t="shared" si="95"/>
        <v>#DIV/0!</v>
      </c>
    </row>
    <row r="291" spans="3:20">
      <c r="C291" s="4">
        <f t="shared" si="96"/>
        <v>0</v>
      </c>
      <c r="D291" s="74">
        <f t="shared" si="97"/>
        <v>0</v>
      </c>
      <c r="E291" s="75" t="e">
        <f t="shared" si="98"/>
        <v>#DIV/0!</v>
      </c>
      <c r="H291" s="4">
        <f t="shared" si="87"/>
        <v>0</v>
      </c>
      <c r="I291" s="64">
        <f t="shared" si="88"/>
        <v>0</v>
      </c>
      <c r="J291" s="53" t="e">
        <f t="shared" si="89"/>
        <v>#DIV/0!</v>
      </c>
      <c r="M291" s="4">
        <f t="shared" si="90"/>
        <v>0</v>
      </c>
      <c r="N291" s="64">
        <f t="shared" si="91"/>
        <v>0</v>
      </c>
      <c r="O291" s="53" t="e">
        <f t="shared" si="92"/>
        <v>#DIV/0!</v>
      </c>
      <c r="R291" s="4">
        <f t="shared" si="93"/>
        <v>0</v>
      </c>
      <c r="S291" s="64">
        <f t="shared" si="94"/>
        <v>0</v>
      </c>
      <c r="T291" s="53" t="e">
        <f t="shared" si="95"/>
        <v>#DIV/0!</v>
      </c>
    </row>
    <row r="292" spans="3:20">
      <c r="C292" s="4">
        <f t="shared" si="96"/>
        <v>0</v>
      </c>
      <c r="D292" s="74">
        <f t="shared" si="97"/>
        <v>0</v>
      </c>
      <c r="E292" s="75" t="e">
        <f t="shared" si="98"/>
        <v>#DIV/0!</v>
      </c>
      <c r="H292" s="4">
        <f t="shared" si="87"/>
        <v>0</v>
      </c>
      <c r="I292" s="64">
        <f t="shared" si="88"/>
        <v>0</v>
      </c>
      <c r="J292" s="53" t="e">
        <f t="shared" si="89"/>
        <v>#DIV/0!</v>
      </c>
      <c r="M292" s="4">
        <f t="shared" si="90"/>
        <v>0</v>
      </c>
      <c r="N292" s="64">
        <f t="shared" si="91"/>
        <v>0</v>
      </c>
      <c r="O292" s="53" t="e">
        <f t="shared" si="92"/>
        <v>#DIV/0!</v>
      </c>
      <c r="R292" s="4">
        <f t="shared" si="93"/>
        <v>0</v>
      </c>
      <c r="S292" s="64">
        <f t="shared" si="94"/>
        <v>0</v>
      </c>
      <c r="T292" s="53" t="e">
        <f t="shared" si="95"/>
        <v>#DIV/0!</v>
      </c>
    </row>
    <row r="293" spans="3:20">
      <c r="C293" s="4">
        <f t="shared" si="96"/>
        <v>0</v>
      </c>
      <c r="D293" s="74">
        <f t="shared" si="97"/>
        <v>0</v>
      </c>
      <c r="E293" s="75" t="e">
        <f t="shared" si="98"/>
        <v>#DIV/0!</v>
      </c>
      <c r="H293" s="4">
        <f t="shared" si="87"/>
        <v>0</v>
      </c>
      <c r="I293" s="64">
        <f t="shared" si="88"/>
        <v>0</v>
      </c>
      <c r="J293" s="53" t="e">
        <f t="shared" si="89"/>
        <v>#DIV/0!</v>
      </c>
      <c r="M293" s="4">
        <f t="shared" si="90"/>
        <v>0</v>
      </c>
      <c r="N293" s="64">
        <f t="shared" si="91"/>
        <v>0</v>
      </c>
      <c r="O293" s="53" t="e">
        <f t="shared" si="92"/>
        <v>#DIV/0!</v>
      </c>
      <c r="R293" s="4">
        <f t="shared" si="93"/>
        <v>0</v>
      </c>
      <c r="S293" s="64">
        <f t="shared" si="94"/>
        <v>0</v>
      </c>
      <c r="T293" s="53" t="e">
        <f t="shared" si="95"/>
        <v>#DIV/0!</v>
      </c>
    </row>
    <row r="294" spans="3:20">
      <c r="C294" s="4">
        <f t="shared" si="96"/>
        <v>0</v>
      </c>
      <c r="D294" s="74">
        <f t="shared" si="97"/>
        <v>0</v>
      </c>
      <c r="E294" s="75" t="e">
        <f t="shared" si="98"/>
        <v>#DIV/0!</v>
      </c>
      <c r="H294" s="4">
        <f t="shared" si="87"/>
        <v>0</v>
      </c>
      <c r="I294" s="64">
        <f t="shared" si="88"/>
        <v>0</v>
      </c>
      <c r="J294" s="53" t="e">
        <f t="shared" si="89"/>
        <v>#DIV/0!</v>
      </c>
      <c r="M294" s="4">
        <f t="shared" si="90"/>
        <v>0</v>
      </c>
      <c r="N294" s="64">
        <f t="shared" si="91"/>
        <v>0</v>
      </c>
      <c r="O294" s="53" t="e">
        <f t="shared" si="92"/>
        <v>#DIV/0!</v>
      </c>
      <c r="R294" s="4">
        <f t="shared" si="93"/>
        <v>0</v>
      </c>
      <c r="S294" s="64">
        <f t="shared" si="94"/>
        <v>0</v>
      </c>
      <c r="T294" s="53" t="e">
        <f t="shared" si="95"/>
        <v>#DIV/0!</v>
      </c>
    </row>
    <row r="295" spans="3:20">
      <c r="C295" s="4">
        <f t="shared" si="96"/>
        <v>0</v>
      </c>
      <c r="D295" s="74">
        <f t="shared" si="97"/>
        <v>0</v>
      </c>
      <c r="E295" s="75" t="e">
        <f t="shared" si="98"/>
        <v>#DIV/0!</v>
      </c>
      <c r="H295" s="4">
        <f t="shared" si="87"/>
        <v>0</v>
      </c>
      <c r="I295" s="64">
        <f t="shared" si="88"/>
        <v>0</v>
      </c>
      <c r="J295" s="53" t="e">
        <f t="shared" si="89"/>
        <v>#DIV/0!</v>
      </c>
      <c r="M295" s="4">
        <f t="shared" si="90"/>
        <v>0</v>
      </c>
      <c r="N295" s="64">
        <f t="shared" si="91"/>
        <v>0</v>
      </c>
      <c r="O295" s="53" t="e">
        <f t="shared" si="92"/>
        <v>#DIV/0!</v>
      </c>
      <c r="R295" s="4">
        <f t="shared" si="93"/>
        <v>0</v>
      </c>
      <c r="S295" s="64">
        <f t="shared" si="94"/>
        <v>0</v>
      </c>
      <c r="T295" s="53" t="e">
        <f t="shared" si="95"/>
        <v>#DIV/0!</v>
      </c>
    </row>
    <row r="296" spans="3:20">
      <c r="C296" s="4">
        <f t="shared" si="96"/>
        <v>0</v>
      </c>
      <c r="D296" s="74">
        <f t="shared" si="97"/>
        <v>0</v>
      </c>
      <c r="E296" s="75" t="e">
        <f t="shared" si="98"/>
        <v>#DIV/0!</v>
      </c>
      <c r="H296" s="4">
        <f t="shared" ref="H296:H343" si="99">(F296)/($AD$11*$AD$5)</f>
        <v>0</v>
      </c>
      <c r="I296" s="64">
        <f t="shared" ref="I296:I343" si="100">(F296*$AD$6)/($AA$11*$AD$5)</f>
        <v>0</v>
      </c>
      <c r="J296" s="53" t="e">
        <f t="shared" ref="J296:J343" si="101">(G296*$AD$6)/(2*$AD$7*$AD$11*(H296^2))</f>
        <v>#DIV/0!</v>
      </c>
      <c r="M296" s="4">
        <f t="shared" ref="M296:M304" si="102">(K296)/($AD$11*$AE$5)</f>
        <v>0</v>
      </c>
      <c r="N296" s="64">
        <f t="shared" ref="N296:N304" si="103">(K296*$AE$6)/($AA$11*$AE$5)</f>
        <v>0</v>
      </c>
      <c r="O296" s="53" t="e">
        <f t="shared" ref="O296:O304" si="104">(L296*$AE$6)/(2*$AE$7*$AD$11*(M296^2))</f>
        <v>#DIV/0!</v>
      </c>
      <c r="R296" s="4">
        <f t="shared" ref="R296:R359" si="105">(P296)/($AD$11*$AF$5)</f>
        <v>0</v>
      </c>
      <c r="S296" s="64">
        <f t="shared" ref="S296:S359" si="106">(P296*$AF$6)/($AA$11*$AF$5)</f>
        <v>0</v>
      </c>
      <c r="T296" s="53" t="e">
        <f t="shared" ref="T296:T359" si="107">(Q296*$AF$6)/(2*$AF$7*$AD$11*(R296^2))</f>
        <v>#DIV/0!</v>
      </c>
    </row>
    <row r="297" spans="3:20">
      <c r="C297" s="4">
        <f t="shared" si="96"/>
        <v>0</v>
      </c>
      <c r="D297" s="74">
        <f t="shared" si="97"/>
        <v>0</v>
      </c>
      <c r="E297" s="75" t="e">
        <f t="shared" si="98"/>
        <v>#DIV/0!</v>
      </c>
      <c r="H297" s="4">
        <f t="shared" si="99"/>
        <v>0</v>
      </c>
      <c r="I297" s="64">
        <f t="shared" si="100"/>
        <v>0</v>
      </c>
      <c r="J297" s="53" t="e">
        <f t="shared" si="101"/>
        <v>#DIV/0!</v>
      </c>
      <c r="M297" s="4">
        <f t="shared" si="102"/>
        <v>0</v>
      </c>
      <c r="N297" s="64">
        <f t="shared" si="103"/>
        <v>0</v>
      </c>
      <c r="O297" s="53" t="e">
        <f t="shared" si="104"/>
        <v>#DIV/0!</v>
      </c>
      <c r="R297" s="4">
        <f t="shared" si="105"/>
        <v>0</v>
      </c>
      <c r="S297" s="64">
        <f t="shared" si="106"/>
        <v>0</v>
      </c>
      <c r="T297" s="53" t="e">
        <f t="shared" si="107"/>
        <v>#DIV/0!</v>
      </c>
    </row>
    <row r="298" spans="3:20">
      <c r="C298" s="4">
        <f t="shared" si="96"/>
        <v>0</v>
      </c>
      <c r="D298" s="74">
        <f t="shared" si="97"/>
        <v>0</v>
      </c>
      <c r="E298" s="75" t="e">
        <f t="shared" si="98"/>
        <v>#DIV/0!</v>
      </c>
      <c r="H298" s="4">
        <f t="shared" si="99"/>
        <v>0</v>
      </c>
      <c r="I298" s="64">
        <f t="shared" si="100"/>
        <v>0</v>
      </c>
      <c r="J298" s="53" t="e">
        <f t="shared" si="101"/>
        <v>#DIV/0!</v>
      </c>
      <c r="M298" s="4">
        <f t="shared" si="102"/>
        <v>0</v>
      </c>
      <c r="N298" s="64">
        <f t="shared" si="103"/>
        <v>0</v>
      </c>
      <c r="O298" s="53" t="e">
        <f t="shared" si="104"/>
        <v>#DIV/0!</v>
      </c>
      <c r="R298" s="4">
        <f t="shared" si="105"/>
        <v>0</v>
      </c>
      <c r="S298" s="64">
        <f t="shared" si="106"/>
        <v>0</v>
      </c>
      <c r="T298" s="53" t="e">
        <f t="shared" si="107"/>
        <v>#DIV/0!</v>
      </c>
    </row>
    <row r="299" spans="3:20">
      <c r="C299" s="4">
        <f t="shared" si="96"/>
        <v>0</v>
      </c>
      <c r="D299" s="74">
        <f t="shared" si="97"/>
        <v>0</v>
      </c>
      <c r="E299" s="75" t="e">
        <f t="shared" si="98"/>
        <v>#DIV/0!</v>
      </c>
      <c r="H299" s="4">
        <f t="shared" si="99"/>
        <v>0</v>
      </c>
      <c r="I299" s="64">
        <f t="shared" si="100"/>
        <v>0</v>
      </c>
      <c r="J299" s="53" t="e">
        <f t="shared" si="101"/>
        <v>#DIV/0!</v>
      </c>
      <c r="M299" s="4">
        <f t="shared" si="102"/>
        <v>0</v>
      </c>
      <c r="N299" s="64">
        <f t="shared" si="103"/>
        <v>0</v>
      </c>
      <c r="O299" s="53" t="e">
        <f t="shared" si="104"/>
        <v>#DIV/0!</v>
      </c>
      <c r="R299" s="4">
        <f t="shared" si="105"/>
        <v>0</v>
      </c>
      <c r="S299" s="64">
        <f t="shared" si="106"/>
        <v>0</v>
      </c>
      <c r="T299" s="53" t="e">
        <f t="shared" si="107"/>
        <v>#DIV/0!</v>
      </c>
    </row>
    <row r="300" spans="3:20">
      <c r="C300" s="4">
        <f t="shared" si="96"/>
        <v>0</v>
      </c>
      <c r="D300" s="74">
        <f t="shared" si="97"/>
        <v>0</v>
      </c>
      <c r="E300" s="75" t="e">
        <f t="shared" si="98"/>
        <v>#DIV/0!</v>
      </c>
      <c r="H300" s="4">
        <f t="shared" si="99"/>
        <v>0</v>
      </c>
      <c r="I300" s="64">
        <f t="shared" si="100"/>
        <v>0</v>
      </c>
      <c r="J300" s="53" t="e">
        <f t="shared" si="101"/>
        <v>#DIV/0!</v>
      </c>
      <c r="M300" s="4">
        <f t="shared" si="102"/>
        <v>0</v>
      </c>
      <c r="N300" s="64">
        <f t="shared" si="103"/>
        <v>0</v>
      </c>
      <c r="O300" s="53" t="e">
        <f t="shared" si="104"/>
        <v>#DIV/0!</v>
      </c>
      <c r="R300" s="4">
        <f t="shared" si="105"/>
        <v>0</v>
      </c>
      <c r="S300" s="64">
        <f t="shared" si="106"/>
        <v>0</v>
      </c>
      <c r="T300" s="53" t="e">
        <f t="shared" si="107"/>
        <v>#DIV/0!</v>
      </c>
    </row>
    <row r="301" spans="3:20">
      <c r="C301" s="4">
        <f t="shared" si="96"/>
        <v>0</v>
      </c>
      <c r="D301" s="74">
        <f t="shared" si="97"/>
        <v>0</v>
      </c>
      <c r="E301" s="75" t="e">
        <f t="shared" si="98"/>
        <v>#DIV/0!</v>
      </c>
      <c r="H301" s="4">
        <f t="shared" si="99"/>
        <v>0</v>
      </c>
      <c r="I301" s="64">
        <f t="shared" si="100"/>
        <v>0</v>
      </c>
      <c r="J301" s="53" t="e">
        <f t="shared" si="101"/>
        <v>#DIV/0!</v>
      </c>
      <c r="M301" s="4">
        <f t="shared" si="102"/>
        <v>0</v>
      </c>
      <c r="N301" s="64">
        <f t="shared" si="103"/>
        <v>0</v>
      </c>
      <c r="O301" s="53" t="e">
        <f t="shared" si="104"/>
        <v>#DIV/0!</v>
      </c>
      <c r="R301" s="4">
        <f t="shared" si="105"/>
        <v>0</v>
      </c>
      <c r="S301" s="64">
        <f t="shared" si="106"/>
        <v>0</v>
      </c>
      <c r="T301" s="53" t="e">
        <f t="shared" si="107"/>
        <v>#DIV/0!</v>
      </c>
    </row>
    <row r="302" spans="3:20">
      <c r="C302" s="4">
        <f t="shared" si="96"/>
        <v>0</v>
      </c>
      <c r="D302" s="74">
        <f t="shared" si="97"/>
        <v>0</v>
      </c>
      <c r="E302" s="75" t="e">
        <f t="shared" si="98"/>
        <v>#DIV/0!</v>
      </c>
      <c r="H302" s="4">
        <f t="shared" si="99"/>
        <v>0</v>
      </c>
      <c r="I302" s="64">
        <f t="shared" si="100"/>
        <v>0</v>
      </c>
      <c r="J302" s="53" t="e">
        <f t="shared" si="101"/>
        <v>#DIV/0!</v>
      </c>
      <c r="M302" s="4">
        <f t="shared" si="102"/>
        <v>0</v>
      </c>
      <c r="N302" s="64">
        <f t="shared" si="103"/>
        <v>0</v>
      </c>
      <c r="O302" s="53" t="e">
        <f t="shared" si="104"/>
        <v>#DIV/0!</v>
      </c>
      <c r="R302" s="4">
        <f t="shared" si="105"/>
        <v>0</v>
      </c>
      <c r="S302" s="64">
        <f t="shared" si="106"/>
        <v>0</v>
      </c>
      <c r="T302" s="53" t="e">
        <f t="shared" si="107"/>
        <v>#DIV/0!</v>
      </c>
    </row>
    <row r="303" spans="3:20">
      <c r="C303" s="4">
        <f t="shared" si="96"/>
        <v>0</v>
      </c>
      <c r="D303" s="74">
        <f t="shared" si="97"/>
        <v>0</v>
      </c>
      <c r="E303" s="75" t="e">
        <f t="shared" si="98"/>
        <v>#DIV/0!</v>
      </c>
      <c r="H303" s="4">
        <f t="shared" si="99"/>
        <v>0</v>
      </c>
      <c r="I303" s="64">
        <f t="shared" si="100"/>
        <v>0</v>
      </c>
      <c r="J303" s="53" t="e">
        <f t="shared" si="101"/>
        <v>#DIV/0!</v>
      </c>
      <c r="M303" s="4">
        <f t="shared" si="102"/>
        <v>0</v>
      </c>
      <c r="N303" s="64">
        <f t="shared" si="103"/>
        <v>0</v>
      </c>
      <c r="O303" s="53" t="e">
        <f t="shared" si="104"/>
        <v>#DIV/0!</v>
      </c>
      <c r="R303" s="4">
        <f t="shared" si="105"/>
        <v>0</v>
      </c>
      <c r="S303" s="64">
        <f t="shared" si="106"/>
        <v>0</v>
      </c>
      <c r="T303" s="53" t="e">
        <f t="shared" si="107"/>
        <v>#DIV/0!</v>
      </c>
    </row>
    <row r="304" spans="3:20">
      <c r="C304" s="4">
        <f t="shared" si="96"/>
        <v>0</v>
      </c>
      <c r="D304" s="74">
        <f t="shared" si="97"/>
        <v>0</v>
      </c>
      <c r="E304" s="75" t="e">
        <f t="shared" si="98"/>
        <v>#DIV/0!</v>
      </c>
      <c r="H304" s="4">
        <f t="shared" si="99"/>
        <v>0</v>
      </c>
      <c r="I304" s="64">
        <f t="shared" si="100"/>
        <v>0</v>
      </c>
      <c r="J304" s="53" t="e">
        <f t="shared" si="101"/>
        <v>#DIV/0!</v>
      </c>
      <c r="M304" s="4">
        <f t="shared" si="102"/>
        <v>0</v>
      </c>
      <c r="N304" s="64">
        <f t="shared" si="103"/>
        <v>0</v>
      </c>
      <c r="O304" s="53" t="e">
        <f t="shared" si="104"/>
        <v>#DIV/0!</v>
      </c>
      <c r="R304" s="4">
        <f t="shared" si="105"/>
        <v>0</v>
      </c>
      <c r="S304" s="64">
        <f t="shared" si="106"/>
        <v>0</v>
      </c>
      <c r="T304" s="53" t="e">
        <f t="shared" si="107"/>
        <v>#DIV/0!</v>
      </c>
    </row>
    <row r="305" spans="3:20">
      <c r="C305" s="4">
        <f t="shared" si="96"/>
        <v>0</v>
      </c>
      <c r="D305" s="74">
        <f t="shared" si="97"/>
        <v>0</v>
      </c>
      <c r="E305" s="75" t="e">
        <f t="shared" si="98"/>
        <v>#DIV/0!</v>
      </c>
      <c r="H305" s="4">
        <f t="shared" si="99"/>
        <v>0</v>
      </c>
      <c r="I305" s="64">
        <f t="shared" si="100"/>
        <v>0</v>
      </c>
      <c r="J305" s="53" t="e">
        <f t="shared" si="101"/>
        <v>#DIV/0!</v>
      </c>
      <c r="R305" s="4">
        <f t="shared" si="105"/>
        <v>0</v>
      </c>
      <c r="S305" s="64">
        <f t="shared" si="106"/>
        <v>0</v>
      </c>
      <c r="T305" s="53" t="e">
        <f t="shared" si="107"/>
        <v>#DIV/0!</v>
      </c>
    </row>
    <row r="306" spans="3:20">
      <c r="C306" s="4">
        <f t="shared" si="96"/>
        <v>0</v>
      </c>
      <c r="D306" s="74">
        <f t="shared" si="97"/>
        <v>0</v>
      </c>
      <c r="E306" s="75" t="e">
        <f t="shared" si="98"/>
        <v>#DIV/0!</v>
      </c>
      <c r="H306" s="4">
        <f t="shared" si="99"/>
        <v>0</v>
      </c>
      <c r="I306" s="64">
        <f t="shared" si="100"/>
        <v>0</v>
      </c>
      <c r="J306" s="53" t="e">
        <f t="shared" si="101"/>
        <v>#DIV/0!</v>
      </c>
      <c r="R306" s="4">
        <f t="shared" si="105"/>
        <v>0</v>
      </c>
      <c r="S306" s="64">
        <f t="shared" si="106"/>
        <v>0</v>
      </c>
      <c r="T306" s="53" t="e">
        <f t="shared" si="107"/>
        <v>#DIV/0!</v>
      </c>
    </row>
    <row r="307" spans="3:20">
      <c r="C307" s="4">
        <f t="shared" si="96"/>
        <v>0</v>
      </c>
      <c r="D307" s="74">
        <f t="shared" si="97"/>
        <v>0</v>
      </c>
      <c r="E307" s="75" t="e">
        <f t="shared" si="98"/>
        <v>#DIV/0!</v>
      </c>
      <c r="H307" s="4">
        <f t="shared" si="99"/>
        <v>0</v>
      </c>
      <c r="I307" s="64">
        <f t="shared" si="100"/>
        <v>0</v>
      </c>
      <c r="J307" s="53" t="e">
        <f t="shared" si="101"/>
        <v>#DIV/0!</v>
      </c>
      <c r="R307" s="4">
        <f t="shared" si="105"/>
        <v>0</v>
      </c>
      <c r="S307" s="64">
        <f t="shared" si="106"/>
        <v>0</v>
      </c>
      <c r="T307" s="53" t="e">
        <f t="shared" si="107"/>
        <v>#DIV/0!</v>
      </c>
    </row>
    <row r="308" spans="3:20">
      <c r="C308" s="4">
        <f t="shared" si="96"/>
        <v>0</v>
      </c>
      <c r="D308" s="74">
        <f t="shared" si="97"/>
        <v>0</v>
      </c>
      <c r="E308" s="75" t="e">
        <f t="shared" si="98"/>
        <v>#DIV/0!</v>
      </c>
      <c r="H308" s="4">
        <f t="shared" si="99"/>
        <v>0</v>
      </c>
      <c r="I308" s="64">
        <f t="shared" si="100"/>
        <v>0</v>
      </c>
      <c r="J308" s="53" t="e">
        <f t="shared" si="101"/>
        <v>#DIV/0!</v>
      </c>
      <c r="R308" s="4">
        <f t="shared" si="105"/>
        <v>0</v>
      </c>
      <c r="S308" s="64">
        <f t="shared" si="106"/>
        <v>0</v>
      </c>
      <c r="T308" s="53" t="e">
        <f t="shared" si="107"/>
        <v>#DIV/0!</v>
      </c>
    </row>
    <row r="309" spans="3:20">
      <c r="C309" s="4">
        <f t="shared" si="96"/>
        <v>0</v>
      </c>
      <c r="D309" s="74">
        <f t="shared" si="97"/>
        <v>0</v>
      </c>
      <c r="E309" s="75" t="e">
        <f t="shared" si="98"/>
        <v>#DIV/0!</v>
      </c>
      <c r="H309" s="4">
        <f t="shared" si="99"/>
        <v>0</v>
      </c>
      <c r="I309" s="64">
        <f t="shared" si="100"/>
        <v>0</v>
      </c>
      <c r="J309" s="53" t="e">
        <f t="shared" si="101"/>
        <v>#DIV/0!</v>
      </c>
      <c r="R309" s="4">
        <f t="shared" si="105"/>
        <v>0</v>
      </c>
      <c r="S309" s="64">
        <f t="shared" si="106"/>
        <v>0</v>
      </c>
      <c r="T309" s="53" t="e">
        <f t="shared" si="107"/>
        <v>#DIV/0!</v>
      </c>
    </row>
    <row r="310" spans="3:20">
      <c r="C310" s="4">
        <f t="shared" si="96"/>
        <v>0</v>
      </c>
      <c r="D310" s="74">
        <f t="shared" si="97"/>
        <v>0</v>
      </c>
      <c r="E310" s="75" t="e">
        <f t="shared" si="98"/>
        <v>#DIV/0!</v>
      </c>
      <c r="H310" s="4">
        <f t="shared" si="99"/>
        <v>0</v>
      </c>
      <c r="I310" s="64">
        <f t="shared" si="100"/>
        <v>0</v>
      </c>
      <c r="J310" s="53" t="e">
        <f t="shared" si="101"/>
        <v>#DIV/0!</v>
      </c>
      <c r="R310" s="4">
        <f t="shared" si="105"/>
        <v>0</v>
      </c>
      <c r="S310" s="64">
        <f t="shared" si="106"/>
        <v>0</v>
      </c>
      <c r="T310" s="53" t="e">
        <f t="shared" si="107"/>
        <v>#DIV/0!</v>
      </c>
    </row>
    <row r="311" spans="3:20">
      <c r="C311" s="4">
        <f t="shared" si="96"/>
        <v>0</v>
      </c>
      <c r="D311" s="74">
        <f t="shared" si="97"/>
        <v>0</v>
      </c>
      <c r="E311" s="75" t="e">
        <f t="shared" si="98"/>
        <v>#DIV/0!</v>
      </c>
      <c r="H311" s="4">
        <f t="shared" si="99"/>
        <v>0</v>
      </c>
      <c r="I311" s="64">
        <f t="shared" si="100"/>
        <v>0</v>
      </c>
      <c r="J311" s="53" t="e">
        <f t="shared" si="101"/>
        <v>#DIV/0!</v>
      </c>
      <c r="R311" s="4">
        <f t="shared" si="105"/>
        <v>0</v>
      </c>
      <c r="S311" s="64">
        <f t="shared" si="106"/>
        <v>0</v>
      </c>
      <c r="T311" s="53" t="e">
        <f t="shared" si="107"/>
        <v>#DIV/0!</v>
      </c>
    </row>
    <row r="312" spans="3:20">
      <c r="C312" s="4">
        <f t="shared" si="96"/>
        <v>0</v>
      </c>
      <c r="D312" s="74">
        <f t="shared" si="97"/>
        <v>0</v>
      </c>
      <c r="E312" s="75" t="e">
        <f t="shared" si="98"/>
        <v>#DIV/0!</v>
      </c>
      <c r="H312" s="4">
        <f t="shared" si="99"/>
        <v>0</v>
      </c>
      <c r="I312" s="64">
        <f t="shared" si="100"/>
        <v>0</v>
      </c>
      <c r="J312" s="53" t="e">
        <f t="shared" si="101"/>
        <v>#DIV/0!</v>
      </c>
      <c r="R312" s="4">
        <f t="shared" si="105"/>
        <v>0</v>
      </c>
      <c r="S312" s="64">
        <f t="shared" si="106"/>
        <v>0</v>
      </c>
      <c r="T312" s="53" t="e">
        <f t="shared" si="107"/>
        <v>#DIV/0!</v>
      </c>
    </row>
    <row r="313" spans="3:20">
      <c r="C313" s="4">
        <f t="shared" si="96"/>
        <v>0</v>
      </c>
      <c r="D313" s="74">
        <f t="shared" si="97"/>
        <v>0</v>
      </c>
      <c r="E313" s="75" t="e">
        <f t="shared" si="98"/>
        <v>#DIV/0!</v>
      </c>
      <c r="H313" s="4">
        <f t="shared" si="99"/>
        <v>0</v>
      </c>
      <c r="I313" s="64">
        <f t="shared" si="100"/>
        <v>0</v>
      </c>
      <c r="J313" s="53" t="e">
        <f t="shared" si="101"/>
        <v>#DIV/0!</v>
      </c>
      <c r="R313" s="4">
        <f t="shared" si="105"/>
        <v>0</v>
      </c>
      <c r="S313" s="64">
        <f t="shared" si="106"/>
        <v>0</v>
      </c>
      <c r="T313" s="53" t="e">
        <f t="shared" si="107"/>
        <v>#DIV/0!</v>
      </c>
    </row>
    <row r="314" spans="3:20">
      <c r="C314" s="4">
        <f t="shared" si="96"/>
        <v>0</v>
      </c>
      <c r="D314" s="74">
        <f t="shared" si="97"/>
        <v>0</v>
      </c>
      <c r="E314" s="75" t="e">
        <f t="shared" si="98"/>
        <v>#DIV/0!</v>
      </c>
      <c r="H314" s="4">
        <f t="shared" si="99"/>
        <v>0</v>
      </c>
      <c r="I314" s="64">
        <f t="shared" si="100"/>
        <v>0</v>
      </c>
      <c r="J314" s="53" t="e">
        <f t="shared" si="101"/>
        <v>#DIV/0!</v>
      </c>
      <c r="R314" s="4">
        <f t="shared" si="105"/>
        <v>0</v>
      </c>
      <c r="S314" s="64">
        <f t="shared" si="106"/>
        <v>0</v>
      </c>
      <c r="T314" s="53" t="e">
        <f t="shared" si="107"/>
        <v>#DIV/0!</v>
      </c>
    </row>
    <row r="315" spans="3:20">
      <c r="C315" s="4">
        <f t="shared" si="96"/>
        <v>0</v>
      </c>
      <c r="D315" s="74">
        <f t="shared" si="97"/>
        <v>0</v>
      </c>
      <c r="E315" s="75" t="e">
        <f t="shared" si="98"/>
        <v>#DIV/0!</v>
      </c>
      <c r="H315" s="4">
        <f t="shared" si="99"/>
        <v>0</v>
      </c>
      <c r="I315" s="64">
        <f t="shared" si="100"/>
        <v>0</v>
      </c>
      <c r="J315" s="53" t="e">
        <f t="shared" si="101"/>
        <v>#DIV/0!</v>
      </c>
      <c r="R315" s="4">
        <f t="shared" si="105"/>
        <v>0</v>
      </c>
      <c r="S315" s="64">
        <f t="shared" si="106"/>
        <v>0</v>
      </c>
      <c r="T315" s="53" t="e">
        <f t="shared" si="107"/>
        <v>#DIV/0!</v>
      </c>
    </row>
    <row r="316" spans="3:20">
      <c r="C316" s="4">
        <f t="shared" si="96"/>
        <v>0</v>
      </c>
      <c r="D316" s="74">
        <f t="shared" si="97"/>
        <v>0</v>
      </c>
      <c r="E316" s="75" t="e">
        <f t="shared" si="98"/>
        <v>#DIV/0!</v>
      </c>
      <c r="H316" s="4">
        <f t="shared" si="99"/>
        <v>0</v>
      </c>
      <c r="I316" s="64">
        <f t="shared" si="100"/>
        <v>0</v>
      </c>
      <c r="J316" s="53" t="e">
        <f t="shared" si="101"/>
        <v>#DIV/0!</v>
      </c>
      <c r="R316" s="4">
        <f t="shared" si="105"/>
        <v>0</v>
      </c>
      <c r="S316" s="64">
        <f t="shared" si="106"/>
        <v>0</v>
      </c>
      <c r="T316" s="53" t="e">
        <f t="shared" si="107"/>
        <v>#DIV/0!</v>
      </c>
    </row>
    <row r="317" spans="3:20">
      <c r="C317" s="4">
        <f t="shared" si="96"/>
        <v>0</v>
      </c>
      <c r="D317" s="74">
        <f t="shared" si="97"/>
        <v>0</v>
      </c>
      <c r="E317" s="75" t="e">
        <f t="shared" si="98"/>
        <v>#DIV/0!</v>
      </c>
      <c r="H317" s="4">
        <f t="shared" si="99"/>
        <v>0</v>
      </c>
      <c r="I317" s="64">
        <f t="shared" si="100"/>
        <v>0</v>
      </c>
      <c r="J317" s="53" t="e">
        <f t="shared" si="101"/>
        <v>#DIV/0!</v>
      </c>
      <c r="R317" s="4">
        <f t="shared" si="105"/>
        <v>0</v>
      </c>
      <c r="S317" s="64">
        <f t="shared" si="106"/>
        <v>0</v>
      </c>
      <c r="T317" s="53" t="e">
        <f t="shared" si="107"/>
        <v>#DIV/0!</v>
      </c>
    </row>
    <row r="318" spans="3:20">
      <c r="C318" s="4">
        <f t="shared" si="96"/>
        <v>0</v>
      </c>
      <c r="D318" s="74">
        <f t="shared" si="97"/>
        <v>0</v>
      </c>
      <c r="E318" s="75" t="e">
        <f t="shared" si="98"/>
        <v>#DIV/0!</v>
      </c>
      <c r="H318" s="4">
        <f t="shared" si="99"/>
        <v>0</v>
      </c>
      <c r="I318" s="64">
        <f t="shared" si="100"/>
        <v>0</v>
      </c>
      <c r="J318" s="53" t="e">
        <f t="shared" si="101"/>
        <v>#DIV/0!</v>
      </c>
      <c r="R318" s="4">
        <f t="shared" si="105"/>
        <v>0</v>
      </c>
      <c r="S318" s="64">
        <f t="shared" si="106"/>
        <v>0</v>
      </c>
      <c r="T318" s="53" t="e">
        <f t="shared" si="107"/>
        <v>#DIV/0!</v>
      </c>
    </row>
    <row r="319" spans="3:20">
      <c r="C319" s="4">
        <f t="shared" si="96"/>
        <v>0</v>
      </c>
      <c r="D319" s="74">
        <f t="shared" si="97"/>
        <v>0</v>
      </c>
      <c r="E319" s="75" t="e">
        <f t="shared" si="98"/>
        <v>#DIV/0!</v>
      </c>
      <c r="H319" s="4">
        <f t="shared" si="99"/>
        <v>0</v>
      </c>
      <c r="I319" s="64">
        <f t="shared" si="100"/>
        <v>0</v>
      </c>
      <c r="J319" s="53" t="e">
        <f t="shared" si="101"/>
        <v>#DIV/0!</v>
      </c>
      <c r="R319" s="4">
        <f t="shared" si="105"/>
        <v>0</v>
      </c>
      <c r="S319" s="64">
        <f t="shared" si="106"/>
        <v>0</v>
      </c>
      <c r="T319" s="53" t="e">
        <f t="shared" si="107"/>
        <v>#DIV/0!</v>
      </c>
    </row>
    <row r="320" spans="3:20">
      <c r="C320" s="4">
        <f t="shared" si="96"/>
        <v>0</v>
      </c>
      <c r="D320" s="74">
        <f t="shared" si="97"/>
        <v>0</v>
      </c>
      <c r="E320" s="75" t="e">
        <f t="shared" si="98"/>
        <v>#DIV/0!</v>
      </c>
      <c r="H320" s="4">
        <f t="shared" si="99"/>
        <v>0</v>
      </c>
      <c r="I320" s="64">
        <f t="shared" si="100"/>
        <v>0</v>
      </c>
      <c r="J320" s="53" t="e">
        <f t="shared" si="101"/>
        <v>#DIV/0!</v>
      </c>
      <c r="R320" s="4">
        <f t="shared" si="105"/>
        <v>0</v>
      </c>
      <c r="S320" s="64">
        <f t="shared" si="106"/>
        <v>0</v>
      </c>
      <c r="T320" s="53" t="e">
        <f t="shared" si="107"/>
        <v>#DIV/0!</v>
      </c>
    </row>
    <row r="321" spans="3:20">
      <c r="C321" s="4">
        <f t="shared" si="96"/>
        <v>0</v>
      </c>
      <c r="D321" s="74">
        <f t="shared" si="97"/>
        <v>0</v>
      </c>
      <c r="E321" s="75" t="e">
        <f t="shared" si="98"/>
        <v>#DIV/0!</v>
      </c>
      <c r="H321" s="4">
        <f t="shared" si="99"/>
        <v>0</v>
      </c>
      <c r="I321" s="64">
        <f t="shared" si="100"/>
        <v>0</v>
      </c>
      <c r="J321" s="53" t="e">
        <f t="shared" si="101"/>
        <v>#DIV/0!</v>
      </c>
      <c r="R321" s="4">
        <f t="shared" si="105"/>
        <v>0</v>
      </c>
      <c r="S321" s="64">
        <f t="shared" si="106"/>
        <v>0</v>
      </c>
      <c r="T321" s="53" t="e">
        <f t="shared" si="107"/>
        <v>#DIV/0!</v>
      </c>
    </row>
    <row r="322" spans="3:20">
      <c r="C322" s="4">
        <f t="shared" si="96"/>
        <v>0</v>
      </c>
      <c r="D322" s="74">
        <f t="shared" si="97"/>
        <v>0</v>
      </c>
      <c r="E322" s="75" t="e">
        <f t="shared" si="98"/>
        <v>#DIV/0!</v>
      </c>
      <c r="H322" s="4">
        <f t="shared" si="99"/>
        <v>0</v>
      </c>
      <c r="I322" s="64">
        <f t="shared" si="100"/>
        <v>0</v>
      </c>
      <c r="J322" s="53" t="e">
        <f t="shared" si="101"/>
        <v>#DIV/0!</v>
      </c>
      <c r="R322" s="4">
        <f t="shared" si="105"/>
        <v>0</v>
      </c>
      <c r="S322" s="64">
        <f t="shared" si="106"/>
        <v>0</v>
      </c>
      <c r="T322" s="53" t="e">
        <f t="shared" si="107"/>
        <v>#DIV/0!</v>
      </c>
    </row>
    <row r="323" spans="3:20">
      <c r="C323" s="4">
        <f t="shared" si="96"/>
        <v>0</v>
      </c>
      <c r="D323" s="74">
        <f t="shared" si="97"/>
        <v>0</v>
      </c>
      <c r="E323" s="75" t="e">
        <f t="shared" si="98"/>
        <v>#DIV/0!</v>
      </c>
      <c r="H323" s="4">
        <f t="shared" si="99"/>
        <v>0</v>
      </c>
      <c r="I323" s="64">
        <f t="shared" si="100"/>
        <v>0</v>
      </c>
      <c r="J323" s="53" t="e">
        <f t="shared" si="101"/>
        <v>#DIV/0!</v>
      </c>
      <c r="R323" s="4">
        <f t="shared" si="105"/>
        <v>0</v>
      </c>
      <c r="S323" s="64">
        <f t="shared" si="106"/>
        <v>0</v>
      </c>
      <c r="T323" s="53" t="e">
        <f t="shared" si="107"/>
        <v>#DIV/0!</v>
      </c>
    </row>
    <row r="324" spans="3:20">
      <c r="C324" s="4">
        <f t="shared" si="96"/>
        <v>0</v>
      </c>
      <c r="D324" s="74">
        <f t="shared" si="97"/>
        <v>0</v>
      </c>
      <c r="E324" s="75" t="e">
        <f t="shared" si="98"/>
        <v>#DIV/0!</v>
      </c>
      <c r="H324" s="4">
        <f t="shared" si="99"/>
        <v>0</v>
      </c>
      <c r="I324" s="64">
        <f t="shared" si="100"/>
        <v>0</v>
      </c>
      <c r="J324" s="53" t="e">
        <f t="shared" si="101"/>
        <v>#DIV/0!</v>
      </c>
      <c r="R324" s="4">
        <f t="shared" si="105"/>
        <v>0</v>
      </c>
      <c r="S324" s="64">
        <f t="shared" si="106"/>
        <v>0</v>
      </c>
      <c r="T324" s="53" t="e">
        <f t="shared" si="107"/>
        <v>#DIV/0!</v>
      </c>
    </row>
    <row r="325" spans="3:20">
      <c r="C325" s="4">
        <f t="shared" si="96"/>
        <v>0</v>
      </c>
      <c r="D325" s="74">
        <f t="shared" si="97"/>
        <v>0</v>
      </c>
      <c r="E325" s="75" t="e">
        <f t="shared" si="98"/>
        <v>#DIV/0!</v>
      </c>
      <c r="H325" s="4">
        <f t="shared" si="99"/>
        <v>0</v>
      </c>
      <c r="I325" s="64">
        <f t="shared" si="100"/>
        <v>0</v>
      </c>
      <c r="J325" s="53" t="e">
        <f t="shared" si="101"/>
        <v>#DIV/0!</v>
      </c>
      <c r="R325" s="4">
        <f t="shared" si="105"/>
        <v>0</v>
      </c>
      <c r="S325" s="64">
        <f t="shared" si="106"/>
        <v>0</v>
      </c>
      <c r="T325" s="53" t="e">
        <f t="shared" si="107"/>
        <v>#DIV/0!</v>
      </c>
    </row>
    <row r="326" spans="3:20">
      <c r="C326" s="4">
        <f t="shared" si="96"/>
        <v>0</v>
      </c>
      <c r="D326" s="74">
        <f t="shared" si="97"/>
        <v>0</v>
      </c>
      <c r="E326" s="75" t="e">
        <f t="shared" si="98"/>
        <v>#DIV/0!</v>
      </c>
      <c r="H326" s="4">
        <f t="shared" si="99"/>
        <v>0</v>
      </c>
      <c r="I326" s="64">
        <f t="shared" si="100"/>
        <v>0</v>
      </c>
      <c r="J326" s="53" t="e">
        <f t="shared" si="101"/>
        <v>#DIV/0!</v>
      </c>
      <c r="R326" s="4">
        <f t="shared" si="105"/>
        <v>0</v>
      </c>
      <c r="S326" s="64">
        <f t="shared" si="106"/>
        <v>0</v>
      </c>
      <c r="T326" s="53" t="e">
        <f t="shared" si="107"/>
        <v>#DIV/0!</v>
      </c>
    </row>
    <row r="327" spans="3:20">
      <c r="C327" s="4">
        <f t="shared" si="96"/>
        <v>0</v>
      </c>
      <c r="D327" s="74">
        <f t="shared" si="97"/>
        <v>0</v>
      </c>
      <c r="E327" s="75" t="e">
        <f t="shared" si="98"/>
        <v>#DIV/0!</v>
      </c>
      <c r="H327" s="4">
        <f t="shared" si="99"/>
        <v>0</v>
      </c>
      <c r="I327" s="64">
        <f t="shared" si="100"/>
        <v>0</v>
      </c>
      <c r="J327" s="53" t="e">
        <f t="shared" si="101"/>
        <v>#DIV/0!</v>
      </c>
      <c r="R327" s="4">
        <f t="shared" si="105"/>
        <v>0</v>
      </c>
      <c r="S327" s="64">
        <f t="shared" si="106"/>
        <v>0</v>
      </c>
      <c r="T327" s="53" t="e">
        <f t="shared" si="107"/>
        <v>#DIV/0!</v>
      </c>
    </row>
    <row r="328" spans="3:20">
      <c r="C328" s="4">
        <f t="shared" si="96"/>
        <v>0</v>
      </c>
      <c r="D328" s="74">
        <f t="shared" si="97"/>
        <v>0</v>
      </c>
      <c r="E328" s="75" t="e">
        <f t="shared" si="98"/>
        <v>#DIV/0!</v>
      </c>
      <c r="H328" s="4">
        <f t="shared" si="99"/>
        <v>0</v>
      </c>
      <c r="I328" s="64">
        <f t="shared" si="100"/>
        <v>0</v>
      </c>
      <c r="J328" s="53" t="e">
        <f t="shared" si="101"/>
        <v>#DIV/0!</v>
      </c>
      <c r="R328" s="4">
        <f t="shared" si="105"/>
        <v>0</v>
      </c>
      <c r="S328" s="64">
        <f t="shared" si="106"/>
        <v>0</v>
      </c>
      <c r="T328" s="53" t="e">
        <f t="shared" si="107"/>
        <v>#DIV/0!</v>
      </c>
    </row>
    <row r="329" spans="3:20">
      <c r="C329" s="4">
        <f t="shared" si="96"/>
        <v>0</v>
      </c>
      <c r="D329" s="74">
        <f t="shared" si="97"/>
        <v>0</v>
      </c>
      <c r="E329" s="75" t="e">
        <f t="shared" si="98"/>
        <v>#DIV/0!</v>
      </c>
      <c r="H329" s="4">
        <f t="shared" si="99"/>
        <v>0</v>
      </c>
      <c r="I329" s="64">
        <f t="shared" si="100"/>
        <v>0</v>
      </c>
      <c r="J329" s="53" t="e">
        <f t="shared" si="101"/>
        <v>#DIV/0!</v>
      </c>
      <c r="R329" s="4">
        <f t="shared" si="105"/>
        <v>0</v>
      </c>
      <c r="S329" s="64">
        <f t="shared" si="106"/>
        <v>0</v>
      </c>
      <c r="T329" s="53" t="e">
        <f t="shared" si="107"/>
        <v>#DIV/0!</v>
      </c>
    </row>
    <row r="330" spans="3:20">
      <c r="H330" s="4">
        <f t="shared" si="99"/>
        <v>0</v>
      </c>
      <c r="I330" s="64">
        <f t="shared" si="100"/>
        <v>0</v>
      </c>
      <c r="J330" s="53" t="e">
        <f t="shared" si="101"/>
        <v>#DIV/0!</v>
      </c>
      <c r="R330" s="4">
        <f t="shared" si="105"/>
        <v>0</v>
      </c>
      <c r="S330" s="64">
        <f t="shared" si="106"/>
        <v>0</v>
      </c>
      <c r="T330" s="53" t="e">
        <f t="shared" si="107"/>
        <v>#DIV/0!</v>
      </c>
    </row>
    <row r="331" spans="3:20">
      <c r="H331" s="4">
        <f t="shared" si="99"/>
        <v>0</v>
      </c>
      <c r="I331" s="64">
        <f t="shared" si="100"/>
        <v>0</v>
      </c>
      <c r="J331" s="53" t="e">
        <f t="shared" si="101"/>
        <v>#DIV/0!</v>
      </c>
      <c r="R331" s="4">
        <f t="shared" si="105"/>
        <v>0</v>
      </c>
      <c r="S331" s="64">
        <f t="shared" si="106"/>
        <v>0</v>
      </c>
      <c r="T331" s="53" t="e">
        <f t="shared" si="107"/>
        <v>#DIV/0!</v>
      </c>
    </row>
    <row r="332" spans="3:20">
      <c r="H332" s="4">
        <f t="shared" si="99"/>
        <v>0</v>
      </c>
      <c r="I332" s="64">
        <f t="shared" si="100"/>
        <v>0</v>
      </c>
      <c r="J332" s="53" t="e">
        <f t="shared" si="101"/>
        <v>#DIV/0!</v>
      </c>
      <c r="R332" s="4">
        <f t="shared" si="105"/>
        <v>0</v>
      </c>
      <c r="S332" s="64">
        <f t="shared" si="106"/>
        <v>0</v>
      </c>
      <c r="T332" s="53" t="e">
        <f t="shared" si="107"/>
        <v>#DIV/0!</v>
      </c>
    </row>
    <row r="333" spans="3:20">
      <c r="H333" s="4">
        <f t="shared" si="99"/>
        <v>0</v>
      </c>
      <c r="I333" s="64">
        <f t="shared" si="100"/>
        <v>0</v>
      </c>
      <c r="J333" s="53" t="e">
        <f t="shared" si="101"/>
        <v>#DIV/0!</v>
      </c>
      <c r="R333" s="4">
        <f t="shared" si="105"/>
        <v>0</v>
      </c>
      <c r="S333" s="64">
        <f t="shared" si="106"/>
        <v>0</v>
      </c>
      <c r="T333" s="53" t="e">
        <f t="shared" si="107"/>
        <v>#DIV/0!</v>
      </c>
    </row>
    <row r="334" spans="3:20">
      <c r="H334" s="4">
        <f t="shared" si="99"/>
        <v>0</v>
      </c>
      <c r="I334" s="64">
        <f t="shared" si="100"/>
        <v>0</v>
      </c>
      <c r="J334" s="53" t="e">
        <f t="shared" si="101"/>
        <v>#DIV/0!</v>
      </c>
      <c r="R334" s="4">
        <f t="shared" si="105"/>
        <v>0</v>
      </c>
      <c r="S334" s="64">
        <f t="shared" si="106"/>
        <v>0</v>
      </c>
      <c r="T334" s="53" t="e">
        <f t="shared" si="107"/>
        <v>#DIV/0!</v>
      </c>
    </row>
    <row r="335" spans="3:20">
      <c r="H335" s="4">
        <f t="shared" si="99"/>
        <v>0</v>
      </c>
      <c r="I335" s="64">
        <f t="shared" si="100"/>
        <v>0</v>
      </c>
      <c r="J335" s="53" t="e">
        <f t="shared" si="101"/>
        <v>#DIV/0!</v>
      </c>
      <c r="R335" s="4">
        <f t="shared" si="105"/>
        <v>0</v>
      </c>
      <c r="S335" s="64">
        <f t="shared" si="106"/>
        <v>0</v>
      </c>
      <c r="T335" s="53" t="e">
        <f t="shared" si="107"/>
        <v>#DIV/0!</v>
      </c>
    </row>
    <row r="336" spans="3:20">
      <c r="H336" s="4">
        <f t="shared" si="99"/>
        <v>0</v>
      </c>
      <c r="I336" s="64">
        <f t="shared" si="100"/>
        <v>0</v>
      </c>
      <c r="J336" s="53" t="e">
        <f t="shared" si="101"/>
        <v>#DIV/0!</v>
      </c>
      <c r="R336" s="4">
        <f t="shared" si="105"/>
        <v>0</v>
      </c>
      <c r="S336" s="64">
        <f t="shared" si="106"/>
        <v>0</v>
      </c>
      <c r="T336" s="53" t="e">
        <f t="shared" si="107"/>
        <v>#DIV/0!</v>
      </c>
    </row>
    <row r="337" spans="8:20">
      <c r="H337" s="4">
        <f t="shared" si="99"/>
        <v>0</v>
      </c>
      <c r="I337" s="64">
        <f t="shared" si="100"/>
        <v>0</v>
      </c>
      <c r="J337" s="53" t="e">
        <f t="shared" si="101"/>
        <v>#DIV/0!</v>
      </c>
      <c r="R337" s="4">
        <f t="shared" si="105"/>
        <v>0</v>
      </c>
      <c r="S337" s="64">
        <f t="shared" si="106"/>
        <v>0</v>
      </c>
      <c r="T337" s="53" t="e">
        <f t="shared" si="107"/>
        <v>#DIV/0!</v>
      </c>
    </row>
    <row r="338" spans="8:20">
      <c r="H338" s="4">
        <f t="shared" si="99"/>
        <v>0</v>
      </c>
      <c r="I338" s="64">
        <f t="shared" si="100"/>
        <v>0</v>
      </c>
      <c r="J338" s="53" t="e">
        <f t="shared" si="101"/>
        <v>#DIV/0!</v>
      </c>
      <c r="R338" s="4">
        <f t="shared" si="105"/>
        <v>0</v>
      </c>
      <c r="S338" s="64">
        <f t="shared" si="106"/>
        <v>0</v>
      </c>
      <c r="T338" s="53" t="e">
        <f t="shared" si="107"/>
        <v>#DIV/0!</v>
      </c>
    </row>
    <row r="339" spans="8:20">
      <c r="H339" s="4">
        <f t="shared" si="99"/>
        <v>0</v>
      </c>
      <c r="I339" s="64">
        <f t="shared" si="100"/>
        <v>0</v>
      </c>
      <c r="J339" s="53" t="e">
        <f t="shared" si="101"/>
        <v>#DIV/0!</v>
      </c>
      <c r="R339" s="4">
        <f t="shared" si="105"/>
        <v>0</v>
      </c>
      <c r="S339" s="64">
        <f t="shared" si="106"/>
        <v>0</v>
      </c>
      <c r="T339" s="53" t="e">
        <f t="shared" si="107"/>
        <v>#DIV/0!</v>
      </c>
    </row>
    <row r="340" spans="8:20">
      <c r="H340" s="4">
        <f t="shared" si="99"/>
        <v>0</v>
      </c>
      <c r="I340" s="64">
        <f t="shared" si="100"/>
        <v>0</v>
      </c>
      <c r="J340" s="53" t="e">
        <f t="shared" si="101"/>
        <v>#DIV/0!</v>
      </c>
      <c r="R340" s="4">
        <f t="shared" si="105"/>
        <v>0</v>
      </c>
      <c r="S340" s="64">
        <f t="shared" si="106"/>
        <v>0</v>
      </c>
      <c r="T340" s="53" t="e">
        <f t="shared" si="107"/>
        <v>#DIV/0!</v>
      </c>
    </row>
    <row r="341" spans="8:20">
      <c r="H341" s="4">
        <f t="shared" si="99"/>
        <v>0</v>
      </c>
      <c r="I341" s="64">
        <f t="shared" si="100"/>
        <v>0</v>
      </c>
      <c r="J341" s="53" t="e">
        <f t="shared" si="101"/>
        <v>#DIV/0!</v>
      </c>
      <c r="R341" s="4">
        <f t="shared" si="105"/>
        <v>0</v>
      </c>
      <c r="S341" s="64">
        <f t="shared" si="106"/>
        <v>0</v>
      </c>
      <c r="T341" s="53" t="e">
        <f t="shared" si="107"/>
        <v>#DIV/0!</v>
      </c>
    </row>
    <row r="342" spans="8:20">
      <c r="H342" s="4">
        <f t="shared" si="99"/>
        <v>0</v>
      </c>
      <c r="I342" s="64">
        <f t="shared" si="100"/>
        <v>0</v>
      </c>
      <c r="J342" s="53" t="e">
        <f t="shared" si="101"/>
        <v>#DIV/0!</v>
      </c>
      <c r="R342" s="4">
        <f t="shared" si="105"/>
        <v>0</v>
      </c>
      <c r="S342" s="64">
        <f t="shared" si="106"/>
        <v>0</v>
      </c>
      <c r="T342" s="53" t="e">
        <f t="shared" si="107"/>
        <v>#DIV/0!</v>
      </c>
    </row>
    <row r="343" spans="8:20">
      <c r="H343" s="4">
        <f t="shared" si="99"/>
        <v>0</v>
      </c>
      <c r="I343" s="64">
        <f t="shared" si="100"/>
        <v>0</v>
      </c>
      <c r="J343" s="53" t="e">
        <f t="shared" si="101"/>
        <v>#DIV/0!</v>
      </c>
      <c r="R343" s="4">
        <f t="shared" si="105"/>
        <v>0</v>
      </c>
      <c r="S343" s="64">
        <f t="shared" si="106"/>
        <v>0</v>
      </c>
      <c r="T343" s="53" t="e">
        <f t="shared" si="107"/>
        <v>#DIV/0!</v>
      </c>
    </row>
    <row r="344" spans="8:20">
      <c r="R344" s="4">
        <f t="shared" si="105"/>
        <v>0</v>
      </c>
      <c r="S344" s="64">
        <f t="shared" si="106"/>
        <v>0</v>
      </c>
      <c r="T344" s="53" t="e">
        <f t="shared" si="107"/>
        <v>#DIV/0!</v>
      </c>
    </row>
    <row r="345" spans="8:20">
      <c r="R345" s="4">
        <f t="shared" si="105"/>
        <v>0</v>
      </c>
      <c r="S345" s="64">
        <f t="shared" si="106"/>
        <v>0</v>
      </c>
      <c r="T345" s="53" t="e">
        <f t="shared" si="107"/>
        <v>#DIV/0!</v>
      </c>
    </row>
    <row r="346" spans="8:20">
      <c r="R346" s="4">
        <f t="shared" si="105"/>
        <v>0</v>
      </c>
      <c r="S346" s="64">
        <f t="shared" si="106"/>
        <v>0</v>
      </c>
      <c r="T346" s="53" t="e">
        <f t="shared" si="107"/>
        <v>#DIV/0!</v>
      </c>
    </row>
    <row r="347" spans="8:20">
      <c r="R347" s="4">
        <f t="shared" si="105"/>
        <v>0</v>
      </c>
      <c r="S347" s="64">
        <f t="shared" si="106"/>
        <v>0</v>
      </c>
      <c r="T347" s="53" t="e">
        <f t="shared" si="107"/>
        <v>#DIV/0!</v>
      </c>
    </row>
    <row r="348" spans="8:20">
      <c r="R348" s="4">
        <f t="shared" si="105"/>
        <v>0</v>
      </c>
      <c r="S348" s="64">
        <f t="shared" si="106"/>
        <v>0</v>
      </c>
      <c r="T348" s="53" t="e">
        <f t="shared" si="107"/>
        <v>#DIV/0!</v>
      </c>
    </row>
    <row r="349" spans="8:20">
      <c r="R349" s="4">
        <f t="shared" si="105"/>
        <v>0</v>
      </c>
      <c r="S349" s="64">
        <f t="shared" si="106"/>
        <v>0</v>
      </c>
      <c r="T349" s="53" t="e">
        <f t="shared" si="107"/>
        <v>#DIV/0!</v>
      </c>
    </row>
    <row r="350" spans="8:20">
      <c r="R350" s="4">
        <f t="shared" si="105"/>
        <v>0</v>
      </c>
      <c r="S350" s="64">
        <f t="shared" si="106"/>
        <v>0</v>
      </c>
      <c r="T350" s="53" t="e">
        <f t="shared" si="107"/>
        <v>#DIV/0!</v>
      </c>
    </row>
    <row r="351" spans="8:20">
      <c r="R351" s="4">
        <f t="shared" si="105"/>
        <v>0</v>
      </c>
      <c r="S351" s="64">
        <f t="shared" si="106"/>
        <v>0</v>
      </c>
      <c r="T351" s="53" t="e">
        <f t="shared" si="107"/>
        <v>#DIV/0!</v>
      </c>
    </row>
    <row r="352" spans="8:20">
      <c r="R352" s="4">
        <f t="shared" si="105"/>
        <v>0</v>
      </c>
      <c r="S352" s="64">
        <f t="shared" si="106"/>
        <v>0</v>
      </c>
      <c r="T352" s="53" t="e">
        <f t="shared" si="107"/>
        <v>#DIV/0!</v>
      </c>
    </row>
    <row r="353" spans="18:20">
      <c r="R353" s="4">
        <f t="shared" si="105"/>
        <v>0</v>
      </c>
      <c r="S353" s="64">
        <f t="shared" si="106"/>
        <v>0</v>
      </c>
      <c r="T353" s="53" t="e">
        <f t="shared" si="107"/>
        <v>#DIV/0!</v>
      </c>
    </row>
    <row r="354" spans="18:20">
      <c r="R354" s="4">
        <f t="shared" si="105"/>
        <v>0</v>
      </c>
      <c r="S354" s="64">
        <f t="shared" si="106"/>
        <v>0</v>
      </c>
      <c r="T354" s="53" t="e">
        <f t="shared" si="107"/>
        <v>#DIV/0!</v>
      </c>
    </row>
    <row r="355" spans="18:20">
      <c r="R355" s="4">
        <f t="shared" si="105"/>
        <v>0</v>
      </c>
      <c r="S355" s="64">
        <f t="shared" si="106"/>
        <v>0</v>
      </c>
      <c r="T355" s="53" t="e">
        <f t="shared" si="107"/>
        <v>#DIV/0!</v>
      </c>
    </row>
    <row r="356" spans="18:20">
      <c r="R356" s="4">
        <f t="shared" si="105"/>
        <v>0</v>
      </c>
      <c r="S356" s="64">
        <f t="shared" si="106"/>
        <v>0</v>
      </c>
      <c r="T356" s="53" t="e">
        <f t="shared" si="107"/>
        <v>#DIV/0!</v>
      </c>
    </row>
    <row r="357" spans="18:20">
      <c r="R357" s="4">
        <f t="shared" si="105"/>
        <v>0</v>
      </c>
      <c r="S357" s="64">
        <f t="shared" si="106"/>
        <v>0</v>
      </c>
      <c r="T357" s="53" t="e">
        <f t="shared" si="107"/>
        <v>#DIV/0!</v>
      </c>
    </row>
    <row r="358" spans="18:20">
      <c r="R358" s="4">
        <f t="shared" si="105"/>
        <v>0</v>
      </c>
      <c r="S358" s="64">
        <f t="shared" si="106"/>
        <v>0</v>
      </c>
      <c r="T358" s="53" t="e">
        <f t="shared" si="107"/>
        <v>#DIV/0!</v>
      </c>
    </row>
    <row r="359" spans="18:20">
      <c r="R359" s="4">
        <f t="shared" si="105"/>
        <v>0</v>
      </c>
      <c r="S359" s="64">
        <f t="shared" si="106"/>
        <v>0</v>
      </c>
      <c r="T359" s="53" t="e">
        <f t="shared" si="107"/>
        <v>#DIV/0!</v>
      </c>
    </row>
    <row r="360" spans="18:20">
      <c r="R360" s="4">
        <f t="shared" ref="R360:R362" si="108">(P360)/($AD$11*$AF$5)</f>
        <v>0</v>
      </c>
      <c r="S360" s="64">
        <f t="shared" ref="S360:S362" si="109">(P360*$AF$6)/($AA$11*$AF$5)</f>
        <v>0</v>
      </c>
      <c r="T360" s="53" t="e">
        <f t="shared" ref="T360:T362" si="110">(Q360*$AF$6)/(2*$AF$7*$AD$11*(R360^2))</f>
        <v>#DIV/0!</v>
      </c>
    </row>
    <row r="361" spans="18:20">
      <c r="R361" s="4">
        <f t="shared" si="108"/>
        <v>0</v>
      </c>
      <c r="S361" s="64">
        <f t="shared" si="109"/>
        <v>0</v>
      </c>
      <c r="T361" s="53" t="e">
        <f t="shared" si="110"/>
        <v>#DIV/0!</v>
      </c>
    </row>
    <row r="362" spans="18:20">
      <c r="R362" s="4">
        <f t="shared" si="108"/>
        <v>0</v>
      </c>
      <c r="S362" s="64">
        <f t="shared" si="109"/>
        <v>0</v>
      </c>
      <c r="T362" s="53" t="e">
        <f t="shared" si="110"/>
        <v>#DIV/0!</v>
      </c>
    </row>
  </sheetData>
  <mergeCells count="25">
    <mergeCell ref="AA9:AF9"/>
    <mergeCell ref="AA10:AC10"/>
    <mergeCell ref="AD10:AF10"/>
    <mergeCell ref="A37:Y37"/>
    <mergeCell ref="A38:E38"/>
    <mergeCell ref="F38:J38"/>
    <mergeCell ref="K38:O38"/>
    <mergeCell ref="P38:T38"/>
    <mergeCell ref="U38:Y38"/>
    <mergeCell ref="AI1:BG1"/>
    <mergeCell ref="A2:E2"/>
    <mergeCell ref="A1:Y1"/>
    <mergeCell ref="A24:Y24"/>
    <mergeCell ref="A25:E25"/>
    <mergeCell ref="F25:J25"/>
    <mergeCell ref="K25:O25"/>
    <mergeCell ref="P25:T25"/>
    <mergeCell ref="U25:Y25"/>
    <mergeCell ref="U2:Y2"/>
    <mergeCell ref="P2:T2"/>
    <mergeCell ref="K2:O2"/>
    <mergeCell ref="F2:J2"/>
    <mergeCell ref="AA1:AG1"/>
    <mergeCell ref="AA11:AC11"/>
    <mergeCell ref="AD11:AF11"/>
  </mergeCells>
  <conditionalFormatting sqref="A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2"/>
  <sheetViews>
    <sheetView zoomScale="70" zoomScaleNormal="70" workbookViewId="0">
      <selection activeCell="S4" sqref="S4:T17"/>
    </sheetView>
  </sheetViews>
  <sheetFormatPr defaultRowHeight="13.8"/>
  <cols>
    <col min="1" max="1" width="8.8984375" bestFit="1" customWidth="1"/>
    <col min="2" max="2" width="9.5" bestFit="1" customWidth="1"/>
    <col min="3" max="6" width="8.8984375" bestFit="1" customWidth="1"/>
    <col min="7" max="7" width="9.5" bestFit="1" customWidth="1"/>
    <col min="8" max="11" width="8.8984375" bestFit="1" customWidth="1"/>
    <col min="12" max="12" width="9.5" bestFit="1" customWidth="1"/>
    <col min="13" max="14" width="9.3984375" bestFit="1" customWidth="1"/>
    <col min="15" max="15" width="9.69921875" bestFit="1" customWidth="1"/>
    <col min="16" max="16" width="8.8984375" bestFit="1" customWidth="1"/>
    <col min="17" max="17" width="9.5" bestFit="1" customWidth="1"/>
    <col min="18" max="19" width="9.3984375" bestFit="1" customWidth="1"/>
    <col min="20" max="20" width="10.69921875" bestFit="1" customWidth="1"/>
    <col min="27" max="27" width="10.59765625" bestFit="1" customWidth="1"/>
    <col min="28" max="28" width="10.59765625" customWidth="1"/>
    <col min="29" max="31" width="9.3984375" bestFit="1" customWidth="1"/>
  </cols>
  <sheetData>
    <row r="1" spans="1:31" ht="60.6" thickBot="1">
      <c r="A1" s="81" t="s">
        <v>30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3"/>
      <c r="AA1" s="112" t="s">
        <v>24</v>
      </c>
      <c r="AB1" s="113"/>
      <c r="AC1" s="113"/>
      <c r="AD1" s="113"/>
      <c r="AE1" s="113"/>
    </row>
    <row r="2" spans="1:31">
      <c r="A2" s="84" t="s">
        <v>31</v>
      </c>
      <c r="B2" s="85"/>
      <c r="C2" s="85"/>
      <c r="D2" s="85"/>
      <c r="E2" s="86"/>
      <c r="F2" s="87" t="s">
        <v>32</v>
      </c>
      <c r="G2" s="88"/>
      <c r="H2" s="88"/>
      <c r="I2" s="88"/>
      <c r="J2" s="89"/>
      <c r="K2" s="90" t="s">
        <v>33</v>
      </c>
      <c r="L2" s="91"/>
      <c r="M2" s="91"/>
      <c r="N2" s="91"/>
      <c r="O2" s="92"/>
      <c r="P2" s="93" t="s">
        <v>34</v>
      </c>
      <c r="Q2" s="94"/>
      <c r="R2" s="94"/>
      <c r="S2" s="94"/>
      <c r="T2" s="95"/>
      <c r="U2" s="96" t="s">
        <v>18</v>
      </c>
      <c r="V2" s="97"/>
      <c r="W2" s="97"/>
      <c r="X2" s="97"/>
      <c r="Y2" s="98"/>
      <c r="AA2" s="36" t="s">
        <v>10</v>
      </c>
      <c r="AB2" s="118" t="s">
        <v>1</v>
      </c>
      <c r="AC2" s="37" t="s">
        <v>2</v>
      </c>
      <c r="AD2" s="37" t="s">
        <v>3</v>
      </c>
      <c r="AE2" s="37" t="s">
        <v>4</v>
      </c>
    </row>
    <row r="3" spans="1:31">
      <c r="A3" s="9" t="s">
        <v>22</v>
      </c>
      <c r="B3" s="15" t="s">
        <v>13</v>
      </c>
      <c r="C3" s="15" t="s">
        <v>21</v>
      </c>
      <c r="D3" s="71" t="s">
        <v>20</v>
      </c>
      <c r="E3" s="50" t="s">
        <v>19</v>
      </c>
      <c r="F3" s="10" t="s">
        <v>22</v>
      </c>
      <c r="G3" s="17" t="s">
        <v>13</v>
      </c>
      <c r="H3" s="17" t="s">
        <v>21</v>
      </c>
      <c r="I3" s="69" t="s">
        <v>20</v>
      </c>
      <c r="J3" s="54" t="s">
        <v>19</v>
      </c>
      <c r="K3" s="11" t="s">
        <v>22</v>
      </c>
      <c r="L3" s="19" t="s">
        <v>13</v>
      </c>
      <c r="M3" s="19" t="s">
        <v>21</v>
      </c>
      <c r="N3" s="62" t="s">
        <v>20</v>
      </c>
      <c r="O3" s="56" t="s">
        <v>19</v>
      </c>
      <c r="P3" s="12" t="s">
        <v>22</v>
      </c>
      <c r="Q3" s="21" t="s">
        <v>13</v>
      </c>
      <c r="R3" s="21" t="s">
        <v>21</v>
      </c>
      <c r="S3" s="67" t="s">
        <v>20</v>
      </c>
      <c r="T3" s="58" t="s">
        <v>19</v>
      </c>
      <c r="U3" s="13" t="s">
        <v>12</v>
      </c>
      <c r="V3" s="23" t="s">
        <v>13</v>
      </c>
      <c r="W3" s="23" t="s">
        <v>21</v>
      </c>
      <c r="X3" s="65" t="s">
        <v>20</v>
      </c>
      <c r="Y3" s="60" t="s">
        <v>19</v>
      </c>
      <c r="AA3" s="39" t="s">
        <v>6</v>
      </c>
      <c r="AB3" s="114">
        <f>16888/1000000000</f>
        <v>1.6888000000000002E-5</v>
      </c>
      <c r="AC3" s="2">
        <f>18604/1000000000</f>
        <v>1.8604E-5</v>
      </c>
      <c r="AD3" s="2">
        <f>19412/1000000000</f>
        <v>1.9412E-5</v>
      </c>
      <c r="AE3" s="2">
        <f>20788/1000000000</f>
        <v>2.0788000000000002E-5</v>
      </c>
    </row>
    <row r="4" spans="1:31">
      <c r="A4" s="119">
        <v>4.1537499999999998E-2</v>
      </c>
      <c r="B4" s="119">
        <v>5943.05</v>
      </c>
      <c r="C4" s="119">
        <f>A4/($AC$11*$AB$5)</f>
        <v>0.29617219673149481</v>
      </c>
      <c r="D4" s="119">
        <f>(A4*$AB$6)/($AA$11*$AB$5)</f>
        <v>1068.8656796375699</v>
      </c>
      <c r="E4" s="119">
        <f>(B4*$AB$6)/(2*$AB$7*$AC$11*C4^2)</f>
        <v>0.87582456635999661</v>
      </c>
      <c r="F4" s="119">
        <v>4.5514699999999998E-2</v>
      </c>
      <c r="G4" s="119">
        <v>3476.81</v>
      </c>
      <c r="H4" s="119">
        <f>F4/($AC$11*$AC$5)</f>
        <v>0.29459644804892943</v>
      </c>
      <c r="I4" s="119">
        <f>(F4*$AC$6)/($AA$11*$AC$5)</f>
        <v>1407.7318228900219</v>
      </c>
      <c r="J4" s="119">
        <f>(G4*$AC$6)/(2*$AC$7*$AC$11*H4^2)</f>
        <v>0.68570265887934279</v>
      </c>
      <c r="K4" s="119">
        <v>5.5836999999999998E-2</v>
      </c>
      <c r="L4" s="119">
        <v>3692.08</v>
      </c>
      <c r="M4" s="119">
        <f>K4/($AC$11*$AD$5)</f>
        <v>0.34636495704121112</v>
      </c>
      <c r="N4" s="119">
        <f>(K4*$AD$6)/($AA$11*$AD$5)</f>
        <v>1953.8968184184394</v>
      </c>
      <c r="O4" s="119">
        <f>(L4*$AD$6)/(2*$AD$7*$AC$11*M4^2)</f>
        <v>0.62185388929089114</v>
      </c>
      <c r="P4" s="119">
        <v>5.5018599999999897E-2</v>
      </c>
      <c r="Q4" s="119">
        <v>2361.12</v>
      </c>
      <c r="R4" s="119">
        <f>P4/($AC$11*$AE$5)</f>
        <v>0.31869773694037518</v>
      </c>
      <c r="S4" s="119">
        <f>(P4*$AE$6)/($AA$11*AE$5)</f>
        <v>2141.5903352656219</v>
      </c>
      <c r="T4" s="119">
        <f t="shared" ref="T4:T17" si="0">(Q4*$AE$6)/(2*$AE$7*$AC$11*R4^2)</f>
        <v>0.55954495619372691</v>
      </c>
      <c r="W4">
        <f>U4/($AC$11*$AC$5)</f>
        <v>0</v>
      </c>
      <c r="X4">
        <f>(U4*$AC$6)/($AA$11*$AC$5)</f>
        <v>0</v>
      </c>
      <c r="Y4" t="e">
        <f>(V4*$AE$6)/(2*$AE$7*$AC$11*W4^2)</f>
        <v>#DIV/0!</v>
      </c>
      <c r="AA4" s="39" t="s">
        <v>7</v>
      </c>
      <c r="AB4" s="114">
        <f>21849/1000000</f>
        <v>2.1849E-2</v>
      </c>
      <c r="AC4" s="2">
        <f>18178/1000000</f>
        <v>1.8178E-2</v>
      </c>
      <c r="AD4" s="2">
        <f>16067/1000000</f>
        <v>1.6067000000000001E-2</v>
      </c>
      <c r="AE4" s="2">
        <f>14444/1000000</f>
        <v>1.4444E-2</v>
      </c>
    </row>
    <row r="5" spans="1:31">
      <c r="A5" s="119">
        <v>5.0604299999999998E-2</v>
      </c>
      <c r="B5" s="119">
        <v>8664.1</v>
      </c>
      <c r="C5" s="119">
        <f t="shared" ref="C5:C17" si="1">A5/($AC$11*$AB$5)</f>
        <v>0.360820624617745</v>
      </c>
      <c r="D5" s="119">
        <f t="shared" ref="D5:D17" si="2">(A5*$AB$6)/($AA$11*$AB$5)</f>
        <v>1302.1775386598492</v>
      </c>
      <c r="E5" s="119">
        <f t="shared" ref="E5:E17" si="3">(B5*$AB$6)/(2*$AB$7*$AC$11*C5^2)</f>
        <v>0.86027452009692007</v>
      </c>
      <c r="F5" s="119">
        <v>5.5633299999999997E-2</v>
      </c>
      <c r="G5" s="119">
        <v>5062.3599999999997</v>
      </c>
      <c r="H5" s="119">
        <f t="shared" ref="H5:H17" si="4">F5/($AC$11*$AC$5)</f>
        <v>0.36008965396323617</v>
      </c>
      <c r="I5" s="119">
        <f t="shared" ref="I5:I17" si="5">(F5*$AC$6)/($AA$11*$AC$5)</f>
        <v>1720.6917066878934</v>
      </c>
      <c r="J5" s="119">
        <f t="shared" ref="J5:J17" si="6">(G5*$AC$6)/(2*$AC$7*$AC$11*H5^2)</f>
        <v>0.66825409211451303</v>
      </c>
      <c r="K5" s="119">
        <v>6.4515199999999898E-2</v>
      </c>
      <c r="L5" s="119">
        <v>4820.9799999999996</v>
      </c>
      <c r="M5" s="119">
        <f t="shared" ref="M5:M17" si="7">K5/($AC$11*$AD$5)</f>
        <v>0.40019708215887506</v>
      </c>
      <c r="N5" s="119">
        <f t="shared" ref="N5:N17" si="8">(K5*$AD$6)/($AA$11*$AD$5)</f>
        <v>2257.5719329410449</v>
      </c>
      <c r="O5" s="119">
        <f t="shared" ref="O5:O17" si="9">(L5*$AD$6)/(2*$AD$7*$AC$11*M5^2)</f>
        <v>0.60823672513871652</v>
      </c>
      <c r="P5" s="119">
        <v>6.4140099999999894E-2</v>
      </c>
      <c r="Q5" s="119">
        <v>3118.93</v>
      </c>
      <c r="R5" s="119">
        <f t="shared" ref="R5:R17" si="10">P5/($AC$11*$AE$5)</f>
        <v>0.3715344395736962</v>
      </c>
      <c r="S5" s="119">
        <f t="shared" ref="S5:S17" si="11">(P5*$AE$6)/($AA$11*AE$5)</f>
        <v>2496.6432854156697</v>
      </c>
      <c r="T5" s="119">
        <f t="shared" si="0"/>
        <v>0.54385403877935079</v>
      </c>
      <c r="AA5" s="39" t="s">
        <v>8</v>
      </c>
      <c r="AB5" s="2">
        <f t="shared" ref="AB5:AE5" si="12">(AB3/AB7)</f>
        <v>1.4073333333333336E-4</v>
      </c>
      <c r="AC5" s="2">
        <f t="shared" si="12"/>
        <v>1.5503333333333335E-4</v>
      </c>
      <c r="AD5" s="2">
        <f t="shared" si="12"/>
        <v>1.6176666666666668E-4</v>
      </c>
      <c r="AE5" s="2">
        <f t="shared" si="12"/>
        <v>1.7323333333333336E-4</v>
      </c>
    </row>
    <row r="6" spans="1:31">
      <c r="A6" s="119">
        <v>5.9333199999999899E-2</v>
      </c>
      <c r="B6" s="119">
        <v>11716.31</v>
      </c>
      <c r="C6" s="119">
        <f t="shared" si="1"/>
        <v>0.42305974560599702</v>
      </c>
      <c r="D6" s="119">
        <f t="shared" si="2"/>
        <v>1526.7943699806624</v>
      </c>
      <c r="E6" s="119">
        <f t="shared" si="3"/>
        <v>0.84622092080375544</v>
      </c>
      <c r="F6" s="119">
        <v>6.5842600000000001E-2</v>
      </c>
      <c r="G6" s="119">
        <v>6954.79</v>
      </c>
      <c r="H6" s="119">
        <f t="shared" si="4"/>
        <v>0.42616992071366921</v>
      </c>
      <c r="I6" s="119">
        <f t="shared" si="5"/>
        <v>2036.4568660634598</v>
      </c>
      <c r="J6" s="119">
        <f t="shared" si="6"/>
        <v>0.65543302683370186</v>
      </c>
      <c r="K6" s="119">
        <v>7.3300199999999996E-2</v>
      </c>
      <c r="L6" s="119">
        <v>6086.37</v>
      </c>
      <c r="M6" s="119">
        <f t="shared" si="7"/>
        <v>0.45469170306628548</v>
      </c>
      <c r="N6" s="119">
        <f t="shared" si="8"/>
        <v>2564.9842858576803</v>
      </c>
      <c r="O6" s="119">
        <f t="shared" si="9"/>
        <v>0.59485269879474845</v>
      </c>
      <c r="P6" s="119">
        <v>7.3594499999999993E-2</v>
      </c>
      <c r="Q6" s="119">
        <v>3978.43</v>
      </c>
      <c r="R6" s="119">
        <f t="shared" si="10"/>
        <v>0.42629948056218231</v>
      </c>
      <c r="S6" s="119">
        <f t="shared" si="11"/>
        <v>2864.6543156079233</v>
      </c>
      <c r="T6" s="119">
        <f t="shared" si="0"/>
        <v>0.52693494239587124</v>
      </c>
      <c r="AA6" s="39" t="s">
        <v>9</v>
      </c>
      <c r="AB6" s="2">
        <f t="shared" ref="AB6:AE6" si="13">(4*AB3)/AB4</f>
        <v>3.0917662135566846E-3</v>
      </c>
      <c r="AC6" s="2">
        <f t="shared" si="13"/>
        <v>4.0937396853339206E-3</v>
      </c>
      <c r="AD6" s="2">
        <f t="shared" si="13"/>
        <v>4.8327628057509174E-3</v>
      </c>
      <c r="AE6" s="2">
        <f t="shared" si="13"/>
        <v>5.7568540570479094E-3</v>
      </c>
    </row>
    <row r="7" spans="1:31" ht="14.4" thickBot="1">
      <c r="A7" s="119">
        <v>6.7923499999999998E-2</v>
      </c>
      <c r="B7" s="119">
        <v>15129.59</v>
      </c>
      <c r="C7" s="119">
        <f t="shared" si="1"/>
        <v>0.48431061582164764</v>
      </c>
      <c r="D7" s="119">
        <f t="shared" si="2"/>
        <v>1747.8446702585011</v>
      </c>
      <c r="E7" s="119">
        <f t="shared" si="3"/>
        <v>0.8338261164010744</v>
      </c>
      <c r="F7" s="119">
        <v>7.5373999999999997E-2</v>
      </c>
      <c r="G7" s="119">
        <v>8976.31</v>
      </c>
      <c r="H7" s="119">
        <f t="shared" si="4"/>
        <v>0.48786244169993442</v>
      </c>
      <c r="I7" s="119">
        <f t="shared" si="5"/>
        <v>2331.2551421521512</v>
      </c>
      <c r="J7" s="119">
        <f t="shared" si="6"/>
        <v>0.64552484260553811</v>
      </c>
      <c r="K7" s="119">
        <v>8.2464399999999993E-2</v>
      </c>
      <c r="L7" s="119">
        <v>7495.34</v>
      </c>
      <c r="M7" s="119">
        <f t="shared" si="7"/>
        <v>0.51153855621593647</v>
      </c>
      <c r="N7" s="119">
        <f t="shared" si="8"/>
        <v>2885.6659346452275</v>
      </c>
      <c r="O7" s="119">
        <f t="shared" si="9"/>
        <v>0.57878829040364632</v>
      </c>
      <c r="P7" s="119">
        <v>8.3090999999999901E-2</v>
      </c>
      <c r="Q7" s="119">
        <v>4930.25</v>
      </c>
      <c r="R7" s="119">
        <f t="shared" si="10"/>
        <v>0.48130838771093287</v>
      </c>
      <c r="S7" s="119">
        <f t="shared" si="11"/>
        <v>3234.304081666126</v>
      </c>
      <c r="T7" s="119">
        <f t="shared" si="0"/>
        <v>0.51226769152776963</v>
      </c>
      <c r="AA7" s="40" t="s">
        <v>11</v>
      </c>
      <c r="AB7" s="41">
        <f t="shared" ref="AB7:AE7" si="14">120/1000</f>
        <v>0.12</v>
      </c>
      <c r="AC7" s="41">
        <f t="shared" si="14"/>
        <v>0.12</v>
      </c>
      <c r="AD7" s="41">
        <f t="shared" si="14"/>
        <v>0.12</v>
      </c>
      <c r="AE7" s="41">
        <f t="shared" si="14"/>
        <v>0.12</v>
      </c>
    </row>
    <row r="8" spans="1:31" ht="14.4" thickBot="1">
      <c r="A8" s="119">
        <v>7.6476799999999998E-2</v>
      </c>
      <c r="B8" s="119">
        <v>18871.439999999999</v>
      </c>
      <c r="C8" s="119">
        <f t="shared" si="1"/>
        <v>0.54529766728847873</v>
      </c>
      <c r="D8" s="119">
        <f t="shared" si="2"/>
        <v>1967.9428662896544</v>
      </c>
      <c r="E8" s="119">
        <f t="shared" si="3"/>
        <v>0.82041590776779172</v>
      </c>
      <c r="F8" s="119">
        <v>8.48304E-2</v>
      </c>
      <c r="G8" s="119">
        <v>11157.08</v>
      </c>
      <c r="H8" s="119">
        <f t="shared" si="4"/>
        <v>0.54906952098047224</v>
      </c>
      <c r="I8" s="119">
        <f t="shared" si="5"/>
        <v>2623.7337306076874</v>
      </c>
      <c r="J8" s="119">
        <f t="shared" si="6"/>
        <v>0.6334404047344705</v>
      </c>
      <c r="K8" s="119">
        <v>9.1374599999999903E-2</v>
      </c>
      <c r="L8" s="119">
        <v>9013.85</v>
      </c>
      <c r="M8" s="119">
        <f t="shared" si="7"/>
        <v>0.56680981076450765</v>
      </c>
      <c r="N8" s="119">
        <f t="shared" si="8"/>
        <v>3197.4593947428652</v>
      </c>
      <c r="O8" s="119">
        <f t="shared" si="9"/>
        <v>0.56691866309880534</v>
      </c>
      <c r="P8" s="119">
        <v>9.2097100000000001E-2</v>
      </c>
      <c r="Q8" s="119">
        <v>5926.57</v>
      </c>
      <c r="R8" s="119">
        <f t="shared" si="10"/>
        <v>0.53347663060803951</v>
      </c>
      <c r="S8" s="119">
        <f t="shared" si="11"/>
        <v>3584.8651050007065</v>
      </c>
      <c r="T8" s="119">
        <f t="shared" si="0"/>
        <v>0.50124205720980253</v>
      </c>
      <c r="AA8" s="1"/>
      <c r="AB8" s="1"/>
      <c r="AC8" s="1"/>
      <c r="AD8" s="1"/>
      <c r="AE8" s="1"/>
    </row>
    <row r="9" spans="1:31" ht="20.399999999999999">
      <c r="A9" s="119">
        <v>8.5110599999999995E-2</v>
      </c>
      <c r="B9" s="119">
        <v>22982.15</v>
      </c>
      <c r="C9" s="119">
        <f t="shared" si="1"/>
        <v>0.60685870278990217</v>
      </c>
      <c r="D9" s="119">
        <f t="shared" si="2"/>
        <v>2190.112532371023</v>
      </c>
      <c r="E9" s="119">
        <f t="shared" si="3"/>
        <v>0.80669951865071909</v>
      </c>
      <c r="F9" s="119">
        <v>9.4406500000000004E-2</v>
      </c>
      <c r="G9" s="119">
        <v>13660.83</v>
      </c>
      <c r="H9" s="119">
        <f t="shared" si="4"/>
        <v>0.61105136522335102</v>
      </c>
      <c r="I9" s="119">
        <f t="shared" si="5"/>
        <v>2919.9145405257395</v>
      </c>
      <c r="J9" s="119">
        <f t="shared" si="6"/>
        <v>0.62622663780006493</v>
      </c>
      <c r="K9" s="119">
        <v>0.1004008</v>
      </c>
      <c r="L9" s="119">
        <v>10689.15</v>
      </c>
      <c r="M9" s="119">
        <f t="shared" si="7"/>
        <v>0.62280063002853359</v>
      </c>
      <c r="N9" s="119">
        <f t="shared" si="8"/>
        <v>3513.3120276280256</v>
      </c>
      <c r="O9" s="119">
        <f t="shared" si="9"/>
        <v>0.55683975044604561</v>
      </c>
      <c r="P9" s="119">
        <v>0.101855299999999</v>
      </c>
      <c r="Q9" s="119">
        <v>7024.43</v>
      </c>
      <c r="R9" s="119">
        <f t="shared" si="10"/>
        <v>0.59000144688128631</v>
      </c>
      <c r="S9" s="119">
        <f t="shared" si="11"/>
        <v>3964.7015023206473</v>
      </c>
      <c r="T9" s="119">
        <f t="shared" si="0"/>
        <v>0.48571310375028676</v>
      </c>
      <c r="AA9" s="105" t="s">
        <v>27</v>
      </c>
      <c r="AB9" s="115"/>
      <c r="AC9" s="106"/>
      <c r="AD9" s="106"/>
      <c r="AE9" s="107"/>
    </row>
    <row r="10" spans="1:31" ht="15">
      <c r="A10" s="119">
        <v>9.3545799999999998E-2</v>
      </c>
      <c r="B10" s="119">
        <v>27457.65</v>
      </c>
      <c r="C10" s="119">
        <f t="shared" si="1"/>
        <v>0.66700367333144917</v>
      </c>
      <c r="D10" s="119">
        <f t="shared" si="2"/>
        <v>2407.1717145769535</v>
      </c>
      <c r="E10" s="119">
        <f t="shared" si="3"/>
        <v>0.79781688819599172</v>
      </c>
      <c r="F10" s="119">
        <v>0.1051439</v>
      </c>
      <c r="G10" s="119">
        <v>16719.12</v>
      </c>
      <c r="H10" s="119">
        <f t="shared" si="4"/>
        <v>0.68054978883771244</v>
      </c>
      <c r="I10" s="119">
        <f t="shared" si="5"/>
        <v>3252.0133937555602</v>
      </c>
      <c r="J10" s="119">
        <f t="shared" si="6"/>
        <v>0.61787908629023369</v>
      </c>
      <c r="K10" s="119">
        <v>0.1093185</v>
      </c>
      <c r="L10" s="119">
        <v>12460.81</v>
      </c>
      <c r="M10" s="119">
        <f t="shared" si="7"/>
        <v>0.67811840815784585</v>
      </c>
      <c r="N10" s="119">
        <f t="shared" si="8"/>
        <v>3825.3679342421005</v>
      </c>
      <c r="O10" s="119">
        <f t="shared" si="9"/>
        <v>0.54754567313703617</v>
      </c>
      <c r="P10" s="119">
        <v>0.110941499999999</v>
      </c>
      <c r="Q10" s="119">
        <v>8168.56</v>
      </c>
      <c r="R10" s="119">
        <f t="shared" si="10"/>
        <v>0.64263367266288818</v>
      </c>
      <c r="S10" s="119">
        <f t="shared" si="11"/>
        <v>4318.3804055332066</v>
      </c>
      <c r="T10" s="119">
        <f t="shared" si="0"/>
        <v>0.47609479341864336</v>
      </c>
      <c r="AA10" s="77" t="s">
        <v>25</v>
      </c>
      <c r="AB10" s="116"/>
      <c r="AC10" s="110" t="s">
        <v>26</v>
      </c>
      <c r="AD10" s="110"/>
      <c r="AE10" s="111"/>
    </row>
    <row r="11" spans="1:31" ht="15.6" thickBot="1">
      <c r="A11" s="119">
        <v>0.102134</v>
      </c>
      <c r="B11" s="119">
        <v>32287.14</v>
      </c>
      <c r="C11" s="119">
        <f t="shared" si="1"/>
        <v>0.72823957005054463</v>
      </c>
      <c r="D11" s="119">
        <f t="shared" si="2"/>
        <v>2628.1679765056538</v>
      </c>
      <c r="E11" s="119">
        <f t="shared" si="3"/>
        <v>0.78700472898173701</v>
      </c>
      <c r="F11" s="119">
        <v>0.1146345</v>
      </c>
      <c r="G11" s="119">
        <v>19583.810000000001</v>
      </c>
      <c r="H11" s="119">
        <f t="shared" si="4"/>
        <v>0.74197822953606196</v>
      </c>
      <c r="I11" s="119">
        <f t="shared" si="5"/>
        <v>3545.5497597718149</v>
      </c>
      <c r="J11" s="119">
        <f t="shared" si="6"/>
        <v>0.60887024272211243</v>
      </c>
      <c r="K11" s="119">
        <v>0.118456299999999</v>
      </c>
      <c r="L11" s="119">
        <v>14364.51</v>
      </c>
      <c r="M11" s="119">
        <f t="shared" si="7"/>
        <v>0.73480149830328401</v>
      </c>
      <c r="N11" s="119">
        <f t="shared" si="8"/>
        <v>4145.1257712917641</v>
      </c>
      <c r="O11" s="119">
        <f t="shared" si="9"/>
        <v>0.53757107753842615</v>
      </c>
      <c r="P11" s="119">
        <v>0.12007759999999899</v>
      </c>
      <c r="Q11" s="119">
        <v>9385.9</v>
      </c>
      <c r="R11" s="119">
        <f t="shared" si="10"/>
        <v>0.69555494645867666</v>
      </c>
      <c r="S11" s="119">
        <f t="shared" si="11"/>
        <v>4674.0016583826127</v>
      </c>
      <c r="T11" s="119">
        <f t="shared" si="0"/>
        <v>0.46696885997974735</v>
      </c>
      <c r="AA11" s="76">
        <v>8.5374248628593903E-4</v>
      </c>
      <c r="AB11" s="117"/>
      <c r="AC11" s="103">
        <v>996.55</v>
      </c>
      <c r="AD11" s="103"/>
      <c r="AE11" s="104"/>
    </row>
    <row r="12" spans="1:31">
      <c r="A12" s="119">
        <v>0.1121716</v>
      </c>
      <c r="B12" s="119">
        <v>38426.949999999997</v>
      </c>
      <c r="C12" s="119">
        <f t="shared" si="1"/>
        <v>0.79981003148688645</v>
      </c>
      <c r="D12" s="119">
        <f t="shared" si="2"/>
        <v>2886.4609923571147</v>
      </c>
      <c r="E12" s="119">
        <f t="shared" si="3"/>
        <v>0.77653052671149525</v>
      </c>
      <c r="F12" s="119">
        <v>0.1239386</v>
      </c>
      <c r="G12" s="119">
        <v>22607.91</v>
      </c>
      <c r="H12" s="119">
        <f t="shared" si="4"/>
        <v>0.80219953852616943</v>
      </c>
      <c r="I12" s="119">
        <f t="shared" si="5"/>
        <v>3833.3178358736245</v>
      </c>
      <c r="J12" s="119">
        <f t="shared" si="6"/>
        <v>0.60131977720793761</v>
      </c>
      <c r="K12" s="119">
        <v>0.1275995</v>
      </c>
      <c r="L12" s="119">
        <v>16396.939999999999</v>
      </c>
      <c r="M12" s="119">
        <f t="shared" si="7"/>
        <v>0.79151808542686786</v>
      </c>
      <c r="N12" s="119">
        <f t="shared" si="8"/>
        <v>4465.0725698333308</v>
      </c>
      <c r="O12" s="119">
        <f t="shared" si="9"/>
        <v>0.52884240006767558</v>
      </c>
      <c r="P12" s="119">
        <v>0.12941059999999999</v>
      </c>
      <c r="Q12" s="119">
        <v>10674.35</v>
      </c>
      <c r="R12" s="119">
        <f t="shared" si="10"/>
        <v>0.74961677243870595</v>
      </c>
      <c r="S12" s="119">
        <f t="shared" si="11"/>
        <v>5037.2872127048995</v>
      </c>
      <c r="T12" s="119">
        <f t="shared" si="0"/>
        <v>0.45723317431933536</v>
      </c>
    </row>
    <row r="13" spans="1:31">
      <c r="A13" s="119">
        <v>0.120539799999999</v>
      </c>
      <c r="B13" s="119">
        <v>44059.41</v>
      </c>
      <c r="C13" s="119">
        <f t="shared" si="1"/>
        <v>0.85947727618597047</v>
      </c>
      <c r="D13" s="119">
        <f t="shared" si="2"/>
        <v>3101.7960939001073</v>
      </c>
      <c r="E13" s="119">
        <f t="shared" si="3"/>
        <v>0.77102097233721034</v>
      </c>
      <c r="F13" s="119">
        <v>0.13327239999999901</v>
      </c>
      <c r="G13" s="119">
        <v>25799</v>
      </c>
      <c r="H13" s="119">
        <f t="shared" si="4"/>
        <v>0.86261308243173851</v>
      </c>
      <c r="I13" s="119">
        <f t="shared" si="5"/>
        <v>4122.0045082781335</v>
      </c>
      <c r="J13" s="119">
        <f t="shared" si="6"/>
        <v>0.59344527947575143</v>
      </c>
      <c r="K13" s="119">
        <v>0.136791999999999</v>
      </c>
      <c r="L13" s="119">
        <v>18516.55</v>
      </c>
      <c r="M13" s="119">
        <f t="shared" si="7"/>
        <v>0.84854048755450695</v>
      </c>
      <c r="N13" s="119">
        <f t="shared" si="8"/>
        <v>4786.744516809521</v>
      </c>
      <c r="O13" s="119">
        <f t="shared" si="9"/>
        <v>0.51963701441802479</v>
      </c>
      <c r="P13" s="119">
        <v>0.13856250000000001</v>
      </c>
      <c r="Q13" s="119">
        <v>12076.16</v>
      </c>
      <c r="R13" s="119">
        <f t="shared" si="10"/>
        <v>0.80262956845141131</v>
      </c>
      <c r="S13" s="119">
        <f t="shared" si="11"/>
        <v>5393.5234780645687</v>
      </c>
      <c r="T13" s="119">
        <f t="shared" si="0"/>
        <v>0.45120451132339667</v>
      </c>
    </row>
    <row r="14" spans="1:31">
      <c r="A14" s="119">
        <v>0.128826</v>
      </c>
      <c r="B14" s="119">
        <v>49707.97</v>
      </c>
      <c r="C14" s="119">
        <f t="shared" si="1"/>
        <v>0.91855984149579428</v>
      </c>
      <c r="D14" s="119">
        <f t="shared" si="2"/>
        <v>3315.0211265721241</v>
      </c>
      <c r="E14" s="119">
        <f t="shared" si="3"/>
        <v>0.76156579545196035</v>
      </c>
      <c r="F14" s="119">
        <v>0.14260510000000001</v>
      </c>
      <c r="G14" s="119">
        <v>29172.74</v>
      </c>
      <c r="H14" s="119">
        <f t="shared" si="4"/>
        <v>0.92301950652563647</v>
      </c>
      <c r="I14" s="119">
        <f t="shared" si="5"/>
        <v>4410.6571585974179</v>
      </c>
      <c r="J14" s="119">
        <f t="shared" si="6"/>
        <v>0.58609140270906845</v>
      </c>
      <c r="K14" s="119">
        <v>0.1460709</v>
      </c>
      <c r="L14" s="119">
        <v>20707.13</v>
      </c>
      <c r="M14" s="119">
        <f t="shared" si="7"/>
        <v>0.90609884133228946</v>
      </c>
      <c r="N14" s="119">
        <f t="shared" si="8"/>
        <v>5111.4398476551041</v>
      </c>
      <c r="O14" s="119">
        <f t="shared" si="9"/>
        <v>0.50962873224070482</v>
      </c>
      <c r="P14" s="119">
        <v>0.148115</v>
      </c>
      <c r="Q14" s="119">
        <v>13529.53</v>
      </c>
      <c r="R14" s="119">
        <f t="shared" si="10"/>
        <v>0.85796285814113327</v>
      </c>
      <c r="S14" s="119">
        <f t="shared" si="11"/>
        <v>5765.3530352983935</v>
      </c>
      <c r="T14" s="119">
        <f t="shared" si="0"/>
        <v>0.44240560428678088</v>
      </c>
    </row>
    <row r="15" spans="1:31">
      <c r="A15" s="119">
        <v>0.13761609999999999</v>
      </c>
      <c r="B15" s="119">
        <v>55934.14</v>
      </c>
      <c r="C15" s="119">
        <f t="shared" si="1"/>
        <v>0.98123533295506626</v>
      </c>
      <c r="D15" s="119">
        <f t="shared" si="2"/>
        <v>3541.2127897820474</v>
      </c>
      <c r="E15" s="119">
        <f t="shared" si="3"/>
        <v>0.7509774916744445</v>
      </c>
      <c r="F15" s="119">
        <v>0.15217449999999999</v>
      </c>
      <c r="G15" s="119">
        <v>32564.79</v>
      </c>
      <c r="H15" s="119">
        <f t="shared" si="4"/>
        <v>0.98495798464280349</v>
      </c>
      <c r="I15" s="119">
        <f t="shared" si="5"/>
        <v>4706.6307430869065</v>
      </c>
      <c r="J15" s="119">
        <f t="shared" si="6"/>
        <v>0.57454329322564379</v>
      </c>
      <c r="K15" s="119">
        <v>0.15587870000000001</v>
      </c>
      <c r="L15" s="119">
        <v>23112.29</v>
      </c>
      <c r="M15" s="119">
        <f t="shared" si="7"/>
        <v>0.966938038023888</v>
      </c>
      <c r="N15" s="119">
        <f t="shared" si="8"/>
        <v>5454.6429068395946</v>
      </c>
      <c r="O15" s="119">
        <f t="shared" si="9"/>
        <v>0.49949464087878953</v>
      </c>
      <c r="P15" s="119">
        <v>0.1578061</v>
      </c>
      <c r="Q15" s="119">
        <v>15126.45</v>
      </c>
      <c r="R15" s="119">
        <f t="shared" si="10"/>
        <v>0.9140989946197583</v>
      </c>
      <c r="S15" s="119">
        <f t="shared" si="11"/>
        <v>6142.5775756918738</v>
      </c>
      <c r="T15" s="119">
        <f t="shared" si="0"/>
        <v>0.43573800244986083</v>
      </c>
    </row>
    <row r="16" spans="1:31">
      <c r="A16" s="119">
        <v>0.1463055</v>
      </c>
      <c r="B16" s="119">
        <v>62431.49</v>
      </c>
      <c r="C16" s="119">
        <f t="shared" si="1"/>
        <v>1.0431928096033638</v>
      </c>
      <c r="D16" s="119">
        <f t="shared" si="2"/>
        <v>3764.8131854881617</v>
      </c>
      <c r="E16" s="119">
        <f t="shared" si="3"/>
        <v>0.74160191376069273</v>
      </c>
      <c r="F16" s="119">
        <v>0.16048889999999999</v>
      </c>
      <c r="G16" s="119">
        <v>36004.120000000003</v>
      </c>
      <c r="H16" s="119">
        <f t="shared" si="4"/>
        <v>1.0387734048841324</v>
      </c>
      <c r="I16" s="119">
        <f t="shared" si="5"/>
        <v>4963.7882211816059</v>
      </c>
      <c r="J16" s="119">
        <f t="shared" si="6"/>
        <v>0.57111089364068701</v>
      </c>
      <c r="K16" s="119">
        <v>0.16496</v>
      </c>
      <c r="L16" s="119">
        <v>25752.69</v>
      </c>
      <c r="M16" s="119">
        <f t="shared" si="7"/>
        <v>1.0232706505277538</v>
      </c>
      <c r="N16" s="119">
        <f t="shared" si="8"/>
        <v>5772.4236467988212</v>
      </c>
      <c r="O16" s="119">
        <f t="shared" si="9"/>
        <v>0.4969660365749386</v>
      </c>
      <c r="P16" s="119">
        <v>0.16638739999999999</v>
      </c>
      <c r="Q16" s="119">
        <v>16544.060000000001</v>
      </c>
      <c r="R16" s="119">
        <f t="shared" si="10"/>
        <v>0.96380656424178512</v>
      </c>
      <c r="S16" s="119">
        <f t="shared" si="11"/>
        <v>6476.6033259656879</v>
      </c>
      <c r="T16" s="119">
        <f t="shared" si="0"/>
        <v>0.42868394758001344</v>
      </c>
    </row>
    <row r="17" spans="1:20">
      <c r="A17" s="119">
        <v>0.15504789999999999</v>
      </c>
      <c r="B17" s="119">
        <v>69127.41</v>
      </c>
      <c r="C17" s="119">
        <f t="shared" si="1"/>
        <v>1.1055281887837529</v>
      </c>
      <c r="D17" s="119">
        <f t="shared" si="2"/>
        <v>3989.77740619628</v>
      </c>
      <c r="E17" s="119">
        <f t="shared" si="3"/>
        <v>0.73115079373733549</v>
      </c>
      <c r="F17" s="119">
        <v>0.1702272</v>
      </c>
      <c r="G17" s="119">
        <v>39780</v>
      </c>
      <c r="H17" s="119">
        <f t="shared" si="4"/>
        <v>1.1018050977225977</v>
      </c>
      <c r="I17" s="119">
        <f t="shared" si="5"/>
        <v>5264.9857422209598</v>
      </c>
      <c r="J17" s="119">
        <f t="shared" si="6"/>
        <v>0.56087374644144861</v>
      </c>
      <c r="K17" s="119">
        <v>0.17422119999999999</v>
      </c>
      <c r="L17" s="119">
        <v>28386</v>
      </c>
      <c r="M17" s="119">
        <f t="shared" si="7"/>
        <v>1.0807192086549824</v>
      </c>
      <c r="N17" s="119">
        <f t="shared" si="8"/>
        <v>6096.4996038655845</v>
      </c>
      <c r="O17" s="119">
        <f t="shared" si="9"/>
        <v>0.49109283989593644</v>
      </c>
      <c r="P17" s="119">
        <v>0.1755119</v>
      </c>
      <c r="Q17" s="119">
        <v>18199.580000000002</v>
      </c>
      <c r="R17" s="119">
        <f t="shared" si="10"/>
        <v>1.0166606445112296</v>
      </c>
      <c r="S17" s="119">
        <f t="shared" si="11"/>
        <v>6831.7730506430007</v>
      </c>
      <c r="T17" s="119">
        <f t="shared" si="0"/>
        <v>0.42382271184688741</v>
      </c>
    </row>
    <row r="18" spans="1:20">
      <c r="H18" s="1"/>
      <c r="I18" s="1"/>
      <c r="J18" s="78"/>
      <c r="M18" s="78"/>
      <c r="N18" s="78"/>
      <c r="O18" s="78"/>
      <c r="R18" s="78"/>
      <c r="S18" s="78"/>
      <c r="T18" s="78"/>
    </row>
    <row r="19" spans="1:20">
      <c r="H19" s="1"/>
      <c r="I19" s="1"/>
      <c r="J19" s="78"/>
      <c r="M19" s="78"/>
      <c r="N19" s="78"/>
      <c r="O19" s="78"/>
      <c r="R19" s="78"/>
      <c r="S19" s="78"/>
      <c r="T19" s="78"/>
    </row>
    <row r="20" spans="1:20">
      <c r="H20" s="1"/>
      <c r="I20" s="1"/>
      <c r="J20" s="78"/>
      <c r="M20" s="78"/>
      <c r="N20" s="78"/>
      <c r="O20" s="78"/>
      <c r="R20" s="78"/>
      <c r="S20" s="78"/>
      <c r="T20" s="78"/>
    </row>
    <row r="21" spans="1:20">
      <c r="H21" s="1"/>
      <c r="I21" s="1"/>
      <c r="J21" s="78"/>
      <c r="M21" s="78"/>
      <c r="N21" s="78"/>
      <c r="O21" s="78"/>
      <c r="R21" s="78"/>
      <c r="S21" s="78"/>
      <c r="T21" s="78"/>
    </row>
    <row r="22" spans="1:20">
      <c r="H22" s="1"/>
      <c r="I22" s="1"/>
      <c r="J22" s="78"/>
      <c r="M22" s="78"/>
      <c r="N22" s="78"/>
      <c r="O22" s="78"/>
      <c r="R22" s="78"/>
      <c r="S22" s="78"/>
      <c r="T22" s="78"/>
    </row>
    <row r="23" spans="1:20">
      <c r="H23" s="1"/>
      <c r="I23" s="1"/>
      <c r="J23" s="78"/>
      <c r="M23" s="78"/>
      <c r="N23" s="78"/>
      <c r="O23" s="78"/>
      <c r="R23" s="78"/>
      <c r="S23" s="78"/>
      <c r="T23" s="78"/>
    </row>
    <row r="24" spans="1:20">
      <c r="H24" s="1"/>
      <c r="I24" s="1"/>
      <c r="J24" s="78"/>
      <c r="M24" s="78"/>
      <c r="N24" s="78"/>
      <c r="O24" s="78"/>
      <c r="R24" s="78"/>
      <c r="S24" s="78"/>
      <c r="T24" s="78"/>
    </row>
    <row r="25" spans="1:20">
      <c r="H25" s="1"/>
      <c r="I25" s="1"/>
      <c r="J25" s="78"/>
      <c r="M25" s="78"/>
      <c r="N25" s="78"/>
      <c r="O25" s="78"/>
      <c r="R25" s="78"/>
      <c r="S25" s="78"/>
      <c r="T25" s="78"/>
    </row>
    <row r="26" spans="1:20">
      <c r="H26" s="1"/>
      <c r="I26" s="1"/>
      <c r="J26" s="78"/>
      <c r="M26" s="78"/>
      <c r="N26" s="78"/>
      <c r="O26" s="78"/>
      <c r="R26" s="78"/>
      <c r="S26" s="78"/>
      <c r="T26" s="78"/>
    </row>
    <row r="27" spans="1:20">
      <c r="H27" s="1"/>
      <c r="I27" s="1"/>
      <c r="J27" s="78"/>
      <c r="M27" s="78"/>
      <c r="N27" s="78"/>
      <c r="O27" s="78"/>
      <c r="R27" s="78"/>
      <c r="S27" s="78"/>
      <c r="T27" s="78"/>
    </row>
    <row r="28" spans="1:20">
      <c r="H28" s="1"/>
      <c r="I28" s="1"/>
      <c r="J28" s="78"/>
      <c r="M28" s="78"/>
      <c r="N28" s="78"/>
      <c r="O28" s="78"/>
      <c r="R28" s="78"/>
      <c r="S28" s="78"/>
      <c r="T28" s="78"/>
    </row>
    <row r="29" spans="1:20">
      <c r="H29" s="1"/>
      <c r="I29" s="1"/>
      <c r="J29" s="78"/>
      <c r="M29" s="78"/>
      <c r="N29" s="78"/>
      <c r="O29" s="78"/>
      <c r="R29" s="78"/>
      <c r="S29" s="78"/>
      <c r="T29" s="78"/>
    </row>
    <row r="30" spans="1:20">
      <c r="H30" s="1"/>
      <c r="I30" s="1"/>
      <c r="J30" s="78"/>
      <c r="M30" s="78"/>
      <c r="N30" s="78"/>
      <c r="O30" s="78"/>
      <c r="R30" s="78"/>
      <c r="S30" s="78"/>
      <c r="T30" s="78"/>
    </row>
    <row r="31" spans="1:20">
      <c r="H31" s="1"/>
      <c r="I31" s="1"/>
      <c r="J31" s="78"/>
      <c r="M31" s="78"/>
      <c r="N31" s="78"/>
      <c r="O31" s="78"/>
      <c r="R31" s="78"/>
      <c r="S31" s="78"/>
      <c r="T31" s="78"/>
    </row>
    <row r="32" spans="1:20">
      <c r="H32" s="1"/>
      <c r="I32" s="1"/>
      <c r="J32" s="78"/>
      <c r="M32" s="78"/>
      <c r="N32" s="78"/>
      <c r="O32" s="78"/>
      <c r="R32" s="78"/>
      <c r="S32" s="78"/>
      <c r="T32" s="78"/>
    </row>
    <row r="33" spans="8:20">
      <c r="H33" s="1"/>
      <c r="I33" s="1"/>
      <c r="J33" s="78"/>
      <c r="M33" s="78"/>
      <c r="N33" s="78"/>
      <c r="O33" s="78"/>
      <c r="R33" s="78"/>
      <c r="S33" s="78"/>
      <c r="T33" s="78"/>
    </row>
    <row r="34" spans="8:20">
      <c r="H34" s="1"/>
      <c r="I34" s="1"/>
      <c r="J34" s="78"/>
      <c r="M34" s="78"/>
      <c r="N34" s="78"/>
      <c r="O34" s="78"/>
      <c r="R34" s="78"/>
      <c r="S34" s="78"/>
      <c r="T34" s="78"/>
    </row>
    <row r="35" spans="8:20">
      <c r="H35" s="1"/>
      <c r="I35" s="1"/>
      <c r="J35" s="78"/>
      <c r="M35" s="78"/>
      <c r="N35" s="78"/>
      <c r="O35" s="78"/>
      <c r="R35" s="78"/>
      <c r="S35" s="78"/>
      <c r="T35" s="78"/>
    </row>
    <row r="36" spans="8:20">
      <c r="H36" s="1"/>
      <c r="I36" s="1"/>
      <c r="J36" s="78"/>
      <c r="M36" s="78"/>
      <c r="N36" s="78"/>
      <c r="O36" s="78"/>
      <c r="R36" s="78"/>
      <c r="S36" s="78"/>
      <c r="T36" s="78"/>
    </row>
    <row r="37" spans="8:20">
      <c r="H37" s="1"/>
      <c r="I37" s="1"/>
      <c r="J37" s="78"/>
      <c r="M37" s="78"/>
      <c r="N37" s="78"/>
      <c r="O37" s="78"/>
      <c r="R37" s="78"/>
      <c r="S37" s="78"/>
      <c r="T37" s="78"/>
    </row>
    <row r="38" spans="8:20">
      <c r="H38" s="1"/>
      <c r="I38" s="1"/>
      <c r="J38" s="78"/>
      <c r="M38" s="78"/>
      <c r="N38" s="78"/>
      <c r="O38" s="78"/>
      <c r="R38" s="78"/>
      <c r="S38" s="78"/>
      <c r="T38" s="78"/>
    </row>
    <row r="39" spans="8:20">
      <c r="H39" s="1"/>
      <c r="I39" s="1"/>
      <c r="J39" s="78"/>
      <c r="M39" s="78"/>
      <c r="N39" s="78"/>
      <c r="O39" s="78"/>
      <c r="R39" s="78"/>
      <c r="S39" s="78"/>
      <c r="T39" s="78"/>
    </row>
    <row r="40" spans="8:20">
      <c r="H40" s="1"/>
      <c r="I40" s="1"/>
      <c r="J40" s="78"/>
      <c r="M40" s="78"/>
      <c r="N40" s="78"/>
      <c r="O40" s="78"/>
      <c r="R40" s="78"/>
      <c r="S40" s="78"/>
      <c r="T40" s="78"/>
    </row>
    <row r="41" spans="8:20">
      <c r="H41" s="1"/>
      <c r="I41" s="1"/>
      <c r="J41" s="78"/>
      <c r="M41" s="78"/>
      <c r="N41" s="78"/>
      <c r="O41" s="78"/>
      <c r="R41" s="78"/>
      <c r="S41" s="78"/>
      <c r="T41" s="78"/>
    </row>
    <row r="42" spans="8:20">
      <c r="H42" s="1"/>
      <c r="I42" s="1"/>
      <c r="J42" s="78"/>
      <c r="M42" s="78"/>
      <c r="N42" s="78"/>
      <c r="O42" s="78"/>
      <c r="R42" s="78"/>
      <c r="S42" s="78"/>
      <c r="T42" s="78"/>
    </row>
    <row r="43" spans="8:20">
      <c r="H43" s="1"/>
      <c r="I43" s="1"/>
      <c r="J43" s="78"/>
      <c r="M43" s="78"/>
      <c r="N43" s="78"/>
      <c r="O43" s="78"/>
      <c r="R43" s="78"/>
      <c r="S43" s="78"/>
      <c r="T43" s="78"/>
    </row>
    <row r="44" spans="8:20">
      <c r="H44" s="1"/>
      <c r="I44" s="1"/>
      <c r="J44" s="78"/>
      <c r="M44" s="78"/>
      <c r="N44" s="78"/>
      <c r="O44" s="78"/>
      <c r="R44" s="78"/>
      <c r="S44" s="78"/>
      <c r="T44" s="78"/>
    </row>
    <row r="45" spans="8:20">
      <c r="H45" s="1"/>
      <c r="I45" s="1"/>
      <c r="J45" s="78"/>
      <c r="M45" s="78"/>
      <c r="N45" s="78"/>
      <c r="O45" s="78"/>
      <c r="R45" s="78"/>
      <c r="S45" s="78"/>
      <c r="T45" s="78"/>
    </row>
    <row r="46" spans="8:20">
      <c r="H46" s="1"/>
      <c r="I46" s="1"/>
      <c r="J46" s="78"/>
      <c r="M46" s="78"/>
      <c r="N46" s="78"/>
      <c r="O46" s="78"/>
      <c r="R46" s="78"/>
      <c r="S46" s="78"/>
      <c r="T46" s="78"/>
    </row>
    <row r="47" spans="8:20">
      <c r="H47" s="1"/>
      <c r="I47" s="1"/>
      <c r="J47" s="78"/>
      <c r="M47" s="78"/>
      <c r="N47" s="78"/>
      <c r="O47" s="78"/>
      <c r="R47" s="78"/>
      <c r="S47" s="78"/>
      <c r="T47" s="78"/>
    </row>
    <row r="48" spans="8:20">
      <c r="H48" s="1"/>
      <c r="I48" s="1"/>
      <c r="J48" s="78"/>
      <c r="M48" s="78"/>
      <c r="N48" s="78"/>
      <c r="O48" s="78"/>
      <c r="R48" s="78"/>
      <c r="S48" s="78"/>
      <c r="T48" s="78"/>
    </row>
    <row r="49" spans="8:20">
      <c r="H49" s="1"/>
      <c r="I49" s="1"/>
      <c r="J49" s="78"/>
      <c r="M49" s="78"/>
      <c r="N49" s="78"/>
      <c r="O49" s="78"/>
      <c r="R49" s="78"/>
      <c r="S49" s="78"/>
      <c r="T49" s="78"/>
    </row>
    <row r="50" spans="8:20">
      <c r="H50" s="1"/>
      <c r="I50" s="1"/>
      <c r="J50" s="78"/>
      <c r="M50" s="78"/>
      <c r="N50" s="78"/>
      <c r="O50" s="78"/>
      <c r="R50" s="78"/>
      <c r="S50" s="78"/>
      <c r="T50" s="78"/>
    </row>
    <row r="51" spans="8:20">
      <c r="H51" s="1"/>
      <c r="I51" s="1"/>
      <c r="J51" s="78"/>
      <c r="M51" s="78"/>
      <c r="N51" s="78"/>
      <c r="O51" s="78"/>
      <c r="R51" s="78"/>
      <c r="S51" s="78"/>
      <c r="T51" s="78"/>
    </row>
    <row r="52" spans="8:20">
      <c r="H52" s="1"/>
      <c r="I52" s="1"/>
      <c r="J52" s="78"/>
      <c r="M52" s="78"/>
      <c r="N52" s="78"/>
      <c r="O52" s="78"/>
      <c r="R52" s="78"/>
      <c r="S52" s="78"/>
      <c r="T52" s="78"/>
    </row>
    <row r="53" spans="8:20">
      <c r="H53" s="1"/>
      <c r="I53" s="1"/>
      <c r="J53" s="78"/>
      <c r="M53" s="78"/>
      <c r="N53" s="78"/>
      <c r="O53" s="78"/>
      <c r="R53" s="78"/>
      <c r="S53" s="78"/>
      <c r="T53" s="78"/>
    </row>
    <row r="54" spans="8:20">
      <c r="H54" s="1"/>
      <c r="I54" s="1"/>
      <c r="J54" s="78"/>
      <c r="M54" s="78"/>
      <c r="N54" s="78"/>
      <c r="O54" s="78"/>
      <c r="R54" s="78"/>
      <c r="S54" s="78"/>
      <c r="T54" s="78"/>
    </row>
    <row r="55" spans="8:20">
      <c r="H55" s="1"/>
      <c r="I55" s="1"/>
      <c r="J55" s="78"/>
      <c r="M55" s="78"/>
      <c r="N55" s="78"/>
      <c r="O55" s="78"/>
      <c r="R55" s="78"/>
      <c r="S55" s="78"/>
      <c r="T55" s="78"/>
    </row>
    <row r="56" spans="8:20">
      <c r="H56" s="1"/>
      <c r="I56" s="1"/>
      <c r="J56" s="78"/>
      <c r="M56" s="78"/>
      <c r="N56" s="78"/>
      <c r="O56" s="78"/>
      <c r="R56" s="78"/>
      <c r="S56" s="78"/>
      <c r="T56" s="78"/>
    </row>
    <row r="57" spans="8:20">
      <c r="H57" s="1"/>
      <c r="I57" s="1"/>
      <c r="J57" s="78"/>
      <c r="M57" s="78"/>
      <c r="N57" s="78"/>
      <c r="O57" s="78"/>
      <c r="R57" s="78"/>
      <c r="S57" s="78"/>
      <c r="T57" s="78"/>
    </row>
    <row r="58" spans="8:20">
      <c r="H58" s="1"/>
      <c r="I58" s="1"/>
      <c r="J58" s="78"/>
      <c r="M58" s="78"/>
      <c r="N58" s="78"/>
      <c r="O58" s="78"/>
      <c r="R58" s="78"/>
      <c r="S58" s="78"/>
      <c r="T58" s="78"/>
    </row>
    <row r="59" spans="8:20">
      <c r="H59" s="1"/>
      <c r="I59" s="1"/>
      <c r="J59" s="78"/>
      <c r="M59" s="78"/>
      <c r="N59" s="78"/>
      <c r="O59" s="78"/>
      <c r="R59" s="78"/>
      <c r="S59" s="78"/>
      <c r="T59" s="78"/>
    </row>
    <row r="60" spans="8:20">
      <c r="H60" s="1"/>
      <c r="I60" s="1"/>
      <c r="J60" s="78"/>
      <c r="M60" s="78"/>
      <c r="N60" s="78"/>
      <c r="O60" s="78"/>
      <c r="R60" s="78"/>
      <c r="S60" s="78"/>
      <c r="T60" s="78"/>
    </row>
    <row r="61" spans="8:20">
      <c r="H61" s="1"/>
      <c r="I61" s="1"/>
      <c r="J61" s="78"/>
      <c r="M61" s="78"/>
      <c r="N61" s="78"/>
      <c r="O61" s="78"/>
      <c r="R61" s="78"/>
      <c r="S61" s="78"/>
      <c r="T61" s="78"/>
    </row>
    <row r="62" spans="8:20">
      <c r="H62" s="1"/>
      <c r="I62" s="1"/>
      <c r="J62" s="78"/>
      <c r="M62" s="78"/>
      <c r="N62" s="78"/>
      <c r="O62" s="78"/>
      <c r="R62" s="78"/>
      <c r="S62" s="78"/>
      <c r="T62" s="78"/>
    </row>
    <row r="63" spans="8:20">
      <c r="H63" s="1"/>
      <c r="I63" s="1"/>
      <c r="J63" s="78"/>
      <c r="M63" s="78"/>
      <c r="N63" s="78"/>
      <c r="O63" s="78"/>
      <c r="R63" s="78"/>
      <c r="S63" s="78"/>
      <c r="T63" s="78"/>
    </row>
    <row r="64" spans="8:20">
      <c r="H64" s="1"/>
      <c r="I64" s="1"/>
      <c r="J64" s="78"/>
      <c r="M64" s="78"/>
      <c r="N64" s="78"/>
      <c r="O64" s="78"/>
      <c r="R64" s="78"/>
      <c r="S64" s="78"/>
      <c r="T64" s="78"/>
    </row>
    <row r="65" spans="8:20">
      <c r="H65" s="1"/>
      <c r="I65" s="1"/>
      <c r="J65" s="78"/>
      <c r="M65" s="78"/>
      <c r="N65" s="78"/>
      <c r="O65" s="78"/>
      <c r="R65" s="78"/>
      <c r="S65" s="78"/>
      <c r="T65" s="78"/>
    </row>
    <row r="66" spans="8:20">
      <c r="H66" s="1"/>
      <c r="I66" s="1"/>
      <c r="J66" s="78"/>
      <c r="M66" s="78"/>
      <c r="N66" s="78"/>
      <c r="O66" s="78"/>
      <c r="R66" s="78"/>
      <c r="S66" s="78"/>
      <c r="T66" s="78"/>
    </row>
    <row r="67" spans="8:20">
      <c r="H67" s="1"/>
      <c r="I67" s="1"/>
      <c r="J67" s="78"/>
      <c r="M67" s="78"/>
      <c r="N67" s="78"/>
      <c r="O67" s="78"/>
      <c r="R67" s="78"/>
      <c r="S67" s="78"/>
      <c r="T67" s="78"/>
    </row>
    <row r="68" spans="8:20">
      <c r="H68" s="1"/>
      <c r="I68" s="1"/>
      <c r="J68" s="78"/>
      <c r="M68" s="78"/>
      <c r="N68" s="78"/>
      <c r="O68" s="78"/>
      <c r="R68" s="78"/>
      <c r="S68" s="78"/>
      <c r="T68" s="78"/>
    </row>
    <row r="69" spans="8:20">
      <c r="H69" s="1"/>
      <c r="I69" s="1"/>
      <c r="J69" s="78"/>
      <c r="M69" s="78"/>
      <c r="N69" s="78"/>
      <c r="O69" s="78"/>
      <c r="R69" s="78"/>
      <c r="S69" s="78"/>
      <c r="T69" s="78"/>
    </row>
    <row r="70" spans="8:20">
      <c r="H70" s="1"/>
      <c r="I70" s="1"/>
      <c r="J70" s="78"/>
      <c r="M70" s="78"/>
      <c r="N70" s="78"/>
      <c r="O70" s="78"/>
      <c r="R70" s="78"/>
      <c r="S70" s="78"/>
      <c r="T70" s="78"/>
    </row>
    <row r="71" spans="8:20">
      <c r="H71" s="1"/>
      <c r="I71" s="1"/>
      <c r="J71" s="78"/>
      <c r="M71" s="78"/>
      <c r="N71" s="78"/>
      <c r="O71" s="78"/>
      <c r="R71" s="78"/>
      <c r="S71" s="78"/>
      <c r="T71" s="78"/>
    </row>
    <row r="72" spans="8:20">
      <c r="H72" s="1"/>
      <c r="I72" s="1"/>
      <c r="J72" s="78"/>
      <c r="M72" s="78"/>
      <c r="N72" s="78"/>
      <c r="O72" s="78"/>
      <c r="R72" s="78"/>
      <c r="S72" s="78"/>
      <c r="T72" s="78"/>
    </row>
    <row r="73" spans="8:20">
      <c r="H73" s="1"/>
      <c r="I73" s="1"/>
      <c r="J73" s="78"/>
      <c r="M73" s="78"/>
      <c r="N73" s="78"/>
      <c r="O73" s="78"/>
      <c r="R73" s="78"/>
      <c r="S73" s="78"/>
      <c r="T73" s="78"/>
    </row>
    <row r="74" spans="8:20">
      <c r="H74" s="1"/>
      <c r="I74" s="1"/>
      <c r="J74" s="78"/>
      <c r="M74" s="78"/>
      <c r="N74" s="78"/>
      <c r="O74" s="78"/>
      <c r="R74" s="78"/>
      <c r="S74" s="78"/>
      <c r="T74" s="78"/>
    </row>
    <row r="75" spans="8:20">
      <c r="H75" s="1"/>
      <c r="I75" s="1"/>
      <c r="J75" s="78"/>
      <c r="M75" s="78"/>
      <c r="N75" s="78"/>
      <c r="O75" s="78"/>
      <c r="R75" s="78"/>
      <c r="S75" s="78"/>
      <c r="T75" s="78"/>
    </row>
    <row r="76" spans="8:20">
      <c r="H76" s="1"/>
      <c r="I76" s="1"/>
      <c r="J76" s="78"/>
      <c r="M76" s="78"/>
      <c r="N76" s="78"/>
      <c r="O76" s="78"/>
      <c r="R76" s="78"/>
      <c r="S76" s="78"/>
      <c r="T76" s="78"/>
    </row>
    <row r="77" spans="8:20">
      <c r="H77" s="1"/>
      <c r="I77" s="1"/>
      <c r="J77" s="78"/>
      <c r="M77" s="78"/>
      <c r="N77" s="78"/>
      <c r="O77" s="78"/>
      <c r="R77" s="78"/>
      <c r="S77" s="78"/>
      <c r="T77" s="78"/>
    </row>
    <row r="78" spans="8:20">
      <c r="H78" s="1"/>
      <c r="I78" s="1"/>
      <c r="J78" s="78"/>
      <c r="M78" s="78"/>
      <c r="N78" s="78"/>
      <c r="O78" s="78"/>
      <c r="R78" s="78"/>
      <c r="S78" s="78"/>
      <c r="T78" s="78"/>
    </row>
    <row r="79" spans="8:20">
      <c r="H79" s="1"/>
      <c r="I79" s="1"/>
      <c r="J79" s="78"/>
      <c r="M79" s="78"/>
      <c r="N79" s="78"/>
      <c r="O79" s="78"/>
      <c r="R79" s="78"/>
      <c r="S79" s="78"/>
      <c r="T79" s="78"/>
    </row>
    <row r="80" spans="8:20">
      <c r="H80" s="1"/>
      <c r="I80" s="1"/>
      <c r="J80" s="78"/>
      <c r="M80" s="78"/>
      <c r="N80" s="78"/>
      <c r="O80" s="78"/>
      <c r="R80" s="78"/>
      <c r="S80" s="78"/>
      <c r="T80" s="78"/>
    </row>
    <row r="81" spans="8:20">
      <c r="H81" s="1"/>
      <c r="I81" s="1"/>
      <c r="J81" s="78"/>
      <c r="M81" s="78"/>
      <c r="N81" s="78"/>
      <c r="O81" s="78"/>
      <c r="R81" s="78"/>
      <c r="S81" s="78"/>
      <c r="T81" s="78"/>
    </row>
    <row r="82" spans="8:20">
      <c r="H82" s="1"/>
      <c r="I82" s="1"/>
      <c r="J82" s="78"/>
      <c r="M82" s="78"/>
      <c r="N82" s="78"/>
      <c r="O82" s="78"/>
      <c r="R82" s="78"/>
      <c r="S82" s="78"/>
      <c r="T82" s="78"/>
    </row>
    <row r="83" spans="8:20">
      <c r="H83" s="1"/>
      <c r="I83" s="1"/>
      <c r="J83" s="78"/>
      <c r="M83" s="78"/>
      <c r="N83" s="78"/>
      <c r="O83" s="78"/>
      <c r="R83" s="78"/>
      <c r="S83" s="78"/>
      <c r="T83" s="78"/>
    </row>
    <row r="84" spans="8:20">
      <c r="H84" s="1"/>
      <c r="I84" s="1"/>
      <c r="J84" s="78"/>
      <c r="M84" s="78"/>
      <c r="N84" s="78"/>
      <c r="O84" s="78"/>
      <c r="R84" s="78"/>
      <c r="S84" s="78"/>
      <c r="T84" s="78"/>
    </row>
    <row r="85" spans="8:20">
      <c r="H85" s="1"/>
      <c r="I85" s="1"/>
      <c r="J85" s="78"/>
      <c r="M85" s="78"/>
      <c r="N85" s="78"/>
      <c r="O85" s="78"/>
      <c r="R85" s="78"/>
      <c r="S85" s="78"/>
      <c r="T85" s="78"/>
    </row>
    <row r="86" spans="8:20">
      <c r="H86" s="1"/>
      <c r="I86" s="1"/>
      <c r="J86" s="78"/>
      <c r="M86" s="78"/>
      <c r="N86" s="78"/>
      <c r="O86" s="78"/>
      <c r="R86" s="78"/>
      <c r="S86" s="78"/>
      <c r="T86" s="78"/>
    </row>
    <row r="87" spans="8:20">
      <c r="H87" s="1"/>
      <c r="I87" s="1"/>
      <c r="J87" s="78"/>
      <c r="M87" s="78"/>
      <c r="N87" s="78"/>
      <c r="O87" s="78"/>
      <c r="R87" s="78"/>
      <c r="S87" s="78"/>
      <c r="T87" s="78"/>
    </row>
    <row r="88" spans="8:20">
      <c r="H88" s="1"/>
      <c r="I88" s="1"/>
      <c r="J88" s="78"/>
      <c r="M88" s="78"/>
      <c r="N88" s="78"/>
      <c r="O88" s="78"/>
      <c r="R88" s="78"/>
      <c r="S88" s="78"/>
      <c r="T88" s="78"/>
    </row>
    <row r="89" spans="8:20">
      <c r="H89" s="1"/>
      <c r="I89" s="1"/>
      <c r="J89" s="78"/>
      <c r="M89" s="78"/>
      <c r="N89" s="78"/>
      <c r="O89" s="78"/>
      <c r="R89" s="78"/>
      <c r="S89" s="78"/>
      <c r="T89" s="78"/>
    </row>
    <row r="90" spans="8:20">
      <c r="H90" s="1"/>
      <c r="I90" s="1"/>
      <c r="J90" s="78"/>
      <c r="M90" s="78"/>
      <c r="N90" s="78"/>
      <c r="O90" s="78"/>
      <c r="R90" s="78"/>
      <c r="S90" s="78"/>
      <c r="T90" s="78"/>
    </row>
    <row r="91" spans="8:20">
      <c r="H91" s="1"/>
      <c r="I91" s="1"/>
      <c r="J91" s="78"/>
      <c r="M91" s="78"/>
      <c r="N91" s="78"/>
      <c r="O91" s="78"/>
      <c r="R91" s="78"/>
      <c r="S91" s="78"/>
      <c r="T91" s="78"/>
    </row>
    <row r="92" spans="8:20">
      <c r="H92" s="1"/>
      <c r="I92" s="1"/>
      <c r="J92" s="78"/>
      <c r="M92" s="78"/>
      <c r="N92" s="78"/>
      <c r="O92" s="78"/>
      <c r="R92" s="78"/>
      <c r="S92" s="78"/>
      <c r="T92" s="78"/>
    </row>
    <row r="93" spans="8:20">
      <c r="H93" s="1"/>
      <c r="I93" s="1"/>
      <c r="J93" s="78"/>
      <c r="M93" s="78"/>
      <c r="N93" s="78"/>
      <c r="O93" s="78"/>
      <c r="R93" s="78"/>
      <c r="S93" s="78"/>
      <c r="T93" s="78"/>
    </row>
    <row r="94" spans="8:20">
      <c r="H94" s="1"/>
      <c r="I94" s="1"/>
      <c r="J94" s="78"/>
      <c r="M94" s="78"/>
      <c r="N94" s="78"/>
      <c r="O94" s="78"/>
      <c r="R94" s="78"/>
      <c r="S94" s="78"/>
      <c r="T94" s="78"/>
    </row>
    <row r="95" spans="8:20">
      <c r="H95" s="1"/>
      <c r="I95" s="1"/>
      <c r="J95" s="78"/>
      <c r="M95" s="78"/>
      <c r="N95" s="78"/>
      <c r="O95" s="78"/>
      <c r="R95" s="78"/>
      <c r="S95" s="78"/>
      <c r="T95" s="78"/>
    </row>
    <row r="96" spans="8:20">
      <c r="H96" s="1"/>
      <c r="I96" s="1"/>
      <c r="J96" s="78"/>
      <c r="M96" s="78"/>
      <c r="N96" s="78"/>
      <c r="O96" s="78"/>
      <c r="R96" s="78"/>
      <c r="S96" s="78"/>
      <c r="T96" s="78"/>
    </row>
    <row r="97" spans="8:20">
      <c r="H97" s="1"/>
      <c r="I97" s="1"/>
      <c r="J97" s="78"/>
      <c r="M97" s="78"/>
      <c r="N97" s="78"/>
      <c r="O97" s="78"/>
      <c r="R97" s="78"/>
      <c r="S97" s="78"/>
      <c r="T97" s="78"/>
    </row>
    <row r="98" spans="8:20">
      <c r="H98" s="1"/>
      <c r="I98" s="1"/>
      <c r="J98" s="78"/>
      <c r="M98" s="78"/>
      <c r="N98" s="78"/>
      <c r="O98" s="78"/>
      <c r="R98" s="78"/>
      <c r="S98" s="78"/>
      <c r="T98" s="78"/>
    </row>
    <row r="99" spans="8:20">
      <c r="H99" s="1"/>
      <c r="I99" s="1"/>
      <c r="J99" s="78"/>
      <c r="M99" s="78"/>
      <c r="N99" s="78"/>
      <c r="O99" s="78"/>
      <c r="R99" s="78"/>
      <c r="S99" s="78"/>
      <c r="T99" s="78"/>
    </row>
    <row r="100" spans="8:20">
      <c r="H100" s="1"/>
      <c r="I100" s="1"/>
      <c r="J100" s="78"/>
      <c r="M100" s="78"/>
      <c r="N100" s="78"/>
      <c r="O100" s="78"/>
      <c r="R100" s="78"/>
      <c r="S100" s="78"/>
      <c r="T100" s="78"/>
    </row>
    <row r="101" spans="8:20">
      <c r="H101" s="1"/>
      <c r="I101" s="1"/>
      <c r="J101" s="78"/>
      <c r="M101" s="78"/>
      <c r="N101" s="78"/>
      <c r="O101" s="78"/>
      <c r="R101" s="78"/>
      <c r="S101" s="78"/>
      <c r="T101" s="78"/>
    </row>
    <row r="102" spans="8:20">
      <c r="H102" s="1"/>
      <c r="I102" s="1"/>
      <c r="J102" s="78"/>
      <c r="M102" s="78"/>
      <c r="N102" s="78"/>
      <c r="O102" s="78"/>
      <c r="R102" s="78"/>
      <c r="S102" s="78"/>
      <c r="T102" s="78"/>
    </row>
    <row r="103" spans="8:20">
      <c r="H103" s="1"/>
      <c r="I103" s="1"/>
      <c r="J103" s="78"/>
      <c r="M103" s="78"/>
      <c r="N103" s="78"/>
      <c r="O103" s="78"/>
      <c r="R103" s="78"/>
      <c r="S103" s="78"/>
      <c r="T103" s="78"/>
    </row>
    <row r="104" spans="8:20">
      <c r="H104" s="1"/>
      <c r="I104" s="1"/>
      <c r="J104" s="78"/>
      <c r="M104" s="78"/>
      <c r="N104" s="78"/>
      <c r="O104" s="78"/>
      <c r="R104" s="78"/>
      <c r="S104" s="78"/>
      <c r="T104" s="78"/>
    </row>
    <row r="105" spans="8:20">
      <c r="H105" s="1"/>
      <c r="I105" s="1"/>
      <c r="J105" s="78"/>
      <c r="M105" s="78"/>
      <c r="N105" s="78"/>
      <c r="O105" s="78"/>
      <c r="R105" s="78"/>
      <c r="S105" s="78"/>
      <c r="T105" s="78"/>
    </row>
    <row r="106" spans="8:20">
      <c r="H106" s="1"/>
      <c r="I106" s="1"/>
      <c r="J106" s="78"/>
      <c r="M106" s="78"/>
      <c r="N106" s="78"/>
      <c r="O106" s="78"/>
      <c r="R106" s="78"/>
      <c r="S106" s="78"/>
      <c r="T106" s="78"/>
    </row>
    <row r="107" spans="8:20">
      <c r="H107" s="1"/>
      <c r="I107" s="1"/>
      <c r="J107" s="78"/>
      <c r="M107" s="78"/>
      <c r="N107" s="78"/>
      <c r="O107" s="78"/>
      <c r="R107" s="78"/>
      <c r="S107" s="78"/>
      <c r="T107" s="78"/>
    </row>
    <row r="108" spans="8:20">
      <c r="H108" s="1"/>
      <c r="I108" s="1"/>
      <c r="J108" s="78"/>
      <c r="M108" s="78"/>
      <c r="N108" s="78"/>
      <c r="O108" s="78"/>
      <c r="R108" s="78"/>
      <c r="S108" s="78"/>
      <c r="T108" s="78"/>
    </row>
    <row r="109" spans="8:20">
      <c r="H109" s="1"/>
      <c r="I109" s="1"/>
      <c r="J109" s="78"/>
      <c r="M109" s="78"/>
      <c r="N109" s="78"/>
      <c r="O109" s="78"/>
      <c r="R109" s="78"/>
      <c r="S109" s="78"/>
      <c r="T109" s="78"/>
    </row>
    <row r="110" spans="8:20">
      <c r="H110" s="1"/>
      <c r="I110" s="1"/>
      <c r="J110" s="78"/>
      <c r="M110" s="78"/>
      <c r="N110" s="78"/>
      <c r="O110" s="78"/>
      <c r="R110" s="78"/>
      <c r="S110" s="78"/>
      <c r="T110" s="78"/>
    </row>
    <row r="111" spans="8:20">
      <c r="H111" s="1"/>
      <c r="I111" s="1"/>
      <c r="J111" s="78"/>
      <c r="M111" s="78"/>
      <c r="N111" s="78"/>
      <c r="O111" s="78"/>
      <c r="R111" s="78"/>
      <c r="S111" s="78"/>
      <c r="T111" s="78"/>
    </row>
    <row r="112" spans="8:20">
      <c r="H112" s="1"/>
      <c r="I112" s="1"/>
      <c r="J112" s="78"/>
      <c r="M112" s="78"/>
      <c r="N112" s="78"/>
      <c r="O112" s="78"/>
      <c r="R112" s="78"/>
      <c r="S112" s="78"/>
      <c r="T112" s="78"/>
    </row>
    <row r="113" spans="8:20">
      <c r="H113" s="1"/>
      <c r="I113" s="1"/>
      <c r="J113" s="78"/>
      <c r="M113" s="78"/>
      <c r="N113" s="78"/>
      <c r="O113" s="78"/>
      <c r="R113" s="78"/>
      <c r="S113" s="78"/>
      <c r="T113" s="78"/>
    </row>
    <row r="114" spans="8:20">
      <c r="H114" s="1"/>
      <c r="I114" s="1"/>
      <c r="J114" s="78"/>
      <c r="M114" s="78"/>
      <c r="N114" s="78"/>
      <c r="O114" s="78"/>
      <c r="R114" s="78"/>
      <c r="S114" s="78"/>
      <c r="T114" s="78"/>
    </row>
    <row r="115" spans="8:20">
      <c r="H115" s="1"/>
      <c r="I115" s="1"/>
      <c r="J115" s="78"/>
      <c r="M115" s="78"/>
      <c r="N115" s="78"/>
      <c r="O115" s="78"/>
      <c r="R115" s="78"/>
      <c r="S115" s="78"/>
      <c r="T115" s="78"/>
    </row>
    <row r="116" spans="8:20">
      <c r="H116" s="1"/>
      <c r="I116" s="1"/>
      <c r="J116" s="78"/>
      <c r="M116" s="78"/>
      <c r="N116" s="78"/>
      <c r="O116" s="78"/>
      <c r="R116" s="78"/>
      <c r="S116" s="78"/>
      <c r="T116" s="78"/>
    </row>
    <row r="117" spans="8:20">
      <c r="H117" s="1"/>
      <c r="I117" s="1"/>
      <c r="J117" s="78"/>
      <c r="M117" s="78"/>
      <c r="N117" s="78"/>
      <c r="O117" s="78"/>
      <c r="R117" s="78"/>
      <c r="S117" s="78"/>
      <c r="T117" s="78"/>
    </row>
    <row r="118" spans="8:20">
      <c r="H118" s="1"/>
      <c r="I118" s="1"/>
      <c r="J118" s="78"/>
      <c r="M118" s="78"/>
      <c r="N118" s="78"/>
      <c r="O118" s="78"/>
      <c r="R118" s="78"/>
      <c r="S118" s="78"/>
      <c r="T118" s="78"/>
    </row>
    <row r="119" spans="8:20">
      <c r="H119" s="1"/>
      <c r="I119" s="1"/>
      <c r="J119" s="78"/>
      <c r="M119" s="78"/>
      <c r="N119" s="78"/>
      <c r="O119" s="78"/>
      <c r="R119" s="78"/>
      <c r="S119" s="78"/>
      <c r="T119" s="78"/>
    </row>
    <row r="120" spans="8:20">
      <c r="H120" s="1"/>
      <c r="I120" s="1"/>
      <c r="J120" s="78"/>
      <c r="M120" s="78"/>
      <c r="N120" s="78"/>
      <c r="O120" s="78"/>
      <c r="R120" s="78"/>
      <c r="S120" s="78"/>
      <c r="T120" s="78"/>
    </row>
    <row r="121" spans="8:20">
      <c r="H121" s="1"/>
      <c r="I121" s="1"/>
      <c r="J121" s="78"/>
      <c r="M121" s="78"/>
      <c r="N121" s="78"/>
      <c r="O121" s="78"/>
      <c r="R121" s="78"/>
      <c r="S121" s="78"/>
      <c r="T121" s="78"/>
    </row>
    <row r="122" spans="8:20">
      <c r="H122" s="1"/>
      <c r="I122" s="1"/>
      <c r="J122" s="78"/>
      <c r="M122" s="78"/>
      <c r="N122" s="78"/>
      <c r="O122" s="78"/>
      <c r="R122" s="78"/>
      <c r="S122" s="78"/>
      <c r="T122" s="78"/>
    </row>
    <row r="123" spans="8:20">
      <c r="H123" s="1"/>
      <c r="I123" s="1"/>
      <c r="J123" s="78"/>
      <c r="M123" s="78"/>
      <c r="N123" s="78"/>
      <c r="O123" s="78"/>
      <c r="R123" s="78"/>
      <c r="S123" s="78"/>
      <c r="T123" s="78"/>
    </row>
    <row r="124" spans="8:20">
      <c r="H124" s="1"/>
      <c r="I124" s="1"/>
      <c r="J124" s="78"/>
      <c r="M124" s="78"/>
      <c r="N124" s="78"/>
      <c r="O124" s="78"/>
      <c r="R124" s="78"/>
      <c r="S124" s="78"/>
      <c r="T124" s="78"/>
    </row>
    <row r="125" spans="8:20">
      <c r="H125" s="1"/>
      <c r="I125" s="1"/>
      <c r="J125" s="78"/>
      <c r="M125" s="78"/>
      <c r="N125" s="78"/>
      <c r="O125" s="78"/>
      <c r="R125" s="78"/>
      <c r="S125" s="78"/>
      <c r="T125" s="78"/>
    </row>
    <row r="126" spans="8:20">
      <c r="H126" s="1"/>
      <c r="I126" s="1"/>
      <c r="J126" s="78"/>
      <c r="M126" s="78"/>
      <c r="N126" s="78"/>
      <c r="O126" s="78"/>
      <c r="R126" s="78"/>
      <c r="S126" s="78"/>
      <c r="T126" s="78"/>
    </row>
    <row r="127" spans="8:20">
      <c r="H127" s="1"/>
      <c r="I127" s="1"/>
      <c r="J127" s="78"/>
      <c r="M127" s="78"/>
      <c r="N127" s="78"/>
      <c r="O127" s="78"/>
      <c r="R127" s="78"/>
      <c r="S127" s="78"/>
      <c r="T127" s="78"/>
    </row>
    <row r="128" spans="8:20">
      <c r="H128" s="1"/>
      <c r="I128" s="1"/>
      <c r="J128" s="78"/>
      <c r="M128" s="78"/>
      <c r="N128" s="78"/>
      <c r="O128" s="78"/>
      <c r="R128" s="78"/>
      <c r="S128" s="78"/>
      <c r="T128" s="78"/>
    </row>
    <row r="129" spans="8:20">
      <c r="H129" s="1"/>
      <c r="I129" s="1"/>
      <c r="J129" s="78"/>
      <c r="M129" s="78"/>
      <c r="N129" s="78"/>
      <c r="O129" s="78"/>
      <c r="R129" s="78"/>
      <c r="S129" s="78"/>
      <c r="T129" s="78"/>
    </row>
    <row r="130" spans="8:20">
      <c r="H130" s="1"/>
      <c r="I130" s="1"/>
      <c r="J130" s="78"/>
      <c r="M130" s="78"/>
      <c r="N130" s="78"/>
      <c r="O130" s="78"/>
      <c r="R130" s="78"/>
      <c r="S130" s="78"/>
      <c r="T130" s="78"/>
    </row>
    <row r="131" spans="8:20">
      <c r="H131" s="1"/>
      <c r="I131" s="1"/>
      <c r="J131" s="78"/>
      <c r="M131" s="78"/>
      <c r="N131" s="78"/>
      <c r="O131" s="78"/>
      <c r="R131" s="78"/>
      <c r="S131" s="78"/>
      <c r="T131" s="78"/>
    </row>
    <row r="132" spans="8:20">
      <c r="H132" s="1"/>
      <c r="I132" s="1"/>
      <c r="J132" s="78"/>
      <c r="M132" s="78"/>
      <c r="N132" s="78"/>
      <c r="O132" s="78"/>
      <c r="R132" s="78"/>
      <c r="S132" s="78"/>
      <c r="T132" s="78"/>
    </row>
    <row r="133" spans="8:20">
      <c r="H133" s="1"/>
      <c r="I133" s="1"/>
      <c r="J133" s="78"/>
      <c r="M133" s="78"/>
      <c r="N133" s="78"/>
      <c r="O133" s="78"/>
      <c r="R133" s="78"/>
      <c r="S133" s="78"/>
      <c r="T133" s="78"/>
    </row>
    <row r="134" spans="8:20">
      <c r="H134" s="1"/>
      <c r="I134" s="1"/>
      <c r="J134" s="78"/>
      <c r="M134" s="78"/>
      <c r="N134" s="78"/>
      <c r="O134" s="78"/>
      <c r="R134" s="78"/>
      <c r="S134" s="78"/>
      <c r="T134" s="78"/>
    </row>
    <row r="135" spans="8:20">
      <c r="H135" s="1"/>
      <c r="I135" s="1"/>
      <c r="J135" s="78"/>
      <c r="M135" s="78"/>
      <c r="N135" s="78"/>
      <c r="O135" s="78"/>
      <c r="R135" s="78"/>
      <c r="S135" s="78"/>
      <c r="T135" s="78"/>
    </row>
    <row r="136" spans="8:20">
      <c r="H136" s="1"/>
      <c r="I136" s="1"/>
      <c r="J136" s="78"/>
      <c r="M136" s="78"/>
      <c r="N136" s="78"/>
      <c r="O136" s="78"/>
      <c r="R136" s="78"/>
      <c r="S136" s="78"/>
      <c r="T136" s="78"/>
    </row>
    <row r="137" spans="8:20">
      <c r="H137" s="1"/>
      <c r="I137" s="1"/>
      <c r="J137" s="78"/>
      <c r="M137" s="78"/>
      <c r="N137" s="78"/>
      <c r="O137" s="78"/>
      <c r="R137" s="78"/>
      <c r="S137" s="78"/>
      <c r="T137" s="78"/>
    </row>
    <row r="138" spans="8:20">
      <c r="H138" s="1"/>
      <c r="I138" s="1"/>
      <c r="J138" s="78"/>
      <c r="M138" s="78"/>
      <c r="N138" s="78"/>
      <c r="O138" s="78"/>
      <c r="R138" s="78"/>
      <c r="S138" s="78"/>
      <c r="T138" s="78"/>
    </row>
    <row r="139" spans="8:20">
      <c r="H139" s="1"/>
      <c r="I139" s="1"/>
      <c r="J139" s="78"/>
      <c r="M139" s="78"/>
      <c r="N139" s="78"/>
      <c r="O139" s="78"/>
      <c r="R139" s="78"/>
      <c r="S139" s="78"/>
      <c r="T139" s="78"/>
    </row>
    <row r="140" spans="8:20">
      <c r="H140" s="1"/>
      <c r="I140" s="1"/>
      <c r="J140" s="78"/>
      <c r="M140" s="78"/>
      <c r="N140" s="78"/>
      <c r="O140" s="78"/>
      <c r="R140" s="78"/>
      <c r="S140" s="78"/>
      <c r="T140" s="78"/>
    </row>
    <row r="141" spans="8:20">
      <c r="H141" s="1"/>
      <c r="I141" s="1"/>
      <c r="J141" s="78"/>
      <c r="M141" s="78"/>
      <c r="N141" s="78"/>
      <c r="O141" s="78"/>
      <c r="R141" s="78"/>
      <c r="S141" s="78"/>
      <c r="T141" s="78"/>
    </row>
    <row r="142" spans="8:20">
      <c r="H142" s="1"/>
      <c r="I142" s="1"/>
      <c r="J142" s="78"/>
      <c r="M142" s="78"/>
      <c r="N142" s="78"/>
      <c r="O142" s="78"/>
      <c r="R142" s="78"/>
      <c r="S142" s="78"/>
      <c r="T142" s="78"/>
    </row>
    <row r="143" spans="8:20">
      <c r="H143" s="1"/>
      <c r="I143" s="1"/>
      <c r="J143" s="78"/>
      <c r="M143" s="78"/>
      <c r="N143" s="78"/>
      <c r="O143" s="78"/>
      <c r="R143" s="78"/>
      <c r="S143" s="78"/>
      <c r="T143" s="78"/>
    </row>
    <row r="144" spans="8:20">
      <c r="H144" s="1"/>
      <c r="I144" s="1"/>
      <c r="J144" s="78"/>
      <c r="M144" s="78"/>
      <c r="N144" s="78"/>
      <c r="O144" s="78"/>
      <c r="R144" s="78"/>
      <c r="S144" s="78"/>
      <c r="T144" s="78"/>
    </row>
    <row r="145" spans="8:20">
      <c r="H145" s="1"/>
      <c r="I145" s="1"/>
      <c r="J145" s="78"/>
      <c r="M145" s="78"/>
      <c r="N145" s="78"/>
      <c r="O145" s="78"/>
      <c r="R145" s="78"/>
      <c r="S145" s="78"/>
      <c r="T145" s="78"/>
    </row>
    <row r="146" spans="8:20">
      <c r="H146" s="1"/>
      <c r="I146" s="1"/>
      <c r="J146" s="78"/>
      <c r="M146" s="78"/>
      <c r="N146" s="78"/>
      <c r="O146" s="78"/>
      <c r="R146" s="78"/>
      <c r="S146" s="78"/>
      <c r="T146" s="78"/>
    </row>
    <row r="147" spans="8:20">
      <c r="H147" s="1"/>
      <c r="I147" s="1"/>
      <c r="J147" s="78"/>
      <c r="M147" s="78"/>
      <c r="N147" s="78"/>
      <c r="O147" s="78"/>
      <c r="R147" s="78"/>
      <c r="S147" s="78"/>
      <c r="T147" s="78"/>
    </row>
    <row r="148" spans="8:20">
      <c r="H148" s="1"/>
      <c r="I148" s="1"/>
      <c r="J148" s="78"/>
      <c r="M148" s="78"/>
      <c r="N148" s="78"/>
      <c r="O148" s="78"/>
      <c r="R148" s="78"/>
      <c r="S148" s="78"/>
      <c r="T148" s="78"/>
    </row>
    <row r="149" spans="8:20">
      <c r="H149" s="1"/>
      <c r="I149" s="1"/>
      <c r="J149" s="78"/>
      <c r="M149" s="78"/>
      <c r="N149" s="78"/>
      <c r="O149" s="78"/>
      <c r="R149" s="78"/>
      <c r="S149" s="78"/>
      <c r="T149" s="78"/>
    </row>
    <row r="150" spans="8:20">
      <c r="H150" s="1"/>
      <c r="I150" s="1"/>
      <c r="J150" s="78"/>
      <c r="M150" s="78"/>
      <c r="N150" s="78"/>
      <c r="O150" s="78"/>
      <c r="R150" s="78"/>
      <c r="S150" s="78"/>
      <c r="T150" s="78"/>
    </row>
    <row r="151" spans="8:20">
      <c r="H151" s="1"/>
      <c r="I151" s="1"/>
      <c r="J151" s="78"/>
      <c r="M151" s="78"/>
      <c r="N151" s="78"/>
      <c r="O151" s="78"/>
      <c r="R151" s="78"/>
      <c r="S151" s="78"/>
      <c r="T151" s="78"/>
    </row>
    <row r="152" spans="8:20">
      <c r="H152" s="1"/>
      <c r="I152" s="1"/>
      <c r="J152" s="78"/>
      <c r="M152" s="78"/>
      <c r="N152" s="78"/>
      <c r="O152" s="78"/>
      <c r="R152" s="78"/>
      <c r="S152" s="78"/>
      <c r="T152" s="78"/>
    </row>
    <row r="153" spans="8:20">
      <c r="H153" s="1"/>
      <c r="I153" s="1"/>
      <c r="J153" s="78"/>
      <c r="M153" s="78"/>
      <c r="N153" s="78"/>
      <c r="O153" s="78"/>
      <c r="R153" s="78"/>
      <c r="S153" s="78"/>
      <c r="T153" s="78"/>
    </row>
    <row r="154" spans="8:20">
      <c r="H154" s="1"/>
      <c r="I154" s="1"/>
      <c r="J154" s="78"/>
      <c r="M154" s="78"/>
      <c r="N154" s="78"/>
      <c r="O154" s="78"/>
      <c r="R154" s="78"/>
      <c r="S154" s="78"/>
      <c r="T154" s="78"/>
    </row>
    <row r="155" spans="8:20">
      <c r="H155" s="1"/>
      <c r="I155" s="1"/>
      <c r="J155" s="78"/>
      <c r="M155" s="78"/>
      <c r="N155" s="78"/>
      <c r="O155" s="78"/>
      <c r="R155" s="78"/>
      <c r="S155" s="78"/>
      <c r="T155" s="78"/>
    </row>
    <row r="156" spans="8:20">
      <c r="H156" s="1"/>
      <c r="I156" s="1"/>
      <c r="J156" s="78"/>
      <c r="M156" s="78"/>
      <c r="N156" s="78"/>
      <c r="O156" s="78"/>
      <c r="R156" s="78"/>
      <c r="S156" s="78"/>
      <c r="T156" s="78"/>
    </row>
    <row r="157" spans="8:20">
      <c r="H157" s="1"/>
      <c r="I157" s="1"/>
      <c r="J157" s="78"/>
      <c r="M157" s="78"/>
      <c r="N157" s="78"/>
      <c r="O157" s="78"/>
      <c r="R157" s="78"/>
      <c r="S157" s="78"/>
      <c r="T157" s="78"/>
    </row>
    <row r="158" spans="8:20">
      <c r="H158" s="1"/>
      <c r="I158" s="1"/>
      <c r="J158" s="78"/>
      <c r="M158" s="78"/>
      <c r="N158" s="78"/>
      <c r="O158" s="78"/>
      <c r="R158" s="78"/>
      <c r="S158" s="78"/>
      <c r="T158" s="78"/>
    </row>
    <row r="159" spans="8:20">
      <c r="H159" s="1"/>
      <c r="I159" s="1"/>
      <c r="J159" s="78"/>
      <c r="M159" s="78"/>
      <c r="N159" s="78"/>
      <c r="O159" s="78"/>
      <c r="R159" s="78"/>
      <c r="S159" s="78"/>
      <c r="T159" s="78"/>
    </row>
    <row r="160" spans="8:20">
      <c r="H160" s="1"/>
      <c r="I160" s="1"/>
      <c r="J160" s="78"/>
      <c r="M160" s="78"/>
      <c r="N160" s="78"/>
      <c r="O160" s="78"/>
      <c r="R160" s="78"/>
      <c r="S160" s="78"/>
      <c r="T160" s="78"/>
    </row>
    <row r="161" spans="8:20">
      <c r="H161" s="1"/>
      <c r="I161" s="1"/>
      <c r="J161" s="78"/>
      <c r="M161" s="78"/>
      <c r="N161" s="78"/>
      <c r="O161" s="78"/>
      <c r="R161" s="78"/>
      <c r="S161" s="78"/>
      <c r="T161" s="78"/>
    </row>
    <row r="162" spans="8:20">
      <c r="H162" s="1"/>
      <c r="I162" s="1"/>
      <c r="J162" s="78"/>
      <c r="M162" s="78"/>
      <c r="N162" s="78"/>
      <c r="O162" s="78"/>
      <c r="R162" s="78"/>
      <c r="S162" s="78"/>
      <c r="T162" s="78"/>
    </row>
    <row r="163" spans="8:20">
      <c r="H163" s="1"/>
      <c r="I163" s="1"/>
      <c r="J163" s="78"/>
      <c r="M163" s="78"/>
      <c r="N163" s="78"/>
      <c r="O163" s="78"/>
      <c r="R163" s="78"/>
      <c r="S163" s="78"/>
      <c r="T163" s="78"/>
    </row>
    <row r="164" spans="8:20">
      <c r="H164" s="1"/>
      <c r="I164" s="1"/>
      <c r="J164" s="78"/>
      <c r="M164" s="78"/>
      <c r="N164" s="78"/>
      <c r="O164" s="78"/>
      <c r="R164" s="78"/>
      <c r="S164" s="78"/>
      <c r="T164" s="78"/>
    </row>
    <row r="165" spans="8:20">
      <c r="H165" s="1"/>
      <c r="I165" s="1"/>
      <c r="J165" s="78"/>
      <c r="M165" s="78"/>
      <c r="N165" s="78"/>
      <c r="O165" s="78"/>
      <c r="R165" s="78"/>
      <c r="S165" s="78"/>
      <c r="T165" s="78"/>
    </row>
    <row r="166" spans="8:20">
      <c r="H166" s="1"/>
      <c r="I166" s="1"/>
      <c r="J166" s="78"/>
      <c r="M166" s="78"/>
      <c r="N166" s="78"/>
      <c r="O166" s="78"/>
      <c r="R166" s="78"/>
      <c r="S166" s="78"/>
      <c r="T166" s="78"/>
    </row>
    <row r="167" spans="8:20">
      <c r="H167" s="1"/>
      <c r="I167" s="1"/>
      <c r="J167" s="78"/>
      <c r="M167" s="78"/>
      <c r="N167" s="78"/>
      <c r="O167" s="78"/>
      <c r="R167" s="78"/>
      <c r="S167" s="78"/>
      <c r="T167" s="78"/>
    </row>
    <row r="168" spans="8:20">
      <c r="H168" s="1"/>
      <c r="I168" s="1"/>
      <c r="J168" s="78"/>
      <c r="M168" s="78"/>
      <c r="N168" s="78"/>
      <c r="O168" s="78"/>
      <c r="R168" s="78"/>
      <c r="S168" s="78"/>
      <c r="T168" s="78"/>
    </row>
    <row r="169" spans="8:20">
      <c r="H169" s="1"/>
      <c r="I169" s="1"/>
      <c r="J169" s="78"/>
      <c r="M169" s="78"/>
      <c r="N169" s="78"/>
      <c r="O169" s="78"/>
      <c r="R169" s="78"/>
      <c r="S169" s="78"/>
      <c r="T169" s="78"/>
    </row>
    <row r="170" spans="8:20">
      <c r="H170" s="1"/>
      <c r="I170" s="1"/>
      <c r="J170" s="78"/>
      <c r="M170" s="78"/>
      <c r="N170" s="78"/>
      <c r="O170" s="78"/>
      <c r="R170" s="78"/>
      <c r="S170" s="78"/>
      <c r="T170" s="78"/>
    </row>
    <row r="171" spans="8:20">
      <c r="H171" s="1"/>
      <c r="I171" s="1"/>
      <c r="J171" s="78"/>
      <c r="M171" s="78"/>
      <c r="N171" s="78"/>
      <c r="O171" s="78"/>
      <c r="R171" s="78"/>
      <c r="S171" s="78"/>
      <c r="T171" s="78"/>
    </row>
    <row r="172" spans="8:20">
      <c r="H172" s="1"/>
      <c r="I172" s="1"/>
      <c r="J172" s="78"/>
      <c r="M172" s="78"/>
      <c r="N172" s="78"/>
      <c r="O172" s="78"/>
      <c r="R172" s="78"/>
      <c r="S172" s="78"/>
      <c r="T172" s="78"/>
    </row>
    <row r="173" spans="8:20">
      <c r="H173" s="1"/>
      <c r="I173" s="1"/>
      <c r="J173" s="78"/>
      <c r="M173" s="78"/>
      <c r="N173" s="78"/>
      <c r="O173" s="78"/>
      <c r="R173" s="78"/>
      <c r="S173" s="78"/>
      <c r="T173" s="78"/>
    </row>
    <row r="174" spans="8:20">
      <c r="H174" s="1"/>
      <c r="I174" s="1"/>
      <c r="J174" s="78"/>
      <c r="M174" s="78"/>
      <c r="N174" s="78"/>
      <c r="O174" s="78"/>
      <c r="R174" s="78"/>
      <c r="S174" s="78"/>
      <c r="T174" s="78"/>
    </row>
    <row r="175" spans="8:20">
      <c r="H175" s="1"/>
      <c r="I175" s="1"/>
      <c r="J175" s="78"/>
      <c r="M175" s="78"/>
      <c r="N175" s="78"/>
      <c r="O175" s="78"/>
      <c r="R175" s="78"/>
      <c r="S175" s="78"/>
      <c r="T175" s="78"/>
    </row>
    <row r="176" spans="8:20">
      <c r="H176" s="1"/>
      <c r="I176" s="1"/>
      <c r="J176" s="78"/>
      <c r="M176" s="78"/>
      <c r="N176" s="78"/>
      <c r="O176" s="78"/>
      <c r="R176" s="78"/>
      <c r="S176" s="78"/>
      <c r="T176" s="78"/>
    </row>
    <row r="177" spans="8:20">
      <c r="H177" s="1"/>
      <c r="I177" s="1"/>
      <c r="J177" s="78"/>
      <c r="M177" s="78"/>
      <c r="N177" s="78"/>
      <c r="O177" s="78"/>
      <c r="R177" s="78"/>
      <c r="S177" s="78"/>
      <c r="T177" s="78"/>
    </row>
    <row r="178" spans="8:20">
      <c r="H178" s="1"/>
      <c r="I178" s="1"/>
      <c r="J178" s="78"/>
      <c r="M178" s="78"/>
      <c r="N178" s="78"/>
      <c r="O178" s="78"/>
      <c r="R178" s="78"/>
      <c r="S178" s="78"/>
      <c r="T178" s="78"/>
    </row>
    <row r="179" spans="8:20">
      <c r="H179" s="1"/>
      <c r="I179" s="1"/>
      <c r="J179" s="78"/>
      <c r="M179" s="78"/>
      <c r="N179" s="78"/>
      <c r="O179" s="78"/>
      <c r="R179" s="78"/>
      <c r="S179" s="78"/>
      <c r="T179" s="78"/>
    </row>
    <row r="180" spans="8:20">
      <c r="H180" s="1"/>
      <c r="I180" s="1"/>
      <c r="J180" s="78"/>
      <c r="M180" s="78"/>
      <c r="N180" s="78"/>
      <c r="O180" s="78"/>
      <c r="R180" s="78"/>
      <c r="S180" s="78"/>
      <c r="T180" s="78"/>
    </row>
    <row r="181" spans="8:20">
      <c r="H181" s="1"/>
      <c r="I181" s="1"/>
      <c r="J181" s="78"/>
      <c r="M181" s="78"/>
      <c r="N181" s="78"/>
      <c r="O181" s="78"/>
      <c r="R181" s="78"/>
      <c r="S181" s="78"/>
      <c r="T181" s="78"/>
    </row>
    <row r="182" spans="8:20">
      <c r="H182" s="1"/>
      <c r="I182" s="1"/>
      <c r="J182" s="78"/>
      <c r="M182" s="78"/>
      <c r="N182" s="78"/>
      <c r="O182" s="78"/>
      <c r="R182" s="78"/>
      <c r="S182" s="78"/>
      <c r="T182" s="78"/>
    </row>
    <row r="183" spans="8:20">
      <c r="H183" s="1"/>
      <c r="I183" s="1"/>
      <c r="J183" s="78"/>
      <c r="M183" s="78"/>
      <c r="N183" s="78"/>
      <c r="O183" s="78"/>
      <c r="R183" s="78"/>
      <c r="S183" s="78"/>
      <c r="T183" s="78"/>
    </row>
    <row r="184" spans="8:20">
      <c r="H184" s="1"/>
      <c r="I184" s="1"/>
      <c r="J184" s="78"/>
      <c r="M184" s="78"/>
      <c r="N184" s="78"/>
      <c r="O184" s="78"/>
      <c r="R184" s="78"/>
      <c r="S184" s="78"/>
      <c r="T184" s="78"/>
    </row>
    <row r="185" spans="8:20">
      <c r="H185" s="1"/>
      <c r="I185" s="1"/>
      <c r="J185" s="78"/>
      <c r="M185" s="78"/>
      <c r="N185" s="78"/>
      <c r="O185" s="78"/>
      <c r="R185" s="78"/>
      <c r="S185" s="78"/>
      <c r="T185" s="78"/>
    </row>
    <row r="186" spans="8:20">
      <c r="H186" s="1"/>
      <c r="I186" s="1"/>
      <c r="J186" s="78"/>
      <c r="M186" s="78"/>
      <c r="N186" s="78"/>
      <c r="O186" s="78"/>
      <c r="R186" s="78"/>
      <c r="S186" s="78"/>
      <c r="T186" s="78"/>
    </row>
    <row r="187" spans="8:20">
      <c r="H187" s="1"/>
      <c r="I187" s="1"/>
      <c r="J187" s="78"/>
      <c r="M187" s="78"/>
      <c r="N187" s="78"/>
      <c r="O187" s="78"/>
      <c r="R187" s="78"/>
      <c r="S187" s="78"/>
      <c r="T187" s="78"/>
    </row>
    <row r="188" spans="8:20">
      <c r="H188" s="1"/>
      <c r="I188" s="1"/>
      <c r="J188" s="78"/>
      <c r="M188" s="78"/>
      <c r="N188" s="78"/>
      <c r="O188" s="78"/>
      <c r="R188" s="78"/>
      <c r="S188" s="78"/>
      <c r="T188" s="78"/>
    </row>
    <row r="189" spans="8:20">
      <c r="H189" s="1"/>
      <c r="I189" s="1"/>
      <c r="J189" s="78"/>
      <c r="M189" s="78"/>
      <c r="N189" s="78"/>
      <c r="O189" s="78"/>
      <c r="R189" s="78"/>
      <c r="S189" s="78"/>
      <c r="T189" s="78"/>
    </row>
    <row r="190" spans="8:20">
      <c r="H190" s="1"/>
      <c r="I190" s="1"/>
      <c r="J190" s="78"/>
      <c r="M190" s="78"/>
      <c r="N190" s="78"/>
      <c r="O190" s="78"/>
      <c r="R190" s="78"/>
      <c r="S190" s="78"/>
      <c r="T190" s="78"/>
    </row>
    <row r="191" spans="8:20">
      <c r="H191" s="1"/>
      <c r="I191" s="1"/>
      <c r="J191" s="78"/>
      <c r="M191" s="78"/>
      <c r="N191" s="78"/>
      <c r="O191" s="78"/>
      <c r="R191" s="78"/>
      <c r="S191" s="78"/>
      <c r="T191" s="78"/>
    </row>
    <row r="192" spans="8:20">
      <c r="H192" s="1"/>
      <c r="I192" s="1"/>
      <c r="J192" s="78"/>
      <c r="M192" s="78"/>
      <c r="N192" s="78"/>
      <c r="O192" s="78"/>
      <c r="R192" s="78"/>
      <c r="S192" s="78"/>
      <c r="T192" s="78"/>
    </row>
    <row r="193" spans="8:20">
      <c r="H193" s="1"/>
      <c r="I193" s="1"/>
      <c r="J193" s="78"/>
      <c r="M193" s="78"/>
      <c r="N193" s="78"/>
      <c r="O193" s="78"/>
      <c r="R193" s="78"/>
      <c r="S193" s="78"/>
      <c r="T193" s="78"/>
    </row>
    <row r="194" spans="8:20">
      <c r="H194" s="1"/>
      <c r="I194" s="1"/>
      <c r="J194" s="78"/>
      <c r="M194" s="78"/>
      <c r="N194" s="78"/>
      <c r="O194" s="78"/>
      <c r="R194" s="78"/>
      <c r="S194" s="78"/>
      <c r="T194" s="78"/>
    </row>
    <row r="195" spans="8:20">
      <c r="H195" s="1"/>
      <c r="I195" s="1"/>
      <c r="J195" s="78"/>
      <c r="M195" s="78"/>
      <c r="N195" s="78"/>
      <c r="O195" s="78"/>
      <c r="R195" s="78"/>
      <c r="S195" s="78"/>
      <c r="T195" s="78"/>
    </row>
    <row r="196" spans="8:20">
      <c r="H196" s="1"/>
      <c r="I196" s="1"/>
      <c r="J196" s="78"/>
      <c r="M196" s="78"/>
      <c r="N196" s="78"/>
      <c r="O196" s="78"/>
      <c r="R196" s="78"/>
      <c r="S196" s="78"/>
      <c r="T196" s="78"/>
    </row>
    <row r="197" spans="8:20">
      <c r="H197" s="1"/>
      <c r="I197" s="1"/>
      <c r="J197" s="78"/>
      <c r="M197" s="78"/>
      <c r="N197" s="78"/>
      <c r="O197" s="78"/>
      <c r="R197" s="78"/>
      <c r="S197" s="78"/>
      <c r="T197" s="78"/>
    </row>
    <row r="198" spans="8:20">
      <c r="H198" s="1"/>
      <c r="I198" s="1"/>
      <c r="J198" s="78"/>
      <c r="M198" s="78"/>
      <c r="N198" s="78"/>
      <c r="O198" s="78"/>
      <c r="R198" s="78"/>
      <c r="S198" s="78"/>
      <c r="T198" s="78"/>
    </row>
    <row r="199" spans="8:20">
      <c r="H199" s="1"/>
      <c r="I199" s="1"/>
      <c r="J199" s="78"/>
      <c r="M199" s="78"/>
      <c r="N199" s="78"/>
      <c r="O199" s="78"/>
      <c r="R199" s="78"/>
      <c r="S199" s="78"/>
      <c r="T199" s="78"/>
    </row>
    <row r="200" spans="8:20">
      <c r="H200" s="1"/>
      <c r="I200" s="1"/>
      <c r="J200" s="78"/>
      <c r="M200" s="78"/>
      <c r="N200" s="78"/>
      <c r="O200" s="78"/>
      <c r="R200" s="78"/>
      <c r="S200" s="78"/>
      <c r="T200" s="78"/>
    </row>
    <row r="201" spans="8:20">
      <c r="H201" s="1"/>
      <c r="I201" s="1"/>
      <c r="J201" s="78"/>
      <c r="M201" s="78"/>
      <c r="N201" s="78"/>
      <c r="O201" s="78"/>
      <c r="R201" s="78"/>
      <c r="S201" s="78"/>
      <c r="T201" s="78"/>
    </row>
    <row r="202" spans="8:20">
      <c r="H202" s="1"/>
      <c r="I202" s="1"/>
      <c r="J202" s="78"/>
      <c r="M202" s="78"/>
      <c r="N202" s="78"/>
      <c r="O202" s="78"/>
      <c r="R202" s="78"/>
      <c r="S202" s="78"/>
      <c r="T202" s="78"/>
    </row>
    <row r="203" spans="8:20">
      <c r="H203" s="1"/>
      <c r="I203" s="1"/>
      <c r="J203" s="78"/>
      <c r="M203" s="78"/>
      <c r="N203" s="78"/>
      <c r="O203" s="78"/>
      <c r="R203" s="78"/>
      <c r="S203" s="78"/>
      <c r="T203" s="78"/>
    </row>
    <row r="204" spans="8:20">
      <c r="H204" s="1"/>
      <c r="I204" s="1"/>
      <c r="J204" s="78"/>
      <c r="M204" s="78"/>
      <c r="N204" s="78"/>
      <c r="O204" s="78"/>
      <c r="R204" s="78"/>
      <c r="S204" s="78"/>
      <c r="T204" s="78"/>
    </row>
    <row r="205" spans="8:20">
      <c r="H205" s="1"/>
      <c r="I205" s="1"/>
      <c r="J205" s="78"/>
      <c r="M205" s="78"/>
      <c r="N205" s="78"/>
      <c r="O205" s="78"/>
      <c r="R205" s="78"/>
      <c r="S205" s="78"/>
      <c r="T205" s="78"/>
    </row>
    <row r="206" spans="8:20">
      <c r="H206" s="1"/>
      <c r="I206" s="1"/>
      <c r="J206" s="78"/>
      <c r="M206" s="78"/>
      <c r="N206" s="78"/>
      <c r="O206" s="78"/>
      <c r="R206" s="78"/>
      <c r="S206" s="78"/>
      <c r="T206" s="78"/>
    </row>
    <row r="207" spans="8:20">
      <c r="H207" s="1"/>
      <c r="I207" s="1"/>
      <c r="J207" s="78"/>
      <c r="M207" s="78"/>
      <c r="N207" s="78"/>
      <c r="O207" s="78"/>
      <c r="R207" s="78"/>
      <c r="S207" s="78"/>
      <c r="T207" s="78"/>
    </row>
    <row r="208" spans="8:20">
      <c r="H208" s="1"/>
      <c r="I208" s="1"/>
      <c r="J208" s="78"/>
      <c r="M208" s="78"/>
      <c r="N208" s="78"/>
      <c r="O208" s="78"/>
      <c r="R208" s="78"/>
      <c r="S208" s="78"/>
      <c r="T208" s="78"/>
    </row>
    <row r="209" spans="8:20">
      <c r="H209" s="1"/>
      <c r="I209" s="1"/>
      <c r="J209" s="78"/>
      <c r="M209" s="78"/>
      <c r="N209" s="78"/>
      <c r="O209" s="78"/>
      <c r="R209" s="78"/>
      <c r="S209" s="78"/>
      <c r="T209" s="78"/>
    </row>
    <row r="210" spans="8:20">
      <c r="H210" s="1"/>
      <c r="I210" s="1"/>
      <c r="J210" s="78"/>
      <c r="M210" s="78"/>
      <c r="N210" s="78"/>
      <c r="O210" s="78"/>
      <c r="R210" s="78"/>
      <c r="S210" s="78"/>
      <c r="T210" s="78"/>
    </row>
    <row r="211" spans="8:20">
      <c r="H211" s="1"/>
      <c r="I211" s="1"/>
      <c r="J211" s="78"/>
      <c r="M211" s="78"/>
      <c r="N211" s="78"/>
      <c r="O211" s="78"/>
      <c r="R211" s="78"/>
      <c r="S211" s="78"/>
      <c r="T211" s="78"/>
    </row>
    <row r="212" spans="8:20">
      <c r="H212" s="1"/>
      <c r="I212" s="1"/>
      <c r="J212" s="78"/>
      <c r="M212" s="78"/>
      <c r="N212" s="78"/>
      <c r="O212" s="78"/>
      <c r="R212" s="78"/>
      <c r="S212" s="78"/>
      <c r="T212" s="78"/>
    </row>
    <row r="213" spans="8:20">
      <c r="H213" s="1"/>
      <c r="I213" s="1"/>
      <c r="J213" s="78"/>
      <c r="M213" s="78"/>
      <c r="N213" s="78"/>
      <c r="O213" s="78"/>
      <c r="R213" s="78"/>
      <c r="S213" s="78"/>
      <c r="T213" s="78"/>
    </row>
    <row r="214" spans="8:20">
      <c r="H214" s="1"/>
      <c r="I214" s="1"/>
      <c r="J214" s="78"/>
      <c r="M214" s="78"/>
      <c r="N214" s="78"/>
      <c r="O214" s="78"/>
      <c r="R214" s="78"/>
      <c r="S214" s="78"/>
      <c r="T214" s="78"/>
    </row>
    <row r="215" spans="8:20">
      <c r="H215" s="1"/>
      <c r="I215" s="1"/>
      <c r="J215" s="78"/>
      <c r="M215" s="78"/>
      <c r="N215" s="78"/>
      <c r="O215" s="78"/>
      <c r="R215" s="78"/>
      <c r="S215" s="78"/>
      <c r="T215" s="78"/>
    </row>
    <row r="216" spans="8:20">
      <c r="H216" s="1"/>
      <c r="I216" s="1"/>
      <c r="J216" s="78"/>
      <c r="M216" s="78"/>
      <c r="N216" s="78"/>
      <c r="O216" s="78"/>
      <c r="R216" s="78"/>
      <c r="S216" s="78"/>
      <c r="T216" s="78"/>
    </row>
    <row r="217" spans="8:20">
      <c r="H217" s="1"/>
      <c r="I217" s="1"/>
      <c r="J217" s="78"/>
      <c r="M217" s="78"/>
      <c r="N217" s="78"/>
      <c r="O217" s="78"/>
      <c r="R217" s="78"/>
      <c r="S217" s="78"/>
      <c r="T217" s="78"/>
    </row>
    <row r="218" spans="8:20">
      <c r="H218" s="1"/>
      <c r="I218" s="1"/>
      <c r="J218" s="78"/>
      <c r="M218" s="78"/>
      <c r="N218" s="78"/>
      <c r="O218" s="78"/>
      <c r="R218" s="78"/>
      <c r="S218" s="78"/>
      <c r="T218" s="78"/>
    </row>
    <row r="219" spans="8:20">
      <c r="H219" s="1"/>
      <c r="I219" s="1"/>
      <c r="J219" s="78"/>
      <c r="M219" s="78"/>
      <c r="N219" s="78"/>
      <c r="O219" s="78"/>
      <c r="R219" s="78"/>
      <c r="S219" s="78"/>
      <c r="T219" s="78"/>
    </row>
    <row r="220" spans="8:20">
      <c r="H220" s="1"/>
      <c r="I220" s="1"/>
      <c r="J220" s="78"/>
      <c r="M220" s="78"/>
      <c r="N220" s="78"/>
      <c r="O220" s="78"/>
      <c r="R220" s="78"/>
      <c r="S220" s="78"/>
      <c r="T220" s="78"/>
    </row>
    <row r="221" spans="8:20">
      <c r="H221" s="1"/>
      <c r="I221" s="1"/>
      <c r="J221" s="78"/>
      <c r="M221" s="78"/>
      <c r="N221" s="78"/>
      <c r="O221" s="78"/>
      <c r="R221" s="78"/>
      <c r="S221" s="78"/>
      <c r="T221" s="78"/>
    </row>
    <row r="222" spans="8:20">
      <c r="H222" s="1"/>
      <c r="I222" s="1"/>
      <c r="J222" s="78"/>
      <c r="M222" s="78"/>
      <c r="N222" s="78"/>
      <c r="O222" s="78"/>
      <c r="R222" s="78"/>
      <c r="S222" s="78"/>
      <c r="T222" s="78"/>
    </row>
    <row r="223" spans="8:20">
      <c r="H223" s="1"/>
      <c r="I223" s="1"/>
      <c r="J223" s="78"/>
      <c r="M223" s="78"/>
      <c r="N223" s="78"/>
      <c r="O223" s="78"/>
      <c r="R223" s="78"/>
      <c r="S223" s="78"/>
      <c r="T223" s="78"/>
    </row>
    <row r="224" spans="8:20">
      <c r="H224" s="1"/>
      <c r="I224" s="1"/>
      <c r="J224" s="78"/>
      <c r="M224" s="78"/>
      <c r="N224" s="78"/>
      <c r="O224" s="78"/>
      <c r="R224" s="78"/>
      <c r="S224" s="78"/>
      <c r="T224" s="78"/>
    </row>
    <row r="225" spans="8:20">
      <c r="H225" s="1"/>
      <c r="I225" s="1"/>
      <c r="J225" s="78"/>
      <c r="M225" s="78"/>
      <c r="N225" s="78"/>
      <c r="O225" s="78"/>
      <c r="R225" s="78"/>
      <c r="S225" s="78"/>
      <c r="T225" s="78"/>
    </row>
    <row r="226" spans="8:20">
      <c r="H226" s="1"/>
      <c r="I226" s="1"/>
      <c r="J226" s="78"/>
      <c r="M226" s="78"/>
      <c r="N226" s="78"/>
      <c r="O226" s="78"/>
      <c r="R226" s="78"/>
      <c r="S226" s="78"/>
      <c r="T226" s="78"/>
    </row>
    <row r="227" spans="8:20">
      <c r="H227" s="1"/>
      <c r="I227" s="1"/>
      <c r="J227" s="78"/>
      <c r="M227" s="78"/>
      <c r="N227" s="78"/>
      <c r="O227" s="78"/>
      <c r="R227" s="78"/>
      <c r="S227" s="78"/>
      <c r="T227" s="78"/>
    </row>
    <row r="228" spans="8:20">
      <c r="H228" s="1"/>
      <c r="I228" s="1"/>
      <c r="J228" s="78"/>
      <c r="M228" s="78"/>
      <c r="N228" s="78"/>
      <c r="O228" s="78"/>
      <c r="R228" s="78"/>
      <c r="S228" s="78"/>
      <c r="T228" s="78"/>
    </row>
    <row r="229" spans="8:20">
      <c r="H229" s="1"/>
      <c r="I229" s="1"/>
      <c r="J229" s="78"/>
      <c r="M229" s="78"/>
      <c r="N229" s="78"/>
      <c r="O229" s="78"/>
      <c r="R229" s="78"/>
      <c r="S229" s="78"/>
      <c r="T229" s="78"/>
    </row>
    <row r="230" spans="8:20">
      <c r="H230" s="1"/>
      <c r="I230" s="1"/>
      <c r="J230" s="78"/>
      <c r="M230" s="78"/>
      <c r="N230" s="78"/>
      <c r="O230" s="78"/>
      <c r="R230" s="78"/>
      <c r="S230" s="78"/>
      <c r="T230" s="78"/>
    </row>
    <row r="231" spans="8:20">
      <c r="H231" s="1"/>
      <c r="I231" s="1"/>
      <c r="J231" s="78"/>
      <c r="M231" s="78"/>
      <c r="N231" s="78"/>
      <c r="O231" s="78"/>
      <c r="R231" s="78"/>
      <c r="S231" s="78"/>
      <c r="T231" s="78"/>
    </row>
    <row r="232" spans="8:20">
      <c r="H232" s="1"/>
      <c r="I232" s="1"/>
      <c r="J232" s="78"/>
      <c r="M232" s="78"/>
      <c r="N232" s="78"/>
      <c r="O232" s="78"/>
      <c r="R232" s="78"/>
      <c r="S232" s="78"/>
      <c r="T232" s="78"/>
    </row>
    <row r="233" spans="8:20">
      <c r="H233" s="1"/>
      <c r="I233" s="1"/>
      <c r="J233" s="78"/>
      <c r="M233" s="78"/>
      <c r="N233" s="78"/>
      <c r="O233" s="78"/>
      <c r="R233" s="78"/>
      <c r="S233" s="78"/>
      <c r="T233" s="78"/>
    </row>
    <row r="234" spans="8:20">
      <c r="H234" s="1"/>
      <c r="I234" s="1"/>
      <c r="J234" s="78"/>
      <c r="M234" s="78"/>
      <c r="N234" s="78"/>
      <c r="O234" s="78"/>
      <c r="R234" s="78"/>
      <c r="S234" s="78"/>
      <c r="T234" s="78"/>
    </row>
    <row r="235" spans="8:20">
      <c r="H235" s="1"/>
      <c r="I235" s="1"/>
      <c r="J235" s="78"/>
      <c r="M235" s="78"/>
      <c r="N235" s="78"/>
      <c r="O235" s="78"/>
      <c r="R235" s="78"/>
      <c r="S235" s="78"/>
      <c r="T235" s="78"/>
    </row>
    <row r="236" spans="8:20">
      <c r="H236" s="1"/>
      <c r="I236" s="1"/>
      <c r="J236" s="78"/>
      <c r="M236" s="78"/>
      <c r="N236" s="78"/>
      <c r="O236" s="78"/>
      <c r="R236" s="78"/>
      <c r="S236" s="78"/>
      <c r="T236" s="78"/>
    </row>
    <row r="237" spans="8:20">
      <c r="H237" s="1"/>
      <c r="I237" s="1"/>
      <c r="J237" s="78"/>
      <c r="M237" s="78"/>
      <c r="N237" s="78"/>
      <c r="O237" s="78"/>
      <c r="R237" s="78"/>
      <c r="S237" s="78"/>
      <c r="T237" s="78"/>
    </row>
    <row r="238" spans="8:20">
      <c r="H238" s="1"/>
      <c r="I238" s="1"/>
      <c r="J238" s="78"/>
      <c r="M238" s="78"/>
      <c r="N238" s="78"/>
      <c r="O238" s="78"/>
      <c r="R238" s="78"/>
      <c r="S238" s="78"/>
      <c r="T238" s="78"/>
    </row>
    <row r="239" spans="8:20">
      <c r="H239" s="1"/>
      <c r="I239" s="1"/>
      <c r="J239" s="78"/>
      <c r="M239" s="78"/>
      <c r="N239" s="78"/>
      <c r="O239" s="78"/>
      <c r="R239" s="78"/>
      <c r="S239" s="78"/>
      <c r="T239" s="78"/>
    </row>
    <row r="240" spans="8:20">
      <c r="H240" s="1"/>
      <c r="I240" s="1"/>
      <c r="J240" s="78"/>
      <c r="M240" s="78"/>
      <c r="N240" s="78"/>
      <c r="O240" s="78"/>
      <c r="R240" s="78"/>
      <c r="S240" s="78"/>
      <c r="T240" s="78"/>
    </row>
    <row r="241" spans="8:20">
      <c r="H241" s="1"/>
      <c r="I241" s="1"/>
      <c r="J241" s="78"/>
      <c r="M241" s="78"/>
      <c r="N241" s="78"/>
      <c r="O241" s="78"/>
      <c r="R241" s="78"/>
      <c r="S241" s="78"/>
      <c r="T241" s="78"/>
    </row>
    <row r="242" spans="8:20">
      <c r="H242" s="1"/>
      <c r="I242" s="1"/>
      <c r="J242" s="78"/>
      <c r="M242" s="78"/>
      <c r="N242" s="78"/>
      <c r="O242" s="78"/>
      <c r="R242" s="78"/>
      <c r="S242" s="78"/>
      <c r="T242" s="78"/>
    </row>
    <row r="243" spans="8:20">
      <c r="H243" s="1"/>
      <c r="I243" s="1"/>
      <c r="J243" s="78"/>
      <c r="M243" s="78"/>
      <c r="N243" s="78"/>
      <c r="O243" s="78"/>
      <c r="R243" s="78"/>
      <c r="S243" s="78"/>
      <c r="T243" s="78"/>
    </row>
    <row r="244" spans="8:20">
      <c r="H244" s="1"/>
      <c r="I244" s="1"/>
      <c r="J244" s="78"/>
      <c r="M244" s="78"/>
      <c r="N244" s="78"/>
      <c r="O244" s="78"/>
      <c r="R244" s="78"/>
      <c r="S244" s="78"/>
      <c r="T244" s="78"/>
    </row>
    <row r="245" spans="8:20">
      <c r="H245" s="1"/>
      <c r="I245" s="1"/>
      <c r="J245" s="78"/>
      <c r="M245" s="78"/>
      <c r="N245" s="78"/>
      <c r="O245" s="78"/>
      <c r="R245" s="78"/>
      <c r="S245" s="78"/>
      <c r="T245" s="78"/>
    </row>
    <row r="246" spans="8:20">
      <c r="H246" s="1"/>
      <c r="I246" s="1"/>
      <c r="J246" s="78"/>
      <c r="M246" s="78"/>
      <c r="N246" s="78"/>
      <c r="O246" s="78"/>
      <c r="R246" s="78"/>
      <c r="S246" s="78"/>
      <c r="T246" s="78"/>
    </row>
    <row r="247" spans="8:20">
      <c r="H247" s="1"/>
      <c r="I247" s="1"/>
      <c r="J247" s="78"/>
      <c r="M247" s="78"/>
      <c r="N247" s="78"/>
      <c r="O247" s="78"/>
      <c r="R247" s="78"/>
      <c r="S247" s="78"/>
      <c r="T247" s="78"/>
    </row>
    <row r="248" spans="8:20">
      <c r="H248" s="1"/>
      <c r="I248" s="1"/>
      <c r="J248" s="78"/>
      <c r="M248" s="78"/>
      <c r="N248" s="78"/>
      <c r="O248" s="78"/>
      <c r="R248" s="78"/>
      <c r="S248" s="78"/>
      <c r="T248" s="78"/>
    </row>
    <row r="249" spans="8:20">
      <c r="H249" s="1"/>
      <c r="I249" s="1"/>
      <c r="J249" s="78"/>
      <c r="M249" s="78"/>
      <c r="N249" s="78"/>
      <c r="O249" s="78"/>
      <c r="R249" s="78"/>
      <c r="S249" s="78"/>
      <c r="T249" s="78"/>
    </row>
    <row r="250" spans="8:20">
      <c r="H250" s="1"/>
      <c r="I250" s="1"/>
      <c r="J250" s="78"/>
      <c r="M250" s="78"/>
      <c r="N250" s="78"/>
      <c r="O250" s="78"/>
      <c r="R250" s="78"/>
      <c r="S250" s="78"/>
      <c r="T250" s="78"/>
    </row>
    <row r="251" spans="8:20">
      <c r="H251" s="1"/>
      <c r="I251" s="1"/>
      <c r="J251" s="78"/>
      <c r="M251" s="78"/>
      <c r="N251" s="78"/>
      <c r="O251" s="78"/>
      <c r="R251" s="78"/>
      <c r="S251" s="78"/>
      <c r="T251" s="78"/>
    </row>
    <row r="252" spans="8:20">
      <c r="H252" s="1"/>
      <c r="I252" s="1"/>
      <c r="J252" s="78"/>
      <c r="M252" s="78"/>
      <c r="N252" s="78"/>
      <c r="O252" s="78"/>
      <c r="R252" s="78"/>
      <c r="S252" s="78"/>
      <c r="T252" s="78"/>
    </row>
    <row r="253" spans="8:20">
      <c r="H253" s="1"/>
      <c r="I253" s="1"/>
      <c r="J253" s="78"/>
      <c r="M253" s="78"/>
      <c r="N253" s="78"/>
      <c r="O253" s="78"/>
      <c r="R253" s="78"/>
      <c r="S253" s="78"/>
      <c r="T253" s="78"/>
    </row>
    <row r="254" spans="8:20">
      <c r="H254" s="1"/>
      <c r="I254" s="1"/>
      <c r="J254" s="78"/>
      <c r="M254" s="78"/>
      <c r="N254" s="78"/>
      <c r="O254" s="78"/>
      <c r="R254" s="78"/>
      <c r="S254" s="78"/>
      <c r="T254" s="78"/>
    </row>
    <row r="255" spans="8:20">
      <c r="H255" s="1"/>
      <c r="I255" s="1"/>
      <c r="J255" s="78"/>
      <c r="M255" s="78"/>
      <c r="N255" s="78"/>
      <c r="O255" s="78"/>
      <c r="R255" s="78"/>
      <c r="S255" s="78"/>
      <c r="T255" s="78"/>
    </row>
    <row r="256" spans="8:20">
      <c r="H256" s="1"/>
      <c r="I256" s="1"/>
      <c r="J256" s="78"/>
      <c r="M256" s="78"/>
      <c r="N256" s="78"/>
      <c r="O256" s="78"/>
      <c r="R256" s="78"/>
      <c r="S256" s="78"/>
      <c r="T256" s="78"/>
    </row>
    <row r="257" spans="8:20">
      <c r="H257" s="1"/>
      <c r="I257" s="1"/>
      <c r="J257" s="78"/>
      <c r="M257" s="78"/>
      <c r="N257" s="78"/>
      <c r="O257" s="78"/>
      <c r="R257" s="78"/>
      <c r="S257" s="78"/>
      <c r="T257" s="78"/>
    </row>
    <row r="258" spans="8:20">
      <c r="H258" s="1"/>
      <c r="I258" s="1"/>
      <c r="J258" s="78"/>
      <c r="M258" s="78"/>
      <c r="N258" s="78"/>
      <c r="O258" s="78"/>
      <c r="R258" s="78"/>
      <c r="S258" s="78"/>
      <c r="T258" s="78"/>
    </row>
    <row r="259" spans="8:20">
      <c r="H259" s="1"/>
      <c r="I259" s="1"/>
      <c r="J259" s="78"/>
      <c r="M259" s="78"/>
      <c r="N259" s="78"/>
      <c r="O259" s="78"/>
      <c r="R259" s="78"/>
      <c r="S259" s="78"/>
      <c r="T259" s="78"/>
    </row>
    <row r="260" spans="8:20">
      <c r="H260" s="1"/>
      <c r="I260" s="1"/>
      <c r="J260" s="78"/>
      <c r="M260" s="78"/>
      <c r="N260" s="78"/>
      <c r="O260" s="78"/>
      <c r="R260" s="78"/>
      <c r="S260" s="78"/>
      <c r="T260" s="78"/>
    </row>
    <row r="261" spans="8:20">
      <c r="H261" s="1"/>
      <c r="I261" s="1"/>
      <c r="J261" s="78"/>
      <c r="M261" s="78"/>
      <c r="N261" s="78"/>
      <c r="O261" s="78"/>
      <c r="R261" s="78"/>
      <c r="S261" s="78"/>
      <c r="T261" s="78"/>
    </row>
    <row r="262" spans="8:20">
      <c r="H262" s="1"/>
      <c r="I262" s="1"/>
      <c r="J262" s="78"/>
      <c r="M262" s="78"/>
      <c r="N262" s="78"/>
      <c r="O262" s="78"/>
      <c r="R262" s="78"/>
      <c r="S262" s="78"/>
      <c r="T262" s="78"/>
    </row>
    <row r="263" spans="8:20">
      <c r="H263" s="1"/>
      <c r="I263" s="1"/>
      <c r="J263" s="78"/>
      <c r="M263" s="78"/>
      <c r="N263" s="78"/>
      <c r="O263" s="78"/>
      <c r="R263" s="78"/>
      <c r="S263" s="78"/>
      <c r="T263" s="78"/>
    </row>
    <row r="264" spans="8:20">
      <c r="H264" s="1"/>
      <c r="I264" s="1"/>
      <c r="J264" s="78"/>
      <c r="M264" s="78"/>
      <c r="N264" s="78"/>
      <c r="O264" s="78"/>
      <c r="R264" s="78"/>
      <c r="S264" s="78"/>
      <c r="T264" s="78"/>
    </row>
    <row r="265" spans="8:20">
      <c r="H265" s="1"/>
      <c r="I265" s="1"/>
      <c r="J265" s="78"/>
      <c r="M265" s="78"/>
      <c r="N265" s="78"/>
      <c r="O265" s="78"/>
      <c r="R265" s="78"/>
      <c r="S265" s="78"/>
      <c r="T265" s="78"/>
    </row>
    <row r="266" spans="8:20">
      <c r="H266" s="1"/>
      <c r="I266" s="1"/>
      <c r="J266" s="78"/>
      <c r="M266" s="78"/>
      <c r="N266" s="78"/>
      <c r="O266" s="78"/>
      <c r="R266" s="78"/>
      <c r="S266" s="78"/>
      <c r="T266" s="78"/>
    </row>
    <row r="267" spans="8:20">
      <c r="H267" s="1"/>
      <c r="I267" s="1"/>
      <c r="J267" s="78"/>
      <c r="M267" s="78"/>
      <c r="N267" s="78"/>
      <c r="O267" s="78"/>
      <c r="R267" s="78"/>
      <c r="S267" s="78"/>
      <c r="T267" s="78"/>
    </row>
    <row r="268" spans="8:20">
      <c r="H268" s="1"/>
      <c r="I268" s="1"/>
      <c r="J268" s="78"/>
      <c r="M268" s="78"/>
      <c r="N268" s="78"/>
      <c r="O268" s="78"/>
      <c r="R268" s="78"/>
      <c r="S268" s="78"/>
      <c r="T268" s="78"/>
    </row>
    <row r="269" spans="8:20">
      <c r="H269" s="1"/>
      <c r="I269" s="1"/>
      <c r="J269" s="78"/>
      <c r="M269" s="78"/>
      <c r="N269" s="78"/>
      <c r="O269" s="78"/>
      <c r="R269" s="78"/>
      <c r="S269" s="78"/>
      <c r="T269" s="78"/>
    </row>
    <row r="270" spans="8:20">
      <c r="H270" s="1"/>
      <c r="I270" s="1"/>
      <c r="J270" s="78"/>
      <c r="M270" s="78"/>
      <c r="N270" s="78"/>
      <c r="O270" s="78"/>
      <c r="R270" s="78"/>
      <c r="S270" s="78"/>
      <c r="T270" s="78"/>
    </row>
    <row r="271" spans="8:20">
      <c r="H271" s="1"/>
      <c r="I271" s="1"/>
      <c r="J271" s="78"/>
      <c r="M271" s="78"/>
      <c r="N271" s="78"/>
      <c r="O271" s="78"/>
      <c r="R271" s="78"/>
      <c r="S271" s="78"/>
      <c r="T271" s="78"/>
    </row>
    <row r="272" spans="8:20">
      <c r="H272" s="1"/>
      <c r="I272" s="1"/>
      <c r="J272" s="78"/>
      <c r="M272" s="78"/>
      <c r="N272" s="78"/>
      <c r="O272" s="78"/>
      <c r="R272" s="78"/>
      <c r="S272" s="78"/>
      <c r="T272" s="78"/>
    </row>
    <row r="273" spans="8:20">
      <c r="H273" s="1"/>
      <c r="I273" s="1"/>
      <c r="J273" s="78"/>
      <c r="M273" s="78"/>
      <c r="N273" s="78"/>
      <c r="O273" s="78"/>
      <c r="R273" s="78"/>
      <c r="S273" s="78"/>
      <c r="T273" s="78"/>
    </row>
    <row r="274" spans="8:20">
      <c r="H274" s="1"/>
      <c r="I274" s="1"/>
      <c r="J274" s="78"/>
      <c r="M274" s="78"/>
      <c r="N274" s="78"/>
      <c r="O274" s="78"/>
      <c r="R274" s="78"/>
      <c r="S274" s="78"/>
      <c r="T274" s="78"/>
    </row>
    <row r="275" spans="8:20">
      <c r="H275" s="1"/>
      <c r="I275" s="1"/>
      <c r="J275" s="78"/>
      <c r="M275" s="78"/>
      <c r="N275" s="78"/>
      <c r="O275" s="78"/>
      <c r="R275" s="78"/>
      <c r="S275" s="78"/>
      <c r="T275" s="78"/>
    </row>
    <row r="276" spans="8:20">
      <c r="H276" s="1"/>
      <c r="I276" s="1"/>
      <c r="J276" s="78"/>
      <c r="M276" s="78"/>
      <c r="N276" s="78"/>
      <c r="O276" s="78"/>
      <c r="R276" s="78"/>
      <c r="S276" s="78"/>
      <c r="T276" s="78"/>
    </row>
    <row r="277" spans="8:20">
      <c r="H277" s="1"/>
      <c r="I277" s="1"/>
      <c r="J277" s="78"/>
      <c r="M277" s="78"/>
      <c r="N277" s="78"/>
      <c r="O277" s="78"/>
      <c r="R277" s="78"/>
      <c r="S277" s="78"/>
      <c r="T277" s="78"/>
    </row>
    <row r="278" spans="8:20">
      <c r="H278" s="1"/>
      <c r="I278" s="1"/>
      <c r="J278" s="78"/>
      <c r="M278" s="78"/>
      <c r="N278" s="78"/>
      <c r="O278" s="78"/>
      <c r="R278" s="78"/>
      <c r="S278" s="78"/>
      <c r="T278" s="78"/>
    </row>
    <row r="279" spans="8:20">
      <c r="H279" s="1"/>
      <c r="I279" s="1"/>
      <c r="J279" s="78"/>
      <c r="M279" s="78"/>
      <c r="N279" s="78"/>
      <c r="O279" s="78"/>
      <c r="R279" s="78"/>
      <c r="S279" s="78"/>
      <c r="T279" s="78"/>
    </row>
    <row r="280" spans="8:20">
      <c r="H280" s="1"/>
      <c r="I280" s="1"/>
      <c r="J280" s="78"/>
      <c r="M280" s="78"/>
      <c r="N280" s="78"/>
      <c r="O280" s="78"/>
      <c r="R280" s="78"/>
      <c r="S280" s="78"/>
      <c r="T280" s="78"/>
    </row>
    <row r="281" spans="8:20">
      <c r="H281" s="1"/>
      <c r="I281" s="1"/>
      <c r="J281" s="78"/>
      <c r="M281" s="78"/>
      <c r="N281" s="78"/>
      <c r="O281" s="78"/>
      <c r="R281" s="78"/>
      <c r="S281" s="78"/>
      <c r="T281" s="78"/>
    </row>
    <row r="282" spans="8:20">
      <c r="H282" s="1"/>
      <c r="I282" s="1"/>
      <c r="J282" s="78"/>
      <c r="M282" s="78"/>
      <c r="N282" s="78"/>
      <c r="O282" s="78"/>
      <c r="R282" s="78"/>
      <c r="S282" s="78"/>
      <c r="T282" s="78"/>
    </row>
    <row r="283" spans="8:20">
      <c r="H283" s="1"/>
      <c r="I283" s="1"/>
      <c r="J283" s="78"/>
      <c r="M283" s="78"/>
      <c r="N283" s="78"/>
      <c r="O283" s="78"/>
      <c r="R283" s="78"/>
      <c r="S283" s="78"/>
      <c r="T283" s="78"/>
    </row>
    <row r="284" spans="8:20">
      <c r="H284" s="1"/>
      <c r="I284" s="1"/>
      <c r="J284" s="78"/>
      <c r="M284" s="78"/>
      <c r="N284" s="78"/>
      <c r="O284" s="78"/>
      <c r="R284" s="78"/>
      <c r="S284" s="78"/>
      <c r="T284" s="78"/>
    </row>
    <row r="285" spans="8:20">
      <c r="H285" s="1"/>
      <c r="I285" s="1"/>
      <c r="J285" s="78"/>
      <c r="M285" s="78"/>
      <c r="N285" s="78"/>
      <c r="O285" s="78"/>
      <c r="R285" s="78"/>
      <c r="S285" s="78"/>
      <c r="T285" s="78"/>
    </row>
    <row r="286" spans="8:20">
      <c r="H286" s="1"/>
      <c r="I286" s="1"/>
      <c r="J286" s="78"/>
      <c r="M286" s="78"/>
      <c r="N286" s="78"/>
      <c r="O286" s="78"/>
      <c r="R286" s="78"/>
      <c r="S286" s="78"/>
      <c r="T286" s="78"/>
    </row>
    <row r="287" spans="8:20">
      <c r="H287" s="1"/>
      <c r="I287" s="1"/>
      <c r="J287" s="78"/>
      <c r="M287" s="78"/>
      <c r="N287" s="78"/>
      <c r="O287" s="78"/>
      <c r="R287" s="78"/>
      <c r="S287" s="78"/>
      <c r="T287" s="78"/>
    </row>
    <row r="288" spans="8:20">
      <c r="H288" s="1"/>
      <c r="I288" s="1"/>
      <c r="J288" s="78"/>
      <c r="M288" s="78"/>
      <c r="N288" s="78"/>
      <c r="O288" s="78"/>
      <c r="R288" s="78"/>
      <c r="S288" s="78"/>
      <c r="T288" s="78"/>
    </row>
    <row r="289" spans="8:20">
      <c r="H289" s="1"/>
      <c r="I289" s="1"/>
      <c r="J289" s="78"/>
      <c r="M289" s="78"/>
      <c r="N289" s="78"/>
      <c r="O289" s="78"/>
      <c r="R289" s="78"/>
      <c r="S289" s="78"/>
      <c r="T289" s="78"/>
    </row>
    <row r="290" spans="8:20">
      <c r="H290" s="1"/>
      <c r="I290" s="1"/>
      <c r="J290" s="78"/>
      <c r="M290" s="78"/>
      <c r="N290" s="78"/>
      <c r="O290" s="78"/>
      <c r="R290" s="78"/>
      <c r="S290" s="78"/>
      <c r="T290" s="78"/>
    </row>
    <row r="291" spans="8:20">
      <c r="H291" s="1"/>
      <c r="I291" s="1"/>
      <c r="J291" s="78"/>
      <c r="M291" s="78"/>
      <c r="N291" s="78"/>
      <c r="O291" s="78"/>
      <c r="R291" s="78"/>
      <c r="S291" s="78"/>
      <c r="T291" s="78"/>
    </row>
    <row r="292" spans="8:20">
      <c r="H292" s="1"/>
      <c r="I292" s="1"/>
      <c r="J292" s="78"/>
      <c r="M292" s="78"/>
      <c r="N292" s="78"/>
      <c r="O292" s="78"/>
      <c r="R292" s="78"/>
      <c r="S292" s="78"/>
      <c r="T292" s="78"/>
    </row>
    <row r="293" spans="8:20">
      <c r="H293" s="1"/>
      <c r="I293" s="1"/>
      <c r="J293" s="78"/>
      <c r="M293" s="78"/>
      <c r="N293" s="78"/>
      <c r="O293" s="78"/>
      <c r="R293" s="78"/>
      <c r="S293" s="78"/>
      <c r="T293" s="78"/>
    </row>
    <row r="294" spans="8:20">
      <c r="H294" s="1"/>
      <c r="I294" s="1"/>
      <c r="J294" s="78"/>
      <c r="M294" s="78"/>
      <c r="N294" s="78"/>
      <c r="O294" s="78"/>
      <c r="R294" s="78"/>
      <c r="S294" s="78"/>
      <c r="T294" s="78"/>
    </row>
    <row r="295" spans="8:20">
      <c r="H295" s="1"/>
      <c r="I295" s="1"/>
      <c r="J295" s="78"/>
      <c r="M295" s="78"/>
      <c r="N295" s="78"/>
      <c r="O295" s="78"/>
      <c r="R295" s="78"/>
      <c r="S295" s="78"/>
      <c r="T295" s="78"/>
    </row>
    <row r="296" spans="8:20">
      <c r="H296" s="1"/>
      <c r="I296" s="1"/>
      <c r="J296" s="78"/>
      <c r="M296" s="78"/>
      <c r="N296" s="78"/>
      <c r="O296" s="78"/>
      <c r="R296" s="78"/>
      <c r="S296" s="78"/>
      <c r="T296" s="78"/>
    </row>
    <row r="297" spans="8:20">
      <c r="H297" s="1"/>
      <c r="I297" s="1"/>
      <c r="J297" s="78"/>
      <c r="M297" s="78"/>
      <c r="N297" s="78"/>
      <c r="O297" s="78"/>
      <c r="R297" s="78"/>
      <c r="S297" s="78"/>
      <c r="T297" s="78"/>
    </row>
    <row r="298" spans="8:20">
      <c r="H298" s="1"/>
      <c r="I298" s="1"/>
      <c r="J298" s="78"/>
      <c r="M298" s="78"/>
      <c r="N298" s="78"/>
      <c r="O298" s="78"/>
      <c r="R298" s="78"/>
      <c r="S298" s="78"/>
      <c r="T298" s="78"/>
    </row>
    <row r="299" spans="8:20">
      <c r="H299" s="1"/>
      <c r="I299" s="1"/>
      <c r="J299" s="78"/>
      <c r="M299" s="78"/>
      <c r="N299" s="78"/>
      <c r="O299" s="78"/>
      <c r="R299" s="78"/>
      <c r="S299" s="78"/>
      <c r="T299" s="78"/>
    </row>
    <row r="300" spans="8:20">
      <c r="H300" s="1"/>
      <c r="I300" s="1"/>
      <c r="J300" s="78"/>
      <c r="M300" s="78"/>
      <c r="N300" s="78"/>
      <c r="O300" s="78"/>
      <c r="R300" s="78"/>
      <c r="S300" s="78"/>
      <c r="T300" s="78"/>
    </row>
    <row r="301" spans="8:20">
      <c r="H301" s="1"/>
      <c r="I301" s="1"/>
      <c r="J301" s="78"/>
      <c r="M301" s="78"/>
      <c r="N301" s="78"/>
      <c r="O301" s="78"/>
      <c r="R301" s="78"/>
      <c r="S301" s="78"/>
      <c r="T301" s="78"/>
    </row>
    <row r="302" spans="8:20">
      <c r="H302" s="1"/>
      <c r="I302" s="1"/>
      <c r="J302" s="78"/>
      <c r="M302" s="78"/>
      <c r="N302" s="78"/>
      <c r="O302" s="78"/>
      <c r="R302" s="78"/>
      <c r="S302" s="78"/>
      <c r="T302" s="78"/>
    </row>
    <row r="303" spans="8:20">
      <c r="H303" s="1"/>
      <c r="I303" s="1"/>
      <c r="J303" s="78"/>
      <c r="M303" s="78"/>
      <c r="N303" s="78"/>
      <c r="O303" s="78"/>
      <c r="R303" s="78"/>
      <c r="S303" s="78"/>
      <c r="T303" s="78"/>
    </row>
    <row r="304" spans="8:20">
      <c r="H304" s="1"/>
      <c r="I304" s="1"/>
      <c r="J304" s="78"/>
      <c r="M304" s="78"/>
      <c r="N304" s="78"/>
      <c r="O304" s="78"/>
      <c r="R304" s="78"/>
      <c r="S304" s="78"/>
      <c r="T304" s="78"/>
    </row>
    <row r="305" spans="8:20">
      <c r="H305" s="1"/>
      <c r="I305" s="1"/>
      <c r="J305" s="78"/>
      <c r="M305" s="78"/>
      <c r="N305" s="78"/>
      <c r="O305" s="78"/>
      <c r="R305" s="78"/>
      <c r="S305" s="78"/>
      <c r="T305" s="78"/>
    </row>
    <row r="306" spans="8:20">
      <c r="H306" s="1"/>
      <c r="I306" s="1"/>
      <c r="J306" s="78"/>
      <c r="M306" s="78"/>
      <c r="N306" s="78"/>
      <c r="O306" s="78"/>
      <c r="R306" s="78"/>
      <c r="S306" s="78"/>
      <c r="T306" s="78"/>
    </row>
    <row r="307" spans="8:20">
      <c r="H307" s="1"/>
      <c r="I307" s="1"/>
      <c r="J307" s="78"/>
      <c r="M307" s="78"/>
      <c r="N307" s="78"/>
      <c r="O307" s="78"/>
      <c r="R307" s="78"/>
      <c r="S307" s="78"/>
      <c r="T307" s="78"/>
    </row>
    <row r="308" spans="8:20">
      <c r="H308" s="1"/>
      <c r="I308" s="1"/>
      <c r="J308" s="78"/>
      <c r="M308" s="78"/>
      <c r="N308" s="78"/>
      <c r="O308" s="78"/>
      <c r="R308" s="78"/>
      <c r="S308" s="78"/>
      <c r="T308" s="78"/>
    </row>
    <row r="309" spans="8:20">
      <c r="H309" s="1"/>
      <c r="I309" s="1"/>
      <c r="J309" s="78"/>
      <c r="M309" s="78"/>
      <c r="N309" s="78"/>
      <c r="O309" s="78"/>
      <c r="R309" s="78"/>
      <c r="S309" s="78"/>
      <c r="T309" s="78"/>
    </row>
    <row r="310" spans="8:20">
      <c r="H310" s="1"/>
      <c r="I310" s="1"/>
      <c r="J310" s="78"/>
      <c r="M310" s="78"/>
      <c r="N310" s="78"/>
      <c r="O310" s="78"/>
      <c r="R310" s="78"/>
      <c r="S310" s="78"/>
      <c r="T310" s="78"/>
    </row>
    <row r="311" spans="8:20">
      <c r="H311" s="1"/>
      <c r="I311" s="1"/>
      <c r="J311" s="78"/>
      <c r="M311" s="78"/>
      <c r="N311" s="78"/>
      <c r="O311" s="78"/>
      <c r="R311" s="78"/>
      <c r="S311" s="78"/>
      <c r="T311" s="78"/>
    </row>
    <row r="312" spans="8:20">
      <c r="H312" s="1"/>
      <c r="I312" s="1"/>
      <c r="J312" s="78"/>
      <c r="M312" s="78"/>
      <c r="N312" s="78"/>
      <c r="O312" s="78"/>
      <c r="R312" s="78"/>
      <c r="S312" s="78"/>
      <c r="T312" s="78"/>
    </row>
    <row r="313" spans="8:20">
      <c r="H313" s="1"/>
      <c r="I313" s="1"/>
      <c r="J313" s="78"/>
      <c r="M313" s="78"/>
      <c r="N313" s="78"/>
      <c r="O313" s="78"/>
      <c r="R313" s="78"/>
      <c r="S313" s="78"/>
      <c r="T313" s="78"/>
    </row>
    <row r="314" spans="8:20">
      <c r="H314" s="1"/>
      <c r="I314" s="1"/>
      <c r="J314" s="78"/>
      <c r="M314" s="78"/>
      <c r="N314" s="78"/>
      <c r="O314" s="78"/>
      <c r="R314" s="78"/>
      <c r="S314" s="78"/>
      <c r="T314" s="78"/>
    </row>
    <row r="315" spans="8:20">
      <c r="H315" s="1"/>
      <c r="I315" s="1"/>
      <c r="J315" s="78"/>
      <c r="M315" s="78"/>
      <c r="N315" s="78"/>
      <c r="O315" s="78"/>
      <c r="R315" s="78"/>
      <c r="S315" s="78"/>
      <c r="T315" s="78"/>
    </row>
    <row r="316" spans="8:20">
      <c r="H316" s="1"/>
      <c r="I316" s="1"/>
      <c r="J316" s="78"/>
      <c r="M316" s="78"/>
      <c r="N316" s="78"/>
      <c r="O316" s="78"/>
      <c r="R316" s="78"/>
      <c r="S316" s="78"/>
      <c r="T316" s="78"/>
    </row>
    <row r="317" spans="8:20">
      <c r="H317" s="1"/>
      <c r="I317" s="1"/>
      <c r="J317" s="78"/>
      <c r="M317" s="78"/>
      <c r="N317" s="78"/>
      <c r="O317" s="78"/>
      <c r="R317" s="78"/>
      <c r="S317" s="78"/>
      <c r="T317" s="78"/>
    </row>
    <row r="318" spans="8:20">
      <c r="H318" s="1"/>
      <c r="I318" s="1"/>
      <c r="J318" s="78"/>
      <c r="M318" s="78"/>
      <c r="N318" s="78"/>
      <c r="O318" s="78"/>
      <c r="R318" s="78"/>
      <c r="S318" s="78"/>
      <c r="T318" s="78"/>
    </row>
    <row r="319" spans="8:20">
      <c r="H319" s="1"/>
      <c r="I319" s="1"/>
      <c r="J319" s="78"/>
      <c r="M319" s="78"/>
      <c r="N319" s="78"/>
      <c r="O319" s="78"/>
      <c r="R319" s="78"/>
      <c r="S319" s="78"/>
      <c r="T319" s="78"/>
    </row>
    <row r="320" spans="8:20">
      <c r="H320" s="1"/>
      <c r="I320" s="1"/>
      <c r="J320" s="78"/>
      <c r="M320" s="78"/>
      <c r="N320" s="78"/>
      <c r="O320" s="78"/>
      <c r="R320" s="78"/>
      <c r="S320" s="78"/>
      <c r="T320" s="78"/>
    </row>
    <row r="321" spans="8:20">
      <c r="H321" s="1"/>
      <c r="I321" s="1"/>
      <c r="J321" s="78"/>
      <c r="M321" s="78"/>
      <c r="N321" s="78"/>
      <c r="O321" s="78"/>
      <c r="R321" s="78"/>
      <c r="S321" s="78"/>
      <c r="T321" s="78"/>
    </row>
    <row r="322" spans="8:20">
      <c r="H322" s="1"/>
      <c r="I322" s="1"/>
      <c r="J322" s="78"/>
      <c r="M322" s="78"/>
      <c r="N322" s="78"/>
      <c r="O322" s="78"/>
      <c r="R322" s="78"/>
      <c r="S322" s="78"/>
      <c r="T322" s="78"/>
    </row>
    <row r="323" spans="8:20">
      <c r="H323" s="1"/>
      <c r="I323" s="1"/>
      <c r="J323" s="78"/>
      <c r="M323" s="78"/>
      <c r="N323" s="78"/>
      <c r="O323" s="78"/>
      <c r="R323" s="78"/>
      <c r="S323" s="78"/>
      <c r="T323" s="78"/>
    </row>
    <row r="324" spans="8:20">
      <c r="H324" s="1"/>
      <c r="I324" s="1"/>
      <c r="J324" s="78"/>
      <c r="M324" s="78"/>
      <c r="N324" s="78"/>
      <c r="O324" s="78"/>
      <c r="R324" s="78"/>
      <c r="S324" s="78"/>
      <c r="T324" s="78"/>
    </row>
    <row r="325" spans="8:20">
      <c r="H325" s="1"/>
      <c r="I325" s="1"/>
      <c r="J325" s="78"/>
      <c r="M325" s="78"/>
      <c r="N325" s="78"/>
      <c r="O325" s="78"/>
      <c r="R325" s="78"/>
      <c r="S325" s="78"/>
      <c r="T325" s="78"/>
    </row>
    <row r="326" spans="8:20">
      <c r="H326" s="1"/>
      <c r="I326" s="1"/>
      <c r="J326" s="78"/>
      <c r="M326" s="78"/>
      <c r="N326" s="78"/>
      <c r="O326" s="78"/>
      <c r="R326" s="78"/>
      <c r="S326" s="78"/>
      <c r="T326" s="78"/>
    </row>
    <row r="327" spans="8:20">
      <c r="H327" s="1"/>
      <c r="I327" s="1"/>
      <c r="J327" s="78"/>
      <c r="M327" s="78"/>
      <c r="N327" s="78"/>
      <c r="O327" s="78"/>
      <c r="R327" s="78"/>
      <c r="S327" s="78"/>
      <c r="T327" s="78"/>
    </row>
    <row r="328" spans="8:20">
      <c r="H328" s="1"/>
      <c r="I328" s="1"/>
      <c r="J328" s="78"/>
      <c r="M328" s="78"/>
      <c r="N328" s="78"/>
      <c r="O328" s="78"/>
      <c r="R328" s="78"/>
      <c r="S328" s="78"/>
      <c r="T328" s="78"/>
    </row>
    <row r="329" spans="8:20">
      <c r="H329" s="1"/>
      <c r="I329" s="1"/>
      <c r="J329" s="78"/>
      <c r="M329" s="78"/>
      <c r="N329" s="78"/>
      <c r="O329" s="78"/>
      <c r="R329" s="78"/>
      <c r="S329" s="78"/>
      <c r="T329" s="78"/>
    </row>
    <row r="330" spans="8:20">
      <c r="H330" s="1"/>
      <c r="I330" s="1"/>
      <c r="J330" s="78"/>
      <c r="M330" s="78"/>
      <c r="N330" s="78"/>
      <c r="O330" s="78"/>
      <c r="R330" s="78"/>
      <c r="S330" s="78"/>
      <c r="T330" s="78"/>
    </row>
    <row r="331" spans="8:20">
      <c r="H331" s="1"/>
      <c r="I331" s="1"/>
      <c r="J331" s="78"/>
      <c r="M331" s="78"/>
      <c r="N331" s="78"/>
      <c r="O331" s="78"/>
      <c r="R331" s="78"/>
      <c r="S331" s="78"/>
      <c r="T331" s="78"/>
    </row>
    <row r="332" spans="8:20">
      <c r="H332" s="1"/>
      <c r="I332" s="1"/>
      <c r="J332" s="78"/>
      <c r="M332" s="78"/>
      <c r="N332" s="78"/>
      <c r="O332" s="78"/>
      <c r="R332" s="78"/>
      <c r="S332" s="78"/>
      <c r="T332" s="78"/>
    </row>
    <row r="333" spans="8:20">
      <c r="H333" s="1"/>
      <c r="I333" s="1"/>
      <c r="J333" s="78"/>
      <c r="M333" s="78"/>
      <c r="N333" s="78"/>
      <c r="O333" s="78"/>
      <c r="R333" s="78"/>
      <c r="S333" s="78"/>
      <c r="T333" s="78"/>
    </row>
    <row r="334" spans="8:20">
      <c r="H334" s="1"/>
      <c r="I334" s="1"/>
      <c r="J334" s="78"/>
      <c r="M334" s="78"/>
      <c r="N334" s="78"/>
      <c r="O334" s="78"/>
      <c r="R334" s="78"/>
      <c r="S334" s="78"/>
      <c r="T334" s="78"/>
    </row>
    <row r="335" spans="8:20">
      <c r="H335" s="1"/>
      <c r="I335" s="1"/>
      <c r="J335" s="78"/>
      <c r="M335" s="78"/>
      <c r="N335" s="78"/>
      <c r="O335" s="78"/>
      <c r="R335" s="78"/>
      <c r="S335" s="78"/>
      <c r="T335" s="78"/>
    </row>
    <row r="336" spans="8:20">
      <c r="H336" s="1"/>
      <c r="I336" s="1"/>
      <c r="J336" s="78"/>
      <c r="M336" s="78"/>
      <c r="N336" s="78"/>
      <c r="O336" s="78"/>
      <c r="R336" s="78"/>
      <c r="S336" s="78"/>
      <c r="T336" s="78"/>
    </row>
    <row r="337" spans="8:20">
      <c r="H337" s="1"/>
      <c r="I337" s="1"/>
      <c r="J337" s="78"/>
      <c r="M337" s="78"/>
      <c r="N337" s="78"/>
      <c r="O337" s="78"/>
      <c r="R337" s="78"/>
      <c r="S337" s="78"/>
      <c r="T337" s="78"/>
    </row>
    <row r="338" spans="8:20">
      <c r="H338" s="1"/>
      <c r="I338" s="1"/>
      <c r="J338" s="78"/>
      <c r="M338" s="78"/>
      <c r="N338" s="78"/>
      <c r="O338" s="78"/>
      <c r="R338" s="78"/>
      <c r="S338" s="78"/>
      <c r="T338" s="78"/>
    </row>
    <row r="339" spans="8:20">
      <c r="H339" s="1"/>
      <c r="I339" s="1"/>
      <c r="J339" s="78"/>
      <c r="M339" s="78"/>
      <c r="N339" s="78"/>
      <c r="O339" s="78"/>
      <c r="R339" s="78"/>
      <c r="S339" s="78"/>
      <c r="T339" s="78"/>
    </row>
    <row r="340" spans="8:20">
      <c r="H340" s="1"/>
      <c r="I340" s="1"/>
      <c r="J340" s="78"/>
      <c r="M340" s="78"/>
      <c r="N340" s="78"/>
      <c r="O340" s="78"/>
      <c r="R340" s="78"/>
      <c r="S340" s="78"/>
      <c r="T340" s="78"/>
    </row>
    <row r="341" spans="8:20">
      <c r="H341" s="1"/>
      <c r="I341" s="1"/>
      <c r="J341" s="78"/>
      <c r="M341" s="78"/>
      <c r="N341" s="78"/>
      <c r="O341" s="78"/>
      <c r="R341" s="78"/>
      <c r="S341" s="78"/>
      <c r="T341" s="78"/>
    </row>
    <row r="342" spans="8:20">
      <c r="H342" s="1"/>
      <c r="I342" s="1"/>
      <c r="J342" s="78"/>
      <c r="M342" s="78"/>
      <c r="N342" s="78"/>
      <c r="O342" s="78"/>
      <c r="R342" s="78"/>
      <c r="S342" s="78"/>
      <c r="T342" s="78"/>
    </row>
    <row r="343" spans="8:20">
      <c r="H343" s="1"/>
      <c r="I343" s="1"/>
      <c r="J343" s="78"/>
      <c r="M343" s="78"/>
      <c r="N343" s="78"/>
      <c r="O343" s="78"/>
      <c r="R343" s="78"/>
      <c r="S343" s="78"/>
      <c r="T343" s="78"/>
    </row>
    <row r="344" spans="8:20">
      <c r="H344" s="1"/>
      <c r="I344" s="1"/>
      <c r="J344" s="78"/>
      <c r="M344" s="78"/>
      <c r="N344" s="78"/>
      <c r="O344" s="78"/>
      <c r="R344" s="78"/>
      <c r="S344" s="78"/>
      <c r="T344" s="78"/>
    </row>
    <row r="345" spans="8:20">
      <c r="H345" s="1"/>
      <c r="I345" s="1"/>
      <c r="J345" s="78"/>
      <c r="M345" s="78"/>
      <c r="N345" s="78"/>
      <c r="O345" s="78"/>
      <c r="R345" s="78"/>
      <c r="S345" s="78"/>
      <c r="T345" s="78"/>
    </row>
    <row r="346" spans="8:20">
      <c r="H346" s="1"/>
      <c r="I346" s="1"/>
      <c r="J346" s="78"/>
      <c r="M346" s="78"/>
      <c r="N346" s="78"/>
      <c r="O346" s="78"/>
      <c r="R346" s="78"/>
      <c r="S346" s="78"/>
      <c r="T346" s="78"/>
    </row>
    <row r="347" spans="8:20">
      <c r="H347" s="1"/>
      <c r="I347" s="1"/>
      <c r="J347" s="78"/>
      <c r="M347" s="78"/>
      <c r="N347" s="78"/>
      <c r="O347" s="78"/>
      <c r="R347" s="78"/>
      <c r="S347" s="78"/>
      <c r="T347" s="78"/>
    </row>
    <row r="348" spans="8:20">
      <c r="H348" s="1"/>
      <c r="I348" s="1"/>
      <c r="J348" s="78"/>
      <c r="M348" s="78"/>
      <c r="N348" s="78"/>
      <c r="O348" s="78"/>
      <c r="R348" s="78"/>
      <c r="S348" s="78"/>
      <c r="T348" s="78"/>
    </row>
    <row r="349" spans="8:20">
      <c r="H349" s="1"/>
      <c r="I349" s="1"/>
      <c r="J349" s="78"/>
      <c r="M349" s="78"/>
      <c r="N349" s="78"/>
      <c r="O349" s="78"/>
      <c r="R349" s="78"/>
      <c r="S349" s="78"/>
      <c r="T349" s="78"/>
    </row>
    <row r="350" spans="8:20">
      <c r="H350" s="1"/>
      <c r="I350" s="1"/>
      <c r="J350" s="78"/>
      <c r="M350" s="78"/>
      <c r="N350" s="78"/>
      <c r="O350" s="78"/>
      <c r="R350" s="78"/>
      <c r="S350" s="78"/>
      <c r="T350" s="78"/>
    </row>
    <row r="351" spans="8:20">
      <c r="H351" s="1"/>
      <c r="I351" s="1"/>
      <c r="J351" s="78"/>
      <c r="M351" s="78"/>
      <c r="N351" s="78"/>
      <c r="O351" s="78"/>
      <c r="R351" s="78"/>
      <c r="S351" s="78"/>
      <c r="T351" s="78"/>
    </row>
    <row r="352" spans="8:20">
      <c r="H352" s="1"/>
      <c r="I352" s="1"/>
      <c r="J352" s="78"/>
      <c r="M352" s="78"/>
      <c r="N352" s="78"/>
      <c r="O352" s="78"/>
      <c r="R352" s="78"/>
      <c r="S352" s="78"/>
      <c r="T352" s="78"/>
    </row>
    <row r="353" spans="8:20">
      <c r="H353" s="1"/>
      <c r="I353" s="1"/>
      <c r="J353" s="78"/>
      <c r="M353" s="78"/>
      <c r="N353" s="78"/>
      <c r="O353" s="78"/>
      <c r="R353" s="78"/>
      <c r="S353" s="78"/>
      <c r="T353" s="78"/>
    </row>
    <row r="354" spans="8:20">
      <c r="H354" s="1"/>
      <c r="I354" s="1"/>
      <c r="J354" s="78"/>
      <c r="M354" s="78"/>
      <c r="N354" s="78"/>
      <c r="O354" s="78"/>
      <c r="R354" s="78"/>
      <c r="S354" s="78"/>
      <c r="T354" s="78"/>
    </row>
    <row r="355" spans="8:20">
      <c r="H355" s="1"/>
      <c r="I355" s="1"/>
      <c r="J355" s="78"/>
      <c r="M355" s="78"/>
      <c r="N355" s="78"/>
      <c r="O355" s="78"/>
      <c r="R355" s="78"/>
      <c r="S355" s="78"/>
      <c r="T355" s="78"/>
    </row>
    <row r="356" spans="8:20">
      <c r="H356" s="1"/>
      <c r="I356" s="1"/>
      <c r="J356" s="78"/>
      <c r="M356" s="78"/>
      <c r="N356" s="78"/>
      <c r="O356" s="78"/>
      <c r="R356" s="78"/>
      <c r="S356" s="78"/>
      <c r="T356" s="78"/>
    </row>
    <row r="357" spans="8:20">
      <c r="H357" s="1"/>
      <c r="I357" s="1"/>
      <c r="J357" s="78"/>
      <c r="M357" s="78"/>
      <c r="N357" s="78"/>
      <c r="O357" s="78"/>
      <c r="R357" s="78"/>
      <c r="S357" s="78"/>
      <c r="T357" s="78"/>
    </row>
    <row r="358" spans="8:20">
      <c r="H358" s="1"/>
      <c r="I358" s="1"/>
      <c r="J358" s="78"/>
      <c r="M358" s="78"/>
      <c r="N358" s="78"/>
      <c r="O358" s="78"/>
      <c r="R358" s="78"/>
      <c r="S358" s="78"/>
      <c r="T358" s="78"/>
    </row>
    <row r="359" spans="8:20">
      <c r="H359" s="1"/>
      <c r="I359" s="1"/>
      <c r="J359" s="78"/>
      <c r="M359" s="78"/>
      <c r="N359" s="78"/>
      <c r="O359" s="78"/>
      <c r="R359" s="78"/>
      <c r="S359" s="78"/>
      <c r="T359" s="78"/>
    </row>
    <row r="360" spans="8:20">
      <c r="H360" s="1"/>
      <c r="I360" s="1"/>
      <c r="J360" s="78"/>
      <c r="M360" s="78"/>
      <c r="N360" s="78"/>
      <c r="O360" s="78"/>
      <c r="R360" s="78"/>
      <c r="S360" s="78"/>
      <c r="T360" s="78"/>
    </row>
    <row r="361" spans="8:20">
      <c r="H361" s="1"/>
      <c r="I361" s="1"/>
      <c r="J361" s="78"/>
      <c r="M361" s="78"/>
      <c r="N361" s="78"/>
      <c r="O361" s="78"/>
      <c r="R361" s="78"/>
      <c r="S361" s="78"/>
      <c r="T361" s="78"/>
    </row>
    <row r="362" spans="8:20">
      <c r="H362" s="1"/>
      <c r="I362" s="1"/>
      <c r="J362" s="78"/>
      <c r="M362" s="78"/>
      <c r="N362" s="78"/>
      <c r="O362" s="78"/>
      <c r="R362" s="78"/>
      <c r="S362" s="78"/>
      <c r="T362" s="78"/>
    </row>
  </sheetData>
  <mergeCells count="10">
    <mergeCell ref="AA1:AE1"/>
    <mergeCell ref="AA9:AE9"/>
    <mergeCell ref="AC10:AE10"/>
    <mergeCell ref="AC11:AE11"/>
    <mergeCell ref="A1:Y1"/>
    <mergeCell ref="A2:E2"/>
    <mergeCell ref="F2:J2"/>
    <mergeCell ref="K2:O2"/>
    <mergeCell ref="P2:T2"/>
    <mergeCell ref="U2:Y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abSelected="1" zoomScale="70" zoomScaleNormal="70" workbookViewId="0">
      <selection activeCell="S4" sqref="S4:T17"/>
    </sheetView>
  </sheetViews>
  <sheetFormatPr defaultRowHeight="13.8"/>
  <cols>
    <col min="27" max="27" width="9.19921875" bestFit="1" customWidth="1"/>
  </cols>
  <sheetData>
    <row r="1" spans="1:31" ht="60.6" thickBot="1">
      <c r="A1" s="81" t="s">
        <v>30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3"/>
      <c r="AA1" s="112" t="s">
        <v>24</v>
      </c>
      <c r="AB1" s="113"/>
      <c r="AC1" s="113"/>
      <c r="AD1" s="113"/>
      <c r="AE1" s="113"/>
    </row>
    <row r="2" spans="1:31">
      <c r="A2" s="84" t="s">
        <v>38</v>
      </c>
      <c r="B2" s="85"/>
      <c r="C2" s="85"/>
      <c r="D2" s="85"/>
      <c r="E2" s="86"/>
      <c r="F2" s="87" t="s">
        <v>37</v>
      </c>
      <c r="G2" s="88"/>
      <c r="H2" s="88"/>
      <c r="I2" s="88"/>
      <c r="J2" s="89"/>
      <c r="K2" s="90" t="s">
        <v>36</v>
      </c>
      <c r="L2" s="91"/>
      <c r="M2" s="91"/>
      <c r="N2" s="91"/>
      <c r="O2" s="92"/>
      <c r="P2" s="93" t="s">
        <v>35</v>
      </c>
      <c r="Q2" s="94"/>
      <c r="R2" s="94"/>
      <c r="S2" s="94"/>
      <c r="T2" s="95"/>
      <c r="U2" s="96" t="s">
        <v>18</v>
      </c>
      <c r="V2" s="97"/>
      <c r="W2" s="97"/>
      <c r="X2" s="97"/>
      <c r="Y2" s="98"/>
      <c r="AA2" s="36" t="s">
        <v>10</v>
      </c>
      <c r="AB2" s="118" t="s">
        <v>1</v>
      </c>
      <c r="AC2" s="37" t="s">
        <v>2</v>
      </c>
      <c r="AD2" s="37" t="s">
        <v>3</v>
      </c>
      <c r="AE2" s="37" t="s">
        <v>4</v>
      </c>
    </row>
    <row r="3" spans="1:31">
      <c r="A3" s="9" t="s">
        <v>22</v>
      </c>
      <c r="B3" s="15" t="s">
        <v>13</v>
      </c>
      <c r="C3" s="15" t="s">
        <v>21</v>
      </c>
      <c r="D3" s="71" t="s">
        <v>20</v>
      </c>
      <c r="E3" s="50" t="s">
        <v>19</v>
      </c>
      <c r="F3" s="10" t="s">
        <v>22</v>
      </c>
      <c r="G3" s="17" t="s">
        <v>13</v>
      </c>
      <c r="H3" s="17" t="s">
        <v>21</v>
      </c>
      <c r="I3" s="69" t="s">
        <v>20</v>
      </c>
      <c r="J3" s="54" t="s">
        <v>19</v>
      </c>
      <c r="K3" s="11" t="s">
        <v>22</v>
      </c>
      <c r="L3" s="19" t="s">
        <v>13</v>
      </c>
      <c r="M3" s="19" t="s">
        <v>21</v>
      </c>
      <c r="N3" s="62" t="s">
        <v>20</v>
      </c>
      <c r="O3" s="56" t="s">
        <v>19</v>
      </c>
      <c r="P3" s="12" t="s">
        <v>22</v>
      </c>
      <c r="Q3" s="21" t="s">
        <v>13</v>
      </c>
      <c r="R3" s="21" t="s">
        <v>21</v>
      </c>
      <c r="S3" s="67" t="s">
        <v>20</v>
      </c>
      <c r="T3" s="58" t="s">
        <v>19</v>
      </c>
      <c r="U3" s="13" t="s">
        <v>12</v>
      </c>
      <c r="V3" s="23" t="s">
        <v>13</v>
      </c>
      <c r="W3" s="23" t="s">
        <v>21</v>
      </c>
      <c r="X3" s="65" t="s">
        <v>20</v>
      </c>
      <c r="Y3" s="60" t="s">
        <v>19</v>
      </c>
      <c r="AA3" s="39" t="s">
        <v>6</v>
      </c>
      <c r="AB3" s="114">
        <f>19364/1000000000</f>
        <v>1.9364E-5</v>
      </c>
      <c r="AC3" s="2">
        <f>20429/1000000000</f>
        <v>2.0429E-5</v>
      </c>
      <c r="AD3" s="2">
        <f>20872/1000000000</f>
        <v>2.0871999999999999E-5</v>
      </c>
      <c r="AE3" s="2">
        <f>22013/1000000000</f>
        <v>2.2013000000000001E-5</v>
      </c>
    </row>
    <row r="4" spans="1:31">
      <c r="A4">
        <v>4.4312600000000001E-2</v>
      </c>
      <c r="B4">
        <v>3757.14</v>
      </c>
      <c r="C4" s="1">
        <f>A4/($AC$11*$AB$5)</f>
        <v>0.27555881673202004</v>
      </c>
      <c r="D4">
        <f>(A4*$AB$6)/($AA$11*$AB$5)</f>
        <v>1081.8486206034447</v>
      </c>
      <c r="E4">
        <f>(B4*$AB$6)/(2*$AB$7*$AC$11*C4^2)</f>
        <v>0.69582240103522719</v>
      </c>
      <c r="F4">
        <v>4.6189000000000001E-2</v>
      </c>
      <c r="G4">
        <v>2410.2600000000002</v>
      </c>
      <c r="H4" s="1">
        <f>F4/($AC$11*$AC$5)</f>
        <v>0.27225358295262519</v>
      </c>
      <c r="I4" s="1">
        <f>(F4*$AC$6)/($AA$11*$AC$5)</f>
        <v>1384.2676466608452</v>
      </c>
      <c r="J4" s="78">
        <f>(G4*$AC$6)/(2*$AC$7*$AC$11*H4^2)</f>
        <v>0.59221665376153432</v>
      </c>
      <c r="K4">
        <v>5.7771599999999999E-2</v>
      </c>
      <c r="L4">
        <v>2915.93</v>
      </c>
      <c r="M4" s="78">
        <f>K4/($AC$11*$AD$5)</f>
        <v>0.33329782690873783</v>
      </c>
      <c r="N4" s="78">
        <f>(K4*$AD$6)/($AA$11*$AD$5)</f>
        <v>1966.2782952771413</v>
      </c>
      <c r="O4" s="78">
        <f>(L4*$AD$6)/(2*$AD$7*$AC$11*M4^2)</f>
        <v>0.55467947899567072</v>
      </c>
      <c r="P4">
        <v>4.6729199999999999E-2</v>
      </c>
      <c r="Q4">
        <v>1471.9</v>
      </c>
      <c r="R4" s="78">
        <f>P4/($AC$11*$AE$5)</f>
        <v>0.25561790138454388</v>
      </c>
      <c r="S4" s="78">
        <f>(P4*$AE$6)/($AA$11*AE$5)</f>
        <v>1782.279216224799</v>
      </c>
      <c r="T4" s="78">
        <f t="shared" ref="T4" si="0">(Q4*$AE$6)/(2*$AE$7*$AC$11*R4^2)</f>
        <v>0.56259739752591464</v>
      </c>
      <c r="AA4" s="39" t="s">
        <v>7</v>
      </c>
      <c r="AB4" s="114">
        <f>23029/1000000</f>
        <v>2.3029000000000001E-2</v>
      </c>
      <c r="AC4" s="2">
        <f>18760/1000000</f>
        <v>1.8759999999999999E-2</v>
      </c>
      <c r="AD4" s="2">
        <f>16519/1000000</f>
        <v>1.6518999999999999E-2</v>
      </c>
      <c r="AE4" s="2">
        <f>14741/1000000</f>
        <v>1.4741000000000001E-2</v>
      </c>
    </row>
    <row r="5" spans="1:31">
      <c r="A5">
        <v>5.3952299999999898E-2</v>
      </c>
      <c r="B5">
        <v>5398.01</v>
      </c>
      <c r="C5" s="1">
        <f t="shared" ref="C5:C17" si="1">A5/($AC$11*$AB$5)</f>
        <v>0.33550348993223</v>
      </c>
      <c r="D5">
        <f t="shared" ref="D5:D17" si="2">(A5*$AB$6)/($AA$11*$AB$5)</f>
        <v>1317.1924313487164</v>
      </c>
      <c r="E5">
        <f t="shared" ref="E5:E17" si="3">(B5*$AB$6)/(2*$AB$7*$AC$11*C5^2)</f>
        <v>0.67438709471971481</v>
      </c>
      <c r="F5">
        <v>5.6291500000000001E-2</v>
      </c>
      <c r="G5">
        <v>3433.31</v>
      </c>
      <c r="H5" s="1">
        <f t="shared" ref="H5:H17" si="4">F5/($AC$11*$AC$5)</f>
        <v>0.33180113370667691</v>
      </c>
      <c r="I5" s="1">
        <f t="shared" ref="I5:I17" si="5">(F5*$AC$6)/($AA$11*$AC$5)</f>
        <v>1687.0359226657638</v>
      </c>
      <c r="J5" s="78">
        <f t="shared" ref="J5:J17" si="6">(G5*$AC$6)/(2*$AC$7*$AC$11*H5^2)</f>
        <v>0.56796453442381589</v>
      </c>
      <c r="K5">
        <v>6.6479299999999894E-2</v>
      </c>
      <c r="L5">
        <v>3787.26</v>
      </c>
      <c r="M5" s="78">
        <f t="shared" ref="M5:M17" si="7">K5/($AC$11*$AD$5)</f>
        <v>0.38353457796588669</v>
      </c>
      <c r="N5" s="78">
        <f t="shared" ref="N5:N17" si="8">(K5*$AD$6)/($AA$11*$AD$5)</f>
        <v>2262.648164067075</v>
      </c>
      <c r="O5" s="78">
        <f t="shared" ref="O5:O17" si="9">(L5*$AD$6)/(2*$AD$7*$AC$11*M5^2)</f>
        <v>0.54405905317221526</v>
      </c>
      <c r="P5">
        <v>5.6936899999999999E-2</v>
      </c>
      <c r="Q5">
        <v>2068.1799999999998</v>
      </c>
      <c r="R5" s="78">
        <f t="shared" ref="R5:R17" si="10">P5/($AC$11*$AE$5)</f>
        <v>0.31145602512650838</v>
      </c>
      <c r="S5" s="78">
        <f t="shared" ref="S5:S17" si="11">(P5*$AE$6)/($AA$11*AE$5)</f>
        <v>2171.6069075924634</v>
      </c>
      <c r="T5" s="78">
        <f t="shared" ref="T5:T17" si="12">(Q5*$AE$6)/(2*$AE$7*$AC$11*R5^2)</f>
        <v>0.53247203522982089</v>
      </c>
      <c r="AA5" s="39" t="s">
        <v>8</v>
      </c>
      <c r="AB5" s="2">
        <f t="shared" ref="AB5" si="13">(AB3/AB7)</f>
        <v>1.6136666666666667E-4</v>
      </c>
      <c r="AC5" s="2">
        <f t="shared" ref="AC5:AE5" si="14">(AC3/AC7)</f>
        <v>1.7024166666666668E-4</v>
      </c>
      <c r="AD5" s="2">
        <f t="shared" si="14"/>
        <v>1.7393333333333332E-4</v>
      </c>
      <c r="AE5" s="2">
        <f t="shared" si="14"/>
        <v>1.8344166666666668E-4</v>
      </c>
    </row>
    <row r="6" spans="1:31">
      <c r="A6">
        <v>6.3320199999999993E-2</v>
      </c>
      <c r="B6">
        <v>7273.25</v>
      </c>
      <c r="C6" s="1">
        <f t="shared" si="1"/>
        <v>0.39375796922850054</v>
      </c>
      <c r="D6">
        <f t="shared" si="2"/>
        <v>1545.9005119612536</v>
      </c>
      <c r="E6">
        <f t="shared" si="3"/>
        <v>0.65968931959758947</v>
      </c>
      <c r="F6">
        <v>6.6161899999999996E-2</v>
      </c>
      <c r="G6">
        <v>4597.8</v>
      </c>
      <c r="H6" s="1">
        <f t="shared" si="4"/>
        <v>0.3899806085854487</v>
      </c>
      <c r="I6" s="1">
        <f t="shared" si="5"/>
        <v>1982.848245504561</v>
      </c>
      <c r="J6" s="78">
        <f t="shared" si="6"/>
        <v>0.55058957119263807</v>
      </c>
      <c r="K6">
        <v>7.5570600000000002E-2</v>
      </c>
      <c r="L6">
        <v>4767.43</v>
      </c>
      <c r="M6" s="78">
        <f t="shared" si="7"/>
        <v>0.43598440683985668</v>
      </c>
      <c r="N6" s="78">
        <f t="shared" si="8"/>
        <v>2572.0740042005195</v>
      </c>
      <c r="O6" s="78">
        <f t="shared" si="9"/>
        <v>0.52999574193795862</v>
      </c>
      <c r="P6">
        <v>6.6920599999999997E-2</v>
      </c>
      <c r="Q6">
        <v>2737.79</v>
      </c>
      <c r="R6" s="78">
        <f t="shared" si="10"/>
        <v>0.36606882487597703</v>
      </c>
      <c r="S6" s="78">
        <f t="shared" si="11"/>
        <v>2552.3911070014738</v>
      </c>
      <c r="T6" s="78">
        <f t="shared" si="12"/>
        <v>0.51024244877140823</v>
      </c>
      <c r="AA6" s="39" t="s">
        <v>9</v>
      </c>
      <c r="AB6" s="2">
        <f t="shared" ref="AB6" si="15">(4*AB3)/AB4</f>
        <v>3.36341135090538E-3</v>
      </c>
      <c r="AC6" s="2">
        <f t="shared" ref="AC6:AE6" si="16">(4*AC3)/AC4</f>
        <v>4.3558635394456294E-3</v>
      </c>
      <c r="AD6" s="2">
        <f t="shared" si="16"/>
        <v>5.0540589624069251E-3</v>
      </c>
      <c r="AE6" s="2">
        <f t="shared" si="16"/>
        <v>5.9732718268774168E-3</v>
      </c>
    </row>
    <row r="7" spans="1:31" ht="14.4" thickBot="1">
      <c r="A7">
        <v>7.2781899999999997E-2</v>
      </c>
      <c r="B7">
        <v>9376.0499999999993</v>
      </c>
      <c r="C7" s="1">
        <f t="shared" si="1"/>
        <v>0.45259574575872791</v>
      </c>
      <c r="D7">
        <f t="shared" si="2"/>
        <v>1776.8986274761098</v>
      </c>
      <c r="E7">
        <f t="shared" si="3"/>
        <v>0.64367794711725745</v>
      </c>
      <c r="F7">
        <v>7.6024999999999995E-2</v>
      </c>
      <c r="G7">
        <v>5883.96</v>
      </c>
      <c r="H7" s="1">
        <f t="shared" si="4"/>
        <v>0.44811705479601915</v>
      </c>
      <c r="I7" s="1">
        <f t="shared" si="5"/>
        <v>2278.4417899800983</v>
      </c>
      <c r="J7" s="78">
        <f t="shared" si="6"/>
        <v>0.53364285167699388</v>
      </c>
      <c r="K7">
        <v>8.4858299999999998E-2</v>
      </c>
      <c r="L7">
        <v>5841.86</v>
      </c>
      <c r="M7" s="78">
        <f t="shared" si="7"/>
        <v>0.48956731309449186</v>
      </c>
      <c r="N7" s="78">
        <f t="shared" si="8"/>
        <v>2888.1843927486207</v>
      </c>
      <c r="O7" s="78">
        <f t="shared" si="9"/>
        <v>0.51505817746950311</v>
      </c>
      <c r="P7">
        <v>7.70256E-2</v>
      </c>
      <c r="Q7">
        <v>3478.39</v>
      </c>
      <c r="R7" s="78">
        <f t="shared" si="10"/>
        <v>0.42134515944816781</v>
      </c>
      <c r="S7" s="78">
        <f t="shared" si="11"/>
        <v>2937.8017598684519</v>
      </c>
      <c r="T7" s="78">
        <f t="shared" si="12"/>
        <v>0.48933265570617623</v>
      </c>
      <c r="AA7" s="40" t="s">
        <v>11</v>
      </c>
      <c r="AB7" s="41">
        <f t="shared" ref="AB7:AE7" si="17">120/1000</f>
        <v>0.12</v>
      </c>
      <c r="AC7" s="41">
        <f t="shared" si="17"/>
        <v>0.12</v>
      </c>
      <c r="AD7" s="41">
        <f t="shared" si="17"/>
        <v>0.12</v>
      </c>
      <c r="AE7" s="41">
        <f t="shared" si="17"/>
        <v>0.12</v>
      </c>
    </row>
    <row r="8" spans="1:31" ht="14.4" thickBot="1">
      <c r="A8">
        <v>8.1886599999999907E-2</v>
      </c>
      <c r="B8">
        <v>11609.55</v>
      </c>
      <c r="C8" s="1">
        <f t="shared" si="1"/>
        <v>0.50921351042837038</v>
      </c>
      <c r="D8">
        <f t="shared" si="2"/>
        <v>1999.1809385119795</v>
      </c>
      <c r="E8">
        <f t="shared" si="3"/>
        <v>0.62962969307720162</v>
      </c>
      <c r="F8">
        <v>8.5525399999999904E-2</v>
      </c>
      <c r="G8">
        <v>7258.74</v>
      </c>
      <c r="H8" s="1">
        <f t="shared" si="4"/>
        <v>0.50411562457417181</v>
      </c>
      <c r="I8" s="1">
        <f t="shared" si="5"/>
        <v>2563.1653464618703</v>
      </c>
      <c r="J8" s="78">
        <f t="shared" si="6"/>
        <v>0.52019342053678419</v>
      </c>
      <c r="K8">
        <v>9.3680399999999997E-2</v>
      </c>
      <c r="L8">
        <v>7002.51</v>
      </c>
      <c r="M8" s="78">
        <f t="shared" si="7"/>
        <v>0.54046406441817985</v>
      </c>
      <c r="N8" s="78">
        <f t="shared" si="8"/>
        <v>3188.4479088839616</v>
      </c>
      <c r="O8" s="78">
        <f t="shared" si="9"/>
        <v>0.5065823577046995</v>
      </c>
      <c r="P8">
        <v>8.6726299999999895E-2</v>
      </c>
      <c r="Q8">
        <v>4269.82</v>
      </c>
      <c r="R8" s="78">
        <f t="shared" si="10"/>
        <v>0.47440989361783081</v>
      </c>
      <c r="S8" s="78">
        <f t="shared" si="11"/>
        <v>3307.7921725618367</v>
      </c>
      <c r="T8" s="78">
        <f t="shared" si="12"/>
        <v>0.47380979623259978</v>
      </c>
      <c r="AA8" s="1"/>
      <c r="AB8" s="1"/>
      <c r="AC8" s="1"/>
      <c r="AD8" s="1"/>
      <c r="AE8" s="1"/>
    </row>
    <row r="9" spans="1:31" ht="20.399999999999999">
      <c r="A9">
        <v>9.1073199999999896E-2</v>
      </c>
      <c r="B9">
        <v>14067.29</v>
      </c>
      <c r="C9" s="1">
        <f t="shared" si="1"/>
        <v>0.56634057193661802</v>
      </c>
      <c r="D9">
        <f t="shared" si="2"/>
        <v>2223.4627576342064</v>
      </c>
      <c r="E9">
        <f t="shared" si="3"/>
        <v>0.61677212963070194</v>
      </c>
      <c r="F9">
        <v>9.5168799999999998E-2</v>
      </c>
      <c r="G9">
        <v>8790.7099999999991</v>
      </c>
      <c r="H9" s="1">
        <f t="shared" si="4"/>
        <v>0.56095708470202421</v>
      </c>
      <c r="I9" s="1">
        <f t="shared" si="5"/>
        <v>2852.1745612924433</v>
      </c>
      <c r="J9" s="78">
        <f t="shared" si="6"/>
        <v>0.50877833405903861</v>
      </c>
      <c r="K9">
        <v>0.102860299999999</v>
      </c>
      <c r="L9">
        <v>8272.24</v>
      </c>
      <c r="M9" s="78">
        <f t="shared" si="7"/>
        <v>0.5934250473447249</v>
      </c>
      <c r="N9" s="78">
        <f t="shared" si="8"/>
        <v>3500.8892835873226</v>
      </c>
      <c r="O9" s="78">
        <f t="shared" si="9"/>
        <v>0.49638808545844326</v>
      </c>
      <c r="P9">
        <v>9.6511299999999897E-2</v>
      </c>
      <c r="Q9">
        <v>5153.03</v>
      </c>
      <c r="R9" s="78">
        <f t="shared" si="10"/>
        <v>0.52793576534359887</v>
      </c>
      <c r="S9" s="78">
        <f t="shared" si="11"/>
        <v>3680.9978369164519</v>
      </c>
      <c r="T9" s="78">
        <f t="shared" si="12"/>
        <v>0.46174525930464705</v>
      </c>
      <c r="AA9" s="105" t="s">
        <v>27</v>
      </c>
      <c r="AB9" s="115"/>
      <c r="AC9" s="106"/>
      <c r="AD9" s="106"/>
      <c r="AE9" s="107"/>
    </row>
    <row r="10" spans="1:31" ht="15">
      <c r="A10">
        <v>0.1004907</v>
      </c>
      <c r="B10">
        <v>16842.95</v>
      </c>
      <c r="C10" s="1">
        <f t="shared" si="1"/>
        <v>0.62490348985553557</v>
      </c>
      <c r="D10">
        <f t="shared" si="2"/>
        <v>2453.3817735469052</v>
      </c>
      <c r="E10">
        <f t="shared" si="3"/>
        <v>0.60654343943795186</v>
      </c>
      <c r="F10">
        <v>0.1052141</v>
      </c>
      <c r="G10">
        <v>10580.6</v>
      </c>
      <c r="H10" s="1">
        <f t="shared" si="4"/>
        <v>0.62016747931619653</v>
      </c>
      <c r="I10" s="1">
        <f t="shared" si="5"/>
        <v>3153.2285739578438</v>
      </c>
      <c r="J10" s="78">
        <f t="shared" si="6"/>
        <v>0.5010213689355969</v>
      </c>
      <c r="K10">
        <v>0.11214589999999899</v>
      </c>
      <c r="L10">
        <v>9432.99</v>
      </c>
      <c r="M10" s="78">
        <f t="shared" si="7"/>
        <v>0.64699583820985196</v>
      </c>
      <c r="N10" s="78">
        <f t="shared" si="8"/>
        <v>3816.928197839748</v>
      </c>
      <c r="O10" s="78">
        <f t="shared" si="9"/>
        <v>0.47618572154254735</v>
      </c>
      <c r="P10">
        <v>0.1075738</v>
      </c>
      <c r="Q10">
        <v>6230.97</v>
      </c>
      <c r="R10" s="78">
        <f t="shared" si="10"/>
        <v>0.58844981296407051</v>
      </c>
      <c r="S10" s="78">
        <f t="shared" si="11"/>
        <v>4102.9281038477711</v>
      </c>
      <c r="T10" s="78">
        <f t="shared" si="12"/>
        <v>0.44940587494097672</v>
      </c>
      <c r="AA10" s="79" t="s">
        <v>25</v>
      </c>
      <c r="AB10" s="116"/>
      <c r="AC10" s="110" t="s">
        <v>26</v>
      </c>
      <c r="AD10" s="110"/>
      <c r="AE10" s="111"/>
    </row>
    <row r="11" spans="1:31" ht="15.6" thickBot="1">
      <c r="A11">
        <v>0.11112370000000001</v>
      </c>
      <c r="B11">
        <v>20220.72</v>
      </c>
      <c r="C11" s="1">
        <f t="shared" si="1"/>
        <v>0.69102501958548979</v>
      </c>
      <c r="D11">
        <f t="shared" si="2"/>
        <v>2712.976028519</v>
      </c>
      <c r="E11">
        <f t="shared" si="3"/>
        <v>0.59549582625576203</v>
      </c>
      <c r="F11">
        <v>0.1155842</v>
      </c>
      <c r="G11">
        <v>12526.49</v>
      </c>
      <c r="H11" s="1">
        <f t="shared" si="4"/>
        <v>0.68129235494842533</v>
      </c>
      <c r="I11" s="1">
        <f t="shared" si="5"/>
        <v>3464.0167253063819</v>
      </c>
      <c r="J11" s="78">
        <f t="shared" si="6"/>
        <v>0.49150313854072264</v>
      </c>
      <c r="K11">
        <v>0.1181517</v>
      </c>
      <c r="L11">
        <v>10421.49</v>
      </c>
      <c r="M11" s="78">
        <f t="shared" si="7"/>
        <v>0.68164469835651287</v>
      </c>
      <c r="N11" s="78">
        <f t="shared" si="8"/>
        <v>4021.3378763976798</v>
      </c>
      <c r="O11" s="78">
        <f t="shared" si="9"/>
        <v>0.47396215200875025</v>
      </c>
      <c r="P11">
        <v>0.11774610000000001</v>
      </c>
      <c r="Q11">
        <v>7314.91</v>
      </c>
      <c r="R11" s="78">
        <f t="shared" si="10"/>
        <v>0.64409429175364963</v>
      </c>
      <c r="S11" s="78">
        <f t="shared" si="11"/>
        <v>4490.9056183612556</v>
      </c>
      <c r="T11" s="78">
        <f t="shared" si="12"/>
        <v>0.44036422525935165</v>
      </c>
      <c r="AA11" s="80">
        <v>8.5374248628593903E-4</v>
      </c>
      <c r="AB11" s="117"/>
      <c r="AC11" s="103">
        <v>996.55</v>
      </c>
      <c r="AD11" s="103"/>
      <c r="AE11" s="104"/>
    </row>
    <row r="12" spans="1:31">
      <c r="A12">
        <v>0.12006360000000001</v>
      </c>
      <c r="B12">
        <v>23254.12</v>
      </c>
      <c r="C12" s="1">
        <f t="shared" si="1"/>
        <v>0.74661797205730562</v>
      </c>
      <c r="D12">
        <f t="shared" si="2"/>
        <v>2931.2349093640132</v>
      </c>
      <c r="E12">
        <f t="shared" si="3"/>
        <v>0.58664136173384795</v>
      </c>
      <c r="F12">
        <v>0.1250154</v>
      </c>
      <c r="G12">
        <v>14393.65</v>
      </c>
      <c r="H12" s="1">
        <f t="shared" si="4"/>
        <v>0.73688303652938181</v>
      </c>
      <c r="I12" s="1">
        <f t="shared" si="5"/>
        <v>3746.6663827830057</v>
      </c>
      <c r="J12" s="78">
        <f t="shared" si="6"/>
        <v>0.48276719440907151</v>
      </c>
      <c r="K12">
        <v>0.1307652</v>
      </c>
      <c r="L12">
        <v>12231.94</v>
      </c>
      <c r="M12" s="78">
        <f t="shared" si="7"/>
        <v>0.75441492005217925</v>
      </c>
      <c r="N12" s="78">
        <f t="shared" si="8"/>
        <v>4450.6431280694042</v>
      </c>
      <c r="O12" s="78">
        <f t="shared" si="9"/>
        <v>0.45415570436883845</v>
      </c>
      <c r="P12">
        <v>0.12735769999999999</v>
      </c>
      <c r="Q12">
        <v>8412.48</v>
      </c>
      <c r="R12" s="78">
        <f t="shared" si="10"/>
        <v>0.69667163142451227</v>
      </c>
      <c r="S12" s="78">
        <f t="shared" si="11"/>
        <v>4857.4977045657333</v>
      </c>
      <c r="T12" s="78">
        <f t="shared" si="12"/>
        <v>0.43288220741601707</v>
      </c>
    </row>
    <row r="13" spans="1:31">
      <c r="A13">
        <v>0.12895099999999901</v>
      </c>
      <c r="B13">
        <v>26522.39</v>
      </c>
      <c r="C13" s="1">
        <f t="shared" si="1"/>
        <v>0.80188445219667637</v>
      </c>
      <c r="D13">
        <f t="shared" si="2"/>
        <v>3148.2120542562102</v>
      </c>
      <c r="E13">
        <f t="shared" si="3"/>
        <v>0.58004103822159037</v>
      </c>
      <c r="F13">
        <v>0.134531699999999</v>
      </c>
      <c r="G13">
        <v>16336.74</v>
      </c>
      <c r="H13" s="1">
        <f t="shared" si="4"/>
        <v>0.79297532628347467</v>
      </c>
      <c r="I13" s="1">
        <f t="shared" si="5"/>
        <v>4031.8664565217146</v>
      </c>
      <c r="J13" s="78">
        <f t="shared" si="6"/>
        <v>0.47316213114695449</v>
      </c>
      <c r="K13">
        <v>0.14007349999999999</v>
      </c>
      <c r="L13">
        <v>13712.92</v>
      </c>
      <c r="M13" s="78">
        <f t="shared" si="7"/>
        <v>0.80811667250865615</v>
      </c>
      <c r="N13" s="78">
        <f t="shared" si="8"/>
        <v>4767.4546454227093</v>
      </c>
      <c r="O13" s="78">
        <f t="shared" si="9"/>
        <v>0.44372283346166674</v>
      </c>
      <c r="P13">
        <v>0.13743089999999999</v>
      </c>
      <c r="Q13">
        <v>9577.91</v>
      </c>
      <c r="R13" s="78">
        <f t="shared" si="10"/>
        <v>0.75177401375133979</v>
      </c>
      <c r="S13" s="78">
        <f t="shared" si="11"/>
        <v>5241.6954866992955</v>
      </c>
      <c r="T13" s="78">
        <f t="shared" si="12"/>
        <v>0.42325108122609173</v>
      </c>
    </row>
    <row r="14" spans="1:31">
      <c r="A14">
        <v>0.13816879999999901</v>
      </c>
      <c r="B14">
        <v>29924.11</v>
      </c>
      <c r="C14" s="1">
        <f t="shared" si="1"/>
        <v>0.85920553154820201</v>
      </c>
      <c r="D14">
        <f t="shared" si="2"/>
        <v>3373.2555907446681</v>
      </c>
      <c r="E14">
        <f t="shared" si="3"/>
        <v>0.57002875503202111</v>
      </c>
      <c r="F14">
        <v>0.14442289999999999</v>
      </c>
      <c r="G14">
        <v>18424.79</v>
      </c>
      <c r="H14" s="1">
        <f t="shared" si="4"/>
        <v>0.85127740339493574</v>
      </c>
      <c r="I14" s="1">
        <f t="shared" si="5"/>
        <v>4328.3021478476385</v>
      </c>
      <c r="J14" s="78">
        <f t="shared" si="6"/>
        <v>0.46304613779772757</v>
      </c>
      <c r="K14">
        <v>0.14971499999999999</v>
      </c>
      <c r="L14">
        <v>15263.84</v>
      </c>
      <c r="M14" s="78">
        <f t="shared" si="7"/>
        <v>0.86374073343375768</v>
      </c>
      <c r="N14" s="78">
        <f t="shared" si="8"/>
        <v>5095.6067510232906</v>
      </c>
      <c r="O14" s="78">
        <f t="shared" si="9"/>
        <v>0.43234154658868795</v>
      </c>
      <c r="P14">
        <v>0.1474577</v>
      </c>
      <c r="Q14">
        <v>10801.82</v>
      </c>
      <c r="R14" s="78">
        <f t="shared" si="10"/>
        <v>0.8066225789654361</v>
      </c>
      <c r="S14" s="78">
        <f t="shared" si="11"/>
        <v>5624.1235454985645</v>
      </c>
      <c r="T14" s="78">
        <f t="shared" si="12"/>
        <v>0.41462752595281693</v>
      </c>
    </row>
    <row r="15" spans="1:31">
      <c r="A15">
        <v>0.1474297</v>
      </c>
      <c r="B15">
        <v>33219.199999999997</v>
      </c>
      <c r="C15" s="1">
        <f t="shared" si="1"/>
        <v>0.91679462913836451</v>
      </c>
      <c r="D15">
        <f t="shared" si="2"/>
        <v>3599.3513714153464</v>
      </c>
      <c r="E15">
        <f t="shared" si="3"/>
        <v>0.55579508111971754</v>
      </c>
      <c r="F15">
        <v>0.15394619999999901</v>
      </c>
      <c r="G15">
        <v>20450.919999999998</v>
      </c>
      <c r="H15" s="1">
        <f t="shared" si="4"/>
        <v>0.90741095351579715</v>
      </c>
      <c r="I15" s="1">
        <f t="shared" si="5"/>
        <v>4613.7120090579674</v>
      </c>
      <c r="J15" s="78">
        <f t="shared" si="6"/>
        <v>0.45234390776917993</v>
      </c>
      <c r="K15">
        <v>0.1595722</v>
      </c>
      <c r="L15">
        <v>16910.330000000002</v>
      </c>
      <c r="M15" s="78">
        <f t="shared" si="7"/>
        <v>0.92060921793833805</v>
      </c>
      <c r="N15" s="78">
        <f t="shared" si="8"/>
        <v>5431.1002878511763</v>
      </c>
      <c r="O15" s="78">
        <f t="shared" si="9"/>
        <v>0.42162991186507964</v>
      </c>
      <c r="P15">
        <v>0.157267299999999</v>
      </c>
      <c r="Q15">
        <v>12002.51</v>
      </c>
      <c r="R15" s="78">
        <f t="shared" si="10"/>
        <v>0.86028301752251746</v>
      </c>
      <c r="S15" s="78">
        <f t="shared" si="11"/>
        <v>5998.2674683450286</v>
      </c>
      <c r="T15" s="78">
        <f t="shared" si="12"/>
        <v>0.40503385031667233</v>
      </c>
    </row>
    <row r="16" spans="1:31">
      <c r="A16">
        <v>0.15694759999999999</v>
      </c>
      <c r="B16">
        <v>36897.94</v>
      </c>
      <c r="C16" s="1">
        <f t="shared" si="1"/>
        <v>0.97598188652731688</v>
      </c>
      <c r="D16">
        <f t="shared" si="2"/>
        <v>3831.7215547501442</v>
      </c>
      <c r="E16">
        <f t="shared" si="3"/>
        <v>0.54473873191078903</v>
      </c>
      <c r="F16">
        <v>0.163379</v>
      </c>
      <c r="G16">
        <v>22561</v>
      </c>
      <c r="H16" s="1">
        <f t="shared" si="4"/>
        <v>0.96301106603773512</v>
      </c>
      <c r="I16" s="1">
        <f t="shared" si="5"/>
        <v>4896.409617956705</v>
      </c>
      <c r="J16" s="78">
        <f t="shared" si="6"/>
        <v>0.44305712059334951</v>
      </c>
      <c r="K16">
        <v>0.16899259999999999</v>
      </c>
      <c r="L16">
        <v>18578.88</v>
      </c>
      <c r="M16" s="78">
        <f t="shared" si="7"/>
        <v>0.97495770142522564</v>
      </c>
      <c r="N16" s="78">
        <f t="shared" si="8"/>
        <v>5751.7271711784297</v>
      </c>
      <c r="O16" s="78">
        <f t="shared" si="9"/>
        <v>0.41302653151363045</v>
      </c>
      <c r="P16">
        <v>0.1678383</v>
      </c>
      <c r="Q16">
        <v>13431.34</v>
      </c>
      <c r="R16" s="78">
        <f t="shared" si="10"/>
        <v>0.91810846361481657</v>
      </c>
      <c r="S16" s="78">
        <f t="shared" si="11"/>
        <v>6401.451635733175</v>
      </c>
      <c r="T16" s="78">
        <f t="shared" si="12"/>
        <v>0.3979543942022144</v>
      </c>
    </row>
    <row r="17" spans="1:20">
      <c r="A17">
        <v>0.1660527</v>
      </c>
      <c r="B17">
        <v>40673.339999999997</v>
      </c>
      <c r="C17" s="1">
        <f t="shared" si="1"/>
        <v>1.0326021386052071</v>
      </c>
      <c r="D17">
        <f t="shared" si="2"/>
        <v>4054.0136313932753</v>
      </c>
      <c r="E17">
        <f t="shared" si="3"/>
        <v>0.53643048072458122</v>
      </c>
      <c r="F17">
        <v>0.1728555</v>
      </c>
      <c r="G17">
        <v>24909.18</v>
      </c>
      <c r="H17" s="1">
        <f t="shared" si="4"/>
        <v>1.0188687611350646</v>
      </c>
      <c r="I17" s="1">
        <f t="shared" si="5"/>
        <v>5180.4169000710936</v>
      </c>
      <c r="J17" s="78">
        <f t="shared" si="6"/>
        <v>0.4370054647362957</v>
      </c>
      <c r="K17">
        <v>0.1785466</v>
      </c>
      <c r="L17">
        <v>20323.400000000001</v>
      </c>
      <c r="M17" s="78">
        <f t="shared" si="7"/>
        <v>1.0300769544541548</v>
      </c>
      <c r="N17" s="78">
        <f t="shared" si="8"/>
        <v>6076.9011811258406</v>
      </c>
      <c r="O17" s="78">
        <f t="shared" si="9"/>
        <v>0.40475012545601829</v>
      </c>
      <c r="P17">
        <v>0.17750159999999901</v>
      </c>
      <c r="Q17">
        <v>14738.72</v>
      </c>
      <c r="R17" s="78">
        <f t="shared" si="10"/>
        <v>0.97096861243929922</v>
      </c>
      <c r="S17" s="78">
        <f t="shared" si="11"/>
        <v>6770.0155903941441</v>
      </c>
      <c r="T17" s="78">
        <f t="shared" si="12"/>
        <v>0.39043732594249264</v>
      </c>
    </row>
    <row r="18" spans="1:20">
      <c r="H18" s="1"/>
      <c r="I18" s="1"/>
      <c r="J18" s="78"/>
      <c r="M18" s="78"/>
      <c r="N18" s="78"/>
      <c r="O18" s="78"/>
      <c r="R18" s="78"/>
      <c r="S18" s="78"/>
      <c r="T18" s="78"/>
    </row>
    <row r="19" spans="1:20">
      <c r="H19" s="1"/>
      <c r="I19" s="1"/>
      <c r="J19" s="78"/>
      <c r="M19" s="78"/>
      <c r="N19" s="78"/>
      <c r="O19" s="78"/>
      <c r="R19" s="78"/>
      <c r="S19" s="78"/>
      <c r="T19" s="78"/>
    </row>
    <row r="20" spans="1:20">
      <c r="H20" s="1"/>
      <c r="I20" s="1"/>
      <c r="J20" s="78"/>
      <c r="M20" s="78"/>
      <c r="N20" s="78"/>
      <c r="O20" s="78"/>
      <c r="R20" s="78"/>
      <c r="S20" s="78"/>
      <c r="T20" s="78"/>
    </row>
    <row r="21" spans="1:20">
      <c r="H21" s="1"/>
      <c r="I21" s="1"/>
      <c r="J21" s="78"/>
      <c r="M21" s="78"/>
      <c r="N21" s="78"/>
      <c r="O21" s="78"/>
      <c r="R21" s="78"/>
      <c r="S21" s="78"/>
      <c r="T21" s="78"/>
    </row>
    <row r="22" spans="1:20">
      <c r="H22" s="1"/>
      <c r="I22" s="1"/>
      <c r="J22" s="78"/>
      <c r="M22" s="78"/>
      <c r="N22" s="78"/>
      <c r="O22" s="78"/>
      <c r="R22" s="78"/>
      <c r="S22" s="78"/>
      <c r="T22" s="78"/>
    </row>
    <row r="23" spans="1:20">
      <c r="H23" s="1"/>
      <c r="I23" s="1"/>
      <c r="J23" s="78"/>
      <c r="M23" s="78"/>
      <c r="N23" s="78"/>
      <c r="O23" s="78"/>
      <c r="R23" s="78"/>
      <c r="S23" s="78"/>
      <c r="T23" s="78"/>
    </row>
    <row r="24" spans="1:20">
      <c r="H24" s="1"/>
      <c r="I24" s="1"/>
      <c r="J24" s="78"/>
      <c r="M24" s="78"/>
      <c r="N24" s="78"/>
      <c r="O24" s="78"/>
      <c r="R24" s="78"/>
      <c r="S24" s="78"/>
      <c r="T24" s="78"/>
    </row>
    <row r="25" spans="1:20">
      <c r="H25" s="1"/>
      <c r="I25" s="1"/>
      <c r="J25" s="78"/>
      <c r="M25" s="78"/>
      <c r="N25" s="78"/>
      <c r="O25" s="78"/>
      <c r="R25" s="78"/>
      <c r="S25" s="78"/>
      <c r="T25" s="78"/>
    </row>
    <row r="26" spans="1:20">
      <c r="H26" s="1"/>
      <c r="I26" s="1"/>
      <c r="J26" s="78"/>
      <c r="M26" s="78"/>
      <c r="N26" s="78"/>
      <c r="O26" s="78"/>
      <c r="R26" s="78"/>
      <c r="S26" s="78"/>
      <c r="T26" s="78"/>
    </row>
    <row r="27" spans="1:20">
      <c r="H27" s="1"/>
      <c r="I27" s="1"/>
      <c r="J27" s="78"/>
      <c r="M27" s="78"/>
      <c r="N27" s="78"/>
      <c r="O27" s="78"/>
      <c r="R27" s="78"/>
      <c r="S27" s="78"/>
      <c r="T27" s="78"/>
    </row>
    <row r="28" spans="1:20">
      <c r="H28" s="1"/>
      <c r="I28" s="1"/>
      <c r="J28" s="78"/>
      <c r="M28" s="78"/>
      <c r="N28" s="78"/>
      <c r="O28" s="78"/>
      <c r="R28" s="78"/>
      <c r="S28" s="78"/>
      <c r="T28" s="78"/>
    </row>
    <row r="29" spans="1:20">
      <c r="H29" s="1"/>
      <c r="I29" s="1"/>
      <c r="J29" s="78"/>
      <c r="M29" s="78"/>
      <c r="N29" s="78"/>
      <c r="O29" s="78"/>
      <c r="R29" s="78"/>
      <c r="S29" s="78"/>
      <c r="T29" s="78"/>
    </row>
    <row r="30" spans="1:20">
      <c r="H30" s="1"/>
      <c r="I30" s="1"/>
      <c r="J30" s="78"/>
      <c r="M30" s="78"/>
      <c r="N30" s="78"/>
      <c r="O30" s="78"/>
      <c r="R30" s="78"/>
      <c r="S30" s="78"/>
      <c r="T30" s="78"/>
    </row>
    <row r="31" spans="1:20">
      <c r="H31" s="1"/>
      <c r="I31" s="1"/>
      <c r="J31" s="78"/>
      <c r="M31" s="78"/>
      <c r="N31" s="78"/>
      <c r="O31" s="78"/>
      <c r="R31" s="78"/>
      <c r="S31" s="78"/>
      <c r="T31" s="78"/>
    </row>
    <row r="32" spans="1:20">
      <c r="H32" s="1"/>
      <c r="I32" s="1"/>
      <c r="J32" s="78"/>
      <c r="M32" s="78"/>
      <c r="N32" s="78"/>
      <c r="O32" s="78"/>
      <c r="R32" s="78"/>
      <c r="S32" s="78"/>
      <c r="T32" s="78"/>
    </row>
    <row r="33" spans="8:20">
      <c r="H33" s="1"/>
      <c r="I33" s="1"/>
      <c r="J33" s="78"/>
      <c r="M33" s="78"/>
      <c r="N33" s="78"/>
      <c r="O33" s="78"/>
      <c r="R33" s="78"/>
      <c r="S33" s="78"/>
      <c r="T33" s="78"/>
    </row>
    <row r="34" spans="8:20">
      <c r="H34" s="1"/>
      <c r="I34" s="1"/>
      <c r="J34" s="78"/>
      <c r="M34" s="78"/>
      <c r="N34" s="78"/>
      <c r="O34" s="78"/>
      <c r="R34" s="78"/>
      <c r="S34" s="78"/>
      <c r="T34" s="78"/>
    </row>
    <row r="35" spans="8:20">
      <c r="H35" s="1"/>
      <c r="I35" s="1"/>
      <c r="J35" s="78"/>
      <c r="M35" s="78"/>
      <c r="N35" s="78"/>
      <c r="O35" s="78"/>
      <c r="R35" s="78"/>
      <c r="S35" s="78"/>
      <c r="T35" s="78"/>
    </row>
    <row r="36" spans="8:20">
      <c r="H36" s="1"/>
      <c r="I36" s="1"/>
      <c r="J36" s="78"/>
      <c r="M36" s="78"/>
      <c r="N36" s="78"/>
      <c r="O36" s="78"/>
      <c r="R36" s="78"/>
      <c r="S36" s="78"/>
      <c r="T36" s="78"/>
    </row>
    <row r="37" spans="8:20">
      <c r="H37" s="1"/>
      <c r="I37" s="1"/>
      <c r="J37" s="78"/>
      <c r="M37" s="78"/>
      <c r="N37" s="78"/>
      <c r="O37" s="78"/>
      <c r="R37" s="78"/>
      <c r="S37" s="78"/>
      <c r="T37" s="78"/>
    </row>
    <row r="38" spans="8:20">
      <c r="H38" s="1"/>
      <c r="I38" s="1"/>
      <c r="J38" s="78"/>
      <c r="M38" s="78"/>
      <c r="N38" s="78"/>
      <c r="O38" s="78"/>
      <c r="R38" s="78"/>
      <c r="S38" s="78"/>
      <c r="T38" s="78"/>
    </row>
    <row r="39" spans="8:20">
      <c r="H39" s="1"/>
      <c r="I39" s="1"/>
      <c r="J39" s="78"/>
      <c r="M39" s="78"/>
      <c r="N39" s="78"/>
      <c r="O39" s="78"/>
      <c r="R39" s="78"/>
      <c r="S39" s="78"/>
      <c r="T39" s="78"/>
    </row>
    <row r="40" spans="8:20">
      <c r="H40" s="1"/>
      <c r="I40" s="1"/>
      <c r="J40" s="78"/>
      <c r="M40" s="78"/>
      <c r="N40" s="78"/>
      <c r="O40" s="78"/>
      <c r="R40" s="78"/>
      <c r="S40" s="78"/>
      <c r="T40" s="78"/>
    </row>
    <row r="41" spans="8:20">
      <c r="H41" s="1"/>
      <c r="I41" s="1"/>
      <c r="J41" s="78"/>
      <c r="M41" s="78"/>
      <c r="N41" s="78"/>
      <c r="O41" s="78"/>
      <c r="R41" s="78"/>
      <c r="S41" s="78"/>
      <c r="T41" s="78"/>
    </row>
    <row r="42" spans="8:20">
      <c r="H42" s="1"/>
      <c r="I42" s="1"/>
      <c r="J42" s="78"/>
      <c r="M42" s="78"/>
      <c r="N42" s="78"/>
      <c r="O42" s="78"/>
      <c r="R42" s="78"/>
      <c r="S42" s="78"/>
      <c r="T42" s="78"/>
    </row>
    <row r="43" spans="8:20">
      <c r="H43" s="1"/>
      <c r="I43" s="1"/>
      <c r="J43" s="78"/>
      <c r="M43" s="78"/>
      <c r="N43" s="78"/>
      <c r="O43" s="78"/>
      <c r="R43" s="78"/>
      <c r="S43" s="78"/>
      <c r="T43" s="78"/>
    </row>
    <row r="44" spans="8:20">
      <c r="H44" s="1"/>
      <c r="I44" s="1"/>
      <c r="J44" s="78"/>
      <c r="M44" s="78"/>
      <c r="N44" s="78"/>
      <c r="O44" s="78"/>
      <c r="R44" s="78"/>
      <c r="S44" s="78"/>
      <c r="T44" s="78"/>
    </row>
    <row r="45" spans="8:20">
      <c r="H45" s="1"/>
      <c r="I45" s="1"/>
      <c r="J45" s="78"/>
      <c r="M45" s="78"/>
      <c r="N45" s="78"/>
      <c r="O45" s="78"/>
      <c r="R45" s="78"/>
      <c r="S45" s="78"/>
      <c r="T45" s="78"/>
    </row>
  </sheetData>
  <mergeCells count="10">
    <mergeCell ref="AA9:AE9"/>
    <mergeCell ref="AC10:AE10"/>
    <mergeCell ref="AC11:AE11"/>
    <mergeCell ref="A1:Y1"/>
    <mergeCell ref="AA1:AE1"/>
    <mergeCell ref="A2:E2"/>
    <mergeCell ref="F2:J2"/>
    <mergeCell ref="K2:O2"/>
    <mergeCell ref="P2:T2"/>
    <mergeCell ref="U2:Y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G1" sqref="G1:H14"/>
    </sheetView>
  </sheetViews>
  <sheetFormatPr defaultRowHeight="13.8"/>
  <sheetData>
    <row r="1" spans="1:8">
      <c r="A1">
        <v>1506.039619503013</v>
      </c>
      <c r="B1">
        <v>0.74796528661728312</v>
      </c>
      <c r="D1">
        <v>1384.2676466608452</v>
      </c>
      <c r="E1">
        <v>0.59221665376153432</v>
      </c>
      <c r="G1">
        <v>2141.5903352656219</v>
      </c>
      <c r="H1">
        <v>0.55954495619372691</v>
      </c>
    </row>
    <row r="2" spans="1:8">
      <c r="A2">
        <v>1850.5949746170297</v>
      </c>
      <c r="B2">
        <v>0.69755220187532441</v>
      </c>
      <c r="D2">
        <v>1687.0359226657638</v>
      </c>
      <c r="E2">
        <v>0.56796453442381589</v>
      </c>
      <c r="G2">
        <v>2496.6432854156697</v>
      </c>
      <c r="H2">
        <v>0.54385403877935079</v>
      </c>
    </row>
    <row r="3" spans="1:8">
      <c r="A3">
        <v>2170.7611497952885</v>
      </c>
      <c r="B3">
        <v>0.67013280168320888</v>
      </c>
      <c r="D3">
        <v>1982.848245504561</v>
      </c>
      <c r="E3">
        <v>0.55058957119263807</v>
      </c>
      <c r="G3">
        <v>2864.6543156079233</v>
      </c>
      <c r="H3">
        <v>0.52693494239587124</v>
      </c>
    </row>
    <row r="4" spans="1:8">
      <c r="A4">
        <v>2493.034180472021</v>
      </c>
      <c r="B4">
        <v>0.64652077528919816</v>
      </c>
      <c r="D4">
        <v>2278.4417899800983</v>
      </c>
      <c r="E4">
        <v>0.53364285167699388</v>
      </c>
      <c r="G4">
        <v>3234.304081666126</v>
      </c>
      <c r="H4">
        <v>0.51226769152776963</v>
      </c>
    </row>
    <row r="5" spans="1:8">
      <c r="A5">
        <v>2811.2107392466405</v>
      </c>
      <c r="B5">
        <v>0.62707612782415345</v>
      </c>
      <c r="D5">
        <v>2563.1653464618703</v>
      </c>
      <c r="E5">
        <v>0.52019342053678419</v>
      </c>
      <c r="G5">
        <v>3584.8651050007065</v>
      </c>
      <c r="H5">
        <v>0.50124205720980253</v>
      </c>
    </row>
    <row r="6" spans="1:8">
      <c r="A6">
        <v>3130.166593181088</v>
      </c>
      <c r="B6">
        <v>0.62377312708715626</v>
      </c>
      <c r="D6">
        <v>2852.1745612924433</v>
      </c>
      <c r="E6">
        <v>0.50877833405903861</v>
      </c>
      <c r="G6">
        <v>3964.7015023206473</v>
      </c>
      <c r="H6">
        <v>0.48571310375028676</v>
      </c>
    </row>
    <row r="7" spans="1:8">
      <c r="A7">
        <v>3454.7257862072042</v>
      </c>
      <c r="B7">
        <v>0.6122699868269893</v>
      </c>
      <c r="D7">
        <v>3153.2285739578438</v>
      </c>
      <c r="E7">
        <v>0.5010213689355969</v>
      </c>
      <c r="G7">
        <v>4318.3804055332066</v>
      </c>
      <c r="H7">
        <v>0.47609479341864336</v>
      </c>
    </row>
    <row r="8" spans="1:8">
      <c r="A8">
        <v>3825.8702783896097</v>
      </c>
      <c r="B8">
        <v>0.58020111583749101</v>
      </c>
      <c r="D8">
        <v>3464.0167253063819</v>
      </c>
      <c r="E8">
        <v>0.49150313854072264</v>
      </c>
      <c r="G8">
        <v>4674.0016583826127</v>
      </c>
      <c r="H8">
        <v>0.46696885997974735</v>
      </c>
    </row>
    <row r="9" spans="1:8">
      <c r="A9">
        <v>4153.9052657569873</v>
      </c>
      <c r="B9">
        <v>0.56334767863490642</v>
      </c>
      <c r="D9">
        <v>3746.6663827830057</v>
      </c>
      <c r="E9">
        <v>0.48276719440907151</v>
      </c>
      <c r="G9">
        <v>5037.2872127048995</v>
      </c>
      <c r="H9">
        <v>0.45723317431933536</v>
      </c>
    </row>
    <row r="10" spans="1:8">
      <c r="A10">
        <v>4464.9095504941879</v>
      </c>
      <c r="B10">
        <v>0.55231890290245678</v>
      </c>
      <c r="D10">
        <v>4031.8664565217146</v>
      </c>
      <c r="E10">
        <v>0.47316213114695449</v>
      </c>
      <c r="G10">
        <v>5393.5234780645687</v>
      </c>
      <c r="H10">
        <v>0.45120451132339667</v>
      </c>
    </row>
    <row r="11" spans="1:8">
      <c r="A11">
        <v>4773.7104298901668</v>
      </c>
      <c r="B11">
        <v>0.54237845841744015</v>
      </c>
      <c r="D11">
        <v>4328.3021478476385</v>
      </c>
      <c r="E11">
        <v>0.46304613779772757</v>
      </c>
      <c r="G11">
        <v>5765.3530352983935</v>
      </c>
      <c r="H11">
        <v>0.44240560428678088</v>
      </c>
    </row>
    <row r="12" spans="1:8">
      <c r="A12">
        <v>5104.0591652763005</v>
      </c>
      <c r="B12">
        <v>0.53010290849047959</v>
      </c>
      <c r="D12">
        <v>4613.7120090579674</v>
      </c>
      <c r="E12">
        <v>0.45234390776917993</v>
      </c>
      <c r="G12">
        <v>6142.5775756918738</v>
      </c>
      <c r="H12">
        <v>0.43573800244986083</v>
      </c>
    </row>
    <row r="13" spans="1:8">
      <c r="A13">
        <v>5415.5048207235286</v>
      </c>
      <c r="B13">
        <v>0.52096581357834204</v>
      </c>
      <c r="D13">
        <v>4896.409617956705</v>
      </c>
      <c r="E13">
        <v>0.44305712059334951</v>
      </c>
      <c r="G13">
        <v>6476.6033259656879</v>
      </c>
      <c r="H13">
        <v>0.42868394758001344</v>
      </c>
    </row>
    <row r="14" spans="1:8">
      <c r="A14">
        <v>5725.3505073470342</v>
      </c>
      <c r="B14">
        <v>0.51083860290371197</v>
      </c>
      <c r="D14">
        <v>5180.4169000710936</v>
      </c>
      <c r="E14">
        <v>0.4370054647362957</v>
      </c>
      <c r="G14">
        <v>6831.7730506430007</v>
      </c>
      <c r="H14">
        <v>0.42382271184688741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Gráficos</vt:lpstr>
      </vt:variant>
      <vt:variant>
        <vt:i4>6</vt:i4>
      </vt:variant>
    </vt:vector>
  </HeadingPairs>
  <TitlesOfParts>
    <vt:vector size="10" baseType="lpstr">
      <vt:lpstr>CFD_Results</vt:lpstr>
      <vt:lpstr>EXP_Validação</vt:lpstr>
      <vt:lpstr>EXP_Validação2</vt:lpstr>
      <vt:lpstr>Planilha3</vt:lpstr>
      <vt:lpstr>f x Reynolds (Cs6)</vt:lpstr>
      <vt:lpstr>f x Reynolds (Cs8)</vt:lpstr>
      <vt:lpstr>f x Reynolds (Cs10)</vt:lpstr>
      <vt:lpstr>f x Reynolds (Cs12)</vt:lpstr>
      <vt:lpstr>f x Reynolds (Cs15)</vt:lpstr>
      <vt:lpstr>Gráf1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T2F</dc:creator>
  <cp:lastModifiedBy>CARLOS EDUARDO BIBOW CORREA</cp:lastModifiedBy>
  <dcterms:created xsi:type="dcterms:W3CDTF">2015-06-05T18:19:34Z</dcterms:created>
  <dcterms:modified xsi:type="dcterms:W3CDTF">2024-09-06T18:57:43Z</dcterms:modified>
</cp:coreProperties>
</file>