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868b11539744e3/Documents/ESCOM/Tercer Semestre/Finanzas Empresariales/"/>
    </mc:Choice>
  </mc:AlternateContent>
  <xr:revisionPtr revIDLastSave="0" documentId="8_{6ED334BF-1FEF-4473-AFED-10741A32DEE9}" xr6:coauthVersionLast="47" xr6:coauthVersionMax="47" xr10:uidLastSave="{00000000-0000-0000-0000-000000000000}"/>
  <bookViews>
    <workbookView xWindow="-110" yWindow="-110" windowWidth="19420" windowHeight="11500" xr2:uid="{DA87FB0B-7896-4C9C-8AB9-98D6165D00D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13" i="1"/>
  <c r="C8" i="1"/>
  <c r="Q8" i="1"/>
  <c r="Q9" i="1"/>
  <c r="Q10" i="1"/>
  <c r="CF16" i="1"/>
  <c r="CE16" i="1"/>
  <c r="CD16" i="1"/>
  <c r="CC16" i="1"/>
  <c r="CB16" i="1"/>
  <c r="CB14" i="1"/>
  <c r="CC14" i="1"/>
  <c r="CD14" i="1"/>
  <c r="CE14" i="1"/>
  <c r="CF14" i="1"/>
  <c r="CF8" i="1"/>
  <c r="CE8" i="1"/>
  <c r="CD8" i="1"/>
  <c r="CC8" i="1"/>
  <c r="CB8" i="1"/>
  <c r="AI4" i="1"/>
  <c r="AI5" i="1"/>
  <c r="AI6" i="1"/>
  <c r="AI3" i="1"/>
  <c r="AI7" i="1"/>
  <c r="AE4" i="1"/>
  <c r="AE5" i="1"/>
  <c r="AE6" i="1"/>
  <c r="AE3" i="1"/>
  <c r="AE7" i="1"/>
  <c r="AA4" i="1"/>
  <c r="AJ4" i="1"/>
  <c r="AA5" i="1"/>
  <c r="AJ5" i="1"/>
  <c r="AA6" i="1"/>
  <c r="AJ6" i="1"/>
  <c r="AA3" i="1"/>
  <c r="F10" i="1"/>
  <c r="T7" i="1"/>
  <c r="T3" i="1"/>
  <c r="R5" i="1"/>
  <c r="Q4" i="1"/>
  <c r="Q5" i="1"/>
  <c r="Q6" i="1"/>
  <c r="Q7" i="1"/>
  <c r="U7" i="1"/>
  <c r="Q3" i="1"/>
  <c r="U3" i="1"/>
  <c r="F4" i="1"/>
  <c r="G4" i="1"/>
  <c r="F5" i="1"/>
  <c r="G5" i="1"/>
  <c r="F6" i="1"/>
  <c r="G6" i="1"/>
  <c r="F7" i="1"/>
  <c r="G7" i="1"/>
  <c r="F9" i="1"/>
  <c r="G9" i="1"/>
  <c r="G10" i="1"/>
  <c r="F11" i="1"/>
  <c r="G11" i="1"/>
  <c r="C12" i="1"/>
  <c r="D12" i="1"/>
  <c r="F12" i="1"/>
  <c r="G12" i="1"/>
  <c r="F31" i="1"/>
  <c r="G31" i="1"/>
  <c r="F32" i="1"/>
  <c r="G32" i="1"/>
  <c r="F33" i="1"/>
  <c r="G33" i="1"/>
  <c r="F34" i="1"/>
  <c r="G34" i="1"/>
  <c r="C35" i="1"/>
  <c r="D35" i="1"/>
  <c r="F35" i="1"/>
  <c r="G35" i="1"/>
  <c r="C22" i="1"/>
  <c r="C25" i="1"/>
  <c r="C26" i="1"/>
  <c r="C36" i="1"/>
  <c r="D22" i="1"/>
  <c r="D25" i="1"/>
  <c r="D26" i="1"/>
  <c r="D36" i="1"/>
  <c r="F36" i="1"/>
  <c r="G36" i="1"/>
  <c r="F30" i="1"/>
  <c r="G30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17" i="1"/>
  <c r="G17" i="1"/>
  <c r="F3" i="1"/>
  <c r="G3" i="1"/>
  <c r="T5" i="1"/>
  <c r="R4" i="1"/>
  <c r="T4" i="1"/>
  <c r="R6" i="1"/>
  <c r="T6" i="1"/>
  <c r="AJ3" i="1"/>
  <c r="AA7" i="1"/>
  <c r="U6" i="1"/>
  <c r="U5" i="1"/>
  <c r="U4" i="1"/>
  <c r="AJ7" i="1"/>
  <c r="F8" i="1"/>
  <c r="G8" i="1"/>
  <c r="C13" i="1"/>
  <c r="F13" i="1"/>
  <c r="G13" i="1"/>
</calcChain>
</file>

<file path=xl/sharedStrings.xml><?xml version="1.0" encoding="utf-8"?>
<sst xmlns="http://schemas.openxmlformats.org/spreadsheetml/2006/main" count="196" uniqueCount="144">
  <si>
    <t>ACTIVOS</t>
  </si>
  <si>
    <t>VARIACION ABSOLUTA</t>
  </si>
  <si>
    <t>VARIACION RELATIVA %</t>
  </si>
  <si>
    <t>CUENTAS</t>
  </si>
  <si>
    <t>%</t>
  </si>
  <si>
    <t>PLANTILLA</t>
  </si>
  <si>
    <t>CUERPO</t>
  </si>
  <si>
    <t>SUELAS</t>
  </si>
  <si>
    <t>TOTAL DE MATERIA PRIMA</t>
  </si>
  <si>
    <t>AÑO</t>
  </si>
  <si>
    <t>23/22</t>
  </si>
  <si>
    <t>22/23</t>
  </si>
  <si>
    <t>Activo</t>
  </si>
  <si>
    <t>unidades</t>
  </si>
  <si>
    <t>precio</t>
  </si>
  <si>
    <t>ventas</t>
  </si>
  <si>
    <t>costos variables</t>
  </si>
  <si>
    <t>costos fijos</t>
  </si>
  <si>
    <t>costos total</t>
  </si>
  <si>
    <t>utilidades</t>
  </si>
  <si>
    <t>Meses</t>
  </si>
  <si>
    <t>Unidades</t>
  </si>
  <si>
    <t>Precio Unitario</t>
  </si>
  <si>
    <t>Importe toal</t>
  </si>
  <si>
    <t>Importe total</t>
  </si>
  <si>
    <t>Trimestres</t>
  </si>
  <si>
    <t>Horas</t>
  </si>
  <si>
    <t>Salarios + prestaciones</t>
  </si>
  <si>
    <t>Materia Prima</t>
  </si>
  <si>
    <t>Mano de Obra</t>
  </si>
  <si>
    <t>Gasto</t>
  </si>
  <si>
    <t>Costo de Producción</t>
  </si>
  <si>
    <t>Trimestre</t>
  </si>
  <si>
    <t>Presupuesto de Ventas</t>
  </si>
  <si>
    <t>Presupuesto de Producción</t>
  </si>
  <si>
    <t>Resultado Bruto</t>
  </si>
  <si>
    <t>(Las ventas se cobran el  60% el trimestre y el resto 6 meses despues)</t>
  </si>
  <si>
    <t>EFECTIVO Y EQUIVALENTES</t>
  </si>
  <si>
    <t>Activo Circulante</t>
  </si>
  <si>
    <t>ENE-MAR</t>
  </si>
  <si>
    <t>Enero-Marzo</t>
  </si>
  <si>
    <t xml:space="preserve">Ingresos </t>
  </si>
  <si>
    <t>Abril-Junio</t>
  </si>
  <si>
    <t>Julio-Septiembre</t>
  </si>
  <si>
    <t>Octubre-Diciembre</t>
  </si>
  <si>
    <t>Pendiente</t>
  </si>
  <si>
    <t>Conceptos</t>
  </si>
  <si>
    <t>Total Anual</t>
  </si>
  <si>
    <t>CUENTAS X COBRAR</t>
  </si>
  <si>
    <t>Efectivo y equivalente</t>
  </si>
  <si>
    <t>$119, 804</t>
  </si>
  <si>
    <t>ABR-JUN</t>
  </si>
  <si>
    <t>Ingresos por ventas</t>
  </si>
  <si>
    <t>Ingresos</t>
  </si>
  <si>
    <t>INVENTARIOS</t>
  </si>
  <si>
    <t>Cuentas por cobrar</t>
  </si>
  <si>
    <t>JUL-SEP</t>
  </si>
  <si>
    <t>Ventas Enero- Marzo</t>
  </si>
  <si>
    <t>Ventas de contado</t>
  </si>
  <si>
    <t>GASTOS PAGADO SPOR ANTCIPOS</t>
  </si>
  <si>
    <t>Inventarios</t>
  </si>
  <si>
    <t>OCT-DIC</t>
  </si>
  <si>
    <t>Ventas Abril-Junio</t>
  </si>
  <si>
    <t>Cuentas por Cobrar</t>
  </si>
  <si>
    <t>OTROS ACTIVOS CIRCULANTES</t>
  </si>
  <si>
    <t>Gastos pagados por anticipo</t>
  </si>
  <si>
    <t>TOTAL</t>
  </si>
  <si>
    <t>Total: $4,502,470</t>
  </si>
  <si>
    <t>Total</t>
  </si>
  <si>
    <t>Ventas Julio-Sep</t>
  </si>
  <si>
    <t>Otros Ingresos</t>
  </si>
  <si>
    <t>ACTIVOS CIRCULANTES TOTALES</t>
  </si>
  <si>
    <t>Otros activos circulantes</t>
  </si>
  <si>
    <t>Ventas Oct-Dic</t>
  </si>
  <si>
    <t>Total de Ingresos</t>
  </si>
  <si>
    <t>INMUEBLES (PLANTA Y EQUIPO) NETOS</t>
  </si>
  <si>
    <t>Total activos circulantes</t>
  </si>
  <si>
    <t>Trabajadores: 25</t>
  </si>
  <si>
    <t>Total: $3,527,628</t>
  </si>
  <si>
    <t>Otros ingresos</t>
  </si>
  <si>
    <t>Egresos</t>
  </si>
  <si>
    <t>PLUSVALIA COMERCIAL</t>
  </si>
  <si>
    <t>Activo Fijo</t>
  </si>
  <si>
    <t>Hora: $60</t>
  </si>
  <si>
    <t>Total Presup. de Venta</t>
  </si>
  <si>
    <t>Nomina</t>
  </si>
  <si>
    <t>OTROS ACTIVOS</t>
  </si>
  <si>
    <t>Inmuebles, planta, equipo.</t>
  </si>
  <si>
    <t>Impuestos</t>
  </si>
  <si>
    <t>ACTIVOS FIJOS TOTALES</t>
  </si>
  <si>
    <t>Plusvalia comercial</t>
  </si>
  <si>
    <t>Seguridad Social</t>
  </si>
  <si>
    <t>ACTIVOS TOTALES</t>
  </si>
  <si>
    <t>Otros activos fijos</t>
  </si>
  <si>
    <t>Servicios</t>
  </si>
  <si>
    <t>Total activos fijos</t>
  </si>
  <si>
    <t>Total de Egresos</t>
  </si>
  <si>
    <t>PASIVOS</t>
  </si>
  <si>
    <t>Total Activos</t>
  </si>
  <si>
    <t>Ingresos menos egresos</t>
  </si>
  <si>
    <t xml:space="preserve">PROVEDORES </t>
  </si>
  <si>
    <t>Pasivo</t>
  </si>
  <si>
    <t xml:space="preserve">GASTOS OPERATIVOS </t>
  </si>
  <si>
    <t>Pasivo circulante</t>
  </si>
  <si>
    <t>PASIVOS ACUMULADOS</t>
  </si>
  <si>
    <t>Documentos por pagar</t>
  </si>
  <si>
    <t>IMPUESTO SOBRE LA RENTA A PAGAR</t>
  </si>
  <si>
    <t>Cuentas por pagar</t>
  </si>
  <si>
    <t>PORCION CIRCULANTE DE LA DEUDA A LARGO PLAZO</t>
  </si>
  <si>
    <t>Pasivos acumulados</t>
  </si>
  <si>
    <t>PASIVOS FIJOS TOTALES</t>
  </si>
  <si>
    <t>Impuestos sobre la renta por pagar</t>
  </si>
  <si>
    <t>DEUDA A LARGO PLAZO</t>
  </si>
  <si>
    <t>Porción circulante a la deuda a l.plazo</t>
  </si>
  <si>
    <t>1=1</t>
  </si>
  <si>
    <t>IMPUESTO SOBRE LA RENTA DIFERIDA</t>
  </si>
  <si>
    <t>Total pasivo circulante</t>
  </si>
  <si>
    <t>2=400</t>
  </si>
  <si>
    <t>PASIVO NO CIRCULANTES TOTALES</t>
  </si>
  <si>
    <t>Pasivo fijo</t>
  </si>
  <si>
    <t>3=800</t>
  </si>
  <si>
    <t>PASIVOS TOTALES</t>
  </si>
  <si>
    <t>Deuda a largo plazo</t>
  </si>
  <si>
    <t>4=1200</t>
  </si>
  <si>
    <t>Impuesto sobre la renta</t>
  </si>
  <si>
    <t>5=1600</t>
  </si>
  <si>
    <t>PATRIMONIO</t>
  </si>
  <si>
    <t>Total pasivo fijo</t>
  </si>
  <si>
    <t>Total Pasivos</t>
  </si>
  <si>
    <t>ACCIONES PREFERENTES REDIMIBLES</t>
  </si>
  <si>
    <t>ACCIONES COMUNES AL VALOR DECLARADO</t>
  </si>
  <si>
    <t>Patrimonio</t>
  </si>
  <si>
    <t>CAPITAL EN EXCESO DEL CALOR DECLARADO</t>
  </si>
  <si>
    <t>Acciones preferentes</t>
  </si>
  <si>
    <t>UTILIDADES ACUMULADAS</t>
  </si>
  <si>
    <t>Acciones comunes</t>
  </si>
  <si>
    <t>AJUSTE POR CONVERSION DE DIVISAS</t>
  </si>
  <si>
    <t>Capital en exceso al valor declarado</t>
  </si>
  <si>
    <t>CAPITAL EN ACCION TOTAL</t>
  </si>
  <si>
    <t>Utilidades acumuladas</t>
  </si>
  <si>
    <t>TOTAL DE PASIVOS Y PATRIMONIO</t>
  </si>
  <si>
    <t>Ajuste por conversion de divisas</t>
  </si>
  <si>
    <t>Patrimonio Total</t>
  </si>
  <si>
    <t>Total Pasivo +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</si>
</sst>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[Red]\(&quot;$&quot;#,##0.00\)"/>
    <numFmt numFmtId="166" formatCode="_-&quot;$&quot;* #,##0.00_-;\-&quot;$&quot;* #,##0.00_-;_-&quot;$&quot;* &quot;-&quot;??_-;_-@_-"/>
    <numFmt numFmtId="167" formatCode="_-[$$-80A]* #,##0.00_-;\-[$$-80A]* #,##0.00_-;_-[$$-80A]* &quot;-&quot;??_-;_-@_-"/>
    <numFmt numFmtId="168" formatCode="_([$$-409]* #,##0.00_);_([$$-409]* \(#,##0.00\);_([$$-409]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/>
      <right/>
      <top/>
      <bottom style="medium">
        <color theme="0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167" fontId="0" fillId="0" borderId="1" xfId="0" applyNumberFormat="1" applyBorder="1"/>
    <xf numFmtId="166" fontId="0" fillId="0" borderId="1" xfId="1" applyFont="1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0" fontId="0" fillId="0" borderId="2" xfId="0" applyBorder="1"/>
    <xf numFmtId="168" fontId="0" fillId="0" borderId="2" xfId="0" applyNumberFormat="1" applyBorder="1"/>
    <xf numFmtId="0" fontId="0" fillId="0" borderId="0" xfId="0" applyAlignment="1">
      <alignment horizontal="center"/>
    </xf>
    <xf numFmtId="167" fontId="0" fillId="0" borderId="0" xfId="0" applyNumberFormat="1"/>
    <xf numFmtId="9" fontId="0" fillId="0" borderId="0" xfId="2" applyFont="1" applyBorder="1"/>
    <xf numFmtId="0" fontId="2" fillId="0" borderId="0" xfId="0" applyFont="1"/>
    <xf numFmtId="166" fontId="0" fillId="0" borderId="0" xfId="1" applyFont="1" applyBorder="1"/>
    <xf numFmtId="0" fontId="0" fillId="0" borderId="3" xfId="0" applyBorder="1" applyAlignment="1">
      <alignment horizontal="center"/>
    </xf>
    <xf numFmtId="167" fontId="0" fillId="0" borderId="3" xfId="0" applyNumberFormat="1" applyBorder="1"/>
    <xf numFmtId="9" fontId="0" fillId="0" borderId="3" xfId="2" applyFont="1" applyBorder="1"/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2" xfId="0" applyNumberFormat="1" applyBorder="1"/>
    <xf numFmtId="3" fontId="0" fillId="0" borderId="2" xfId="0" applyNumberFormat="1" applyBorder="1"/>
    <xf numFmtId="10" fontId="0" fillId="0" borderId="2" xfId="0" applyNumberFormat="1" applyBorder="1"/>
    <xf numFmtId="0" fontId="3" fillId="0" borderId="2" xfId="0" applyFont="1" applyBorder="1"/>
    <xf numFmtId="9" fontId="0" fillId="0" borderId="2" xfId="0" applyNumberFormat="1" applyBorder="1"/>
    <xf numFmtId="0" fontId="5" fillId="0" borderId="2" xfId="0" applyFont="1" applyBorder="1"/>
    <xf numFmtId="0" fontId="4" fillId="3" borderId="2" xfId="0" applyFon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4" fillId="4" borderId="2" xfId="0" applyFont="1" applyFill="1" applyBorder="1"/>
    <xf numFmtId="0" fontId="0" fillId="4" borderId="2" xfId="0" applyFill="1" applyBorder="1"/>
    <xf numFmtId="0" fontId="7" fillId="5" borderId="2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8" fillId="4" borderId="2" xfId="0" applyFont="1" applyFill="1" applyBorder="1"/>
    <xf numFmtId="0" fontId="0" fillId="0" borderId="2" xfId="0" applyBorder="1" applyAlignment="1">
      <alignment vertical="center"/>
    </xf>
    <xf numFmtId="168" fontId="0" fillId="0" borderId="2" xfId="0" applyNumberFormat="1" applyBorder="1" applyAlignment="1">
      <alignment vertical="center"/>
    </xf>
    <xf numFmtId="168" fontId="0" fillId="0" borderId="0" xfId="0" applyNumberFormat="1"/>
    <xf numFmtId="0" fontId="0" fillId="6" borderId="4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9" xfId="0" applyNumberFormat="1" applyBorder="1"/>
    <xf numFmtId="168" fontId="0" fillId="0" borderId="10" xfId="0" applyNumberFormat="1" applyBorder="1"/>
    <xf numFmtId="164" fontId="0" fillId="0" borderId="0" xfId="0" applyNumberFormat="1"/>
    <xf numFmtId="0" fontId="10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3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0" fillId="9" borderId="0" xfId="0" applyFont="1" applyFill="1"/>
    <xf numFmtId="0" fontId="11" fillId="15" borderId="0" xfId="0" applyFont="1" applyFill="1"/>
    <xf numFmtId="0" fontId="0" fillId="16" borderId="0" xfId="0" applyFill="1"/>
    <xf numFmtId="0" fontId="0" fillId="16" borderId="0" xfId="0" applyFill="1" applyAlignment="1">
      <alignment horizontal="center" vertical="center"/>
    </xf>
    <xf numFmtId="0" fontId="12" fillId="0" borderId="0" xfId="0" applyFont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10" fillId="16" borderId="2" xfId="0" applyFont="1" applyFill="1" applyBorder="1"/>
    <xf numFmtId="0" fontId="0" fillId="0" borderId="2" xfId="0" applyBorder="1" applyAlignment="1">
      <alignment horizontal="right"/>
    </xf>
    <xf numFmtId="0" fontId="13" fillId="0" borderId="0" xfId="0" applyFont="1"/>
    <xf numFmtId="0" fontId="13" fillId="17" borderId="0" xfId="0" applyFont="1" applyFill="1"/>
    <xf numFmtId="0" fontId="6" fillId="6" borderId="0" xfId="0" applyFont="1" applyFill="1"/>
    <xf numFmtId="0" fontId="9" fillId="0" borderId="0" xfId="0" applyFont="1"/>
    <xf numFmtId="0" fontId="14" fillId="0" borderId="0" xfId="0" applyFont="1"/>
    <xf numFmtId="0" fontId="0" fillId="0" borderId="10" xfId="0" applyBorder="1"/>
    <xf numFmtId="0" fontId="0" fillId="0" borderId="3" xfId="0" applyBorder="1"/>
    <xf numFmtId="3" fontId="0" fillId="0" borderId="3" xfId="0" applyNumberFormat="1" applyBorder="1"/>
    <xf numFmtId="164" fontId="0" fillId="0" borderId="3" xfId="0" applyNumberFormat="1" applyBorder="1"/>
    <xf numFmtId="168" fontId="0" fillId="0" borderId="3" xfId="0" applyNumberFormat="1" applyBorder="1" applyAlignment="1">
      <alignment horizontal="right"/>
    </xf>
    <xf numFmtId="165" fontId="0" fillId="0" borderId="3" xfId="0" applyNumberFormat="1" applyBorder="1"/>
    <xf numFmtId="168" fontId="0" fillId="0" borderId="3" xfId="0" applyNumberFormat="1" applyBorder="1"/>
    <xf numFmtId="0" fontId="0" fillId="9" borderId="3" xfId="0" applyFill="1" applyBorder="1"/>
    <xf numFmtId="0" fontId="9" fillId="9" borderId="3" xfId="0" applyFont="1" applyFill="1" applyBorder="1"/>
    <xf numFmtId="0" fontId="0" fillId="18" borderId="3" xfId="0" applyFill="1" applyBorder="1"/>
    <xf numFmtId="0" fontId="0" fillId="19" borderId="3" xfId="0" applyFill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9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11" borderId="0" xfId="0" applyFont="1" applyFill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64577</xdr:colOff>
      <xdr:row>10</xdr:row>
      <xdr:rowOff>204491</xdr:rowOff>
    </xdr:from>
    <xdr:to>
      <xdr:col>20</xdr:col>
      <xdr:colOff>900713</xdr:colOff>
      <xdr:row>25</xdr:row>
      <xdr:rowOff>138906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71DF4B-E4DE-A6FC-08B4-D761FABCB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64421" y="2407147"/>
          <a:ext cx="4665980" cy="2811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F1A4-BCD1-44F9-8ED0-E7F42FE51072}">
  <dimension ref="B1:CF54"/>
  <sheetViews>
    <sheetView tabSelected="1" topLeftCell="BL1" zoomScale="53" workbookViewId="0">
      <selection activeCell="N41" sqref="N41"/>
    </sheetView>
  </sheetViews>
  <sheetFormatPr baseColWidth="10" defaultColWidth="10.7265625" defaultRowHeight="14.5" x14ac:dyDescent="0.35"/>
  <cols>
    <col min="1" max="1" width="0" hidden="1" customWidth="1"/>
    <col min="2" max="2" width="48.7265625" bestFit="1" customWidth="1"/>
    <col min="3" max="3" width="19.7265625" bestFit="1" customWidth="1"/>
    <col min="4" max="4" width="20.81640625" bestFit="1" customWidth="1"/>
    <col min="5" max="5" width="0.26953125" customWidth="1"/>
    <col min="6" max="6" width="33.7265625" customWidth="1"/>
    <col min="7" max="7" width="24.453125" customWidth="1"/>
    <col min="8" max="8" width="21" hidden="1" customWidth="1"/>
    <col min="9" max="9" width="32.54296875" bestFit="1" customWidth="1"/>
    <col min="10" max="10" width="11.26953125" bestFit="1" customWidth="1"/>
    <col min="11" max="11" width="7.36328125" bestFit="1" customWidth="1"/>
    <col min="12" max="12" width="11.26953125" bestFit="1" customWidth="1"/>
    <col min="16" max="16" width="12" bestFit="1" customWidth="1"/>
    <col min="17" max="17" width="16" bestFit="1" customWidth="1"/>
    <col min="18" max="18" width="14.81640625" bestFit="1" customWidth="1"/>
    <col min="19" max="19" width="11" bestFit="1" customWidth="1"/>
    <col min="20" max="20" width="13" bestFit="1" customWidth="1"/>
    <col min="21" max="21" width="14.6328125" bestFit="1" customWidth="1"/>
    <col min="26" max="26" width="15.1796875" bestFit="1" customWidth="1"/>
    <col min="27" max="27" width="16" bestFit="1" customWidth="1"/>
    <col min="30" max="30" width="14.26953125" bestFit="1" customWidth="1"/>
    <col min="31" max="31" width="14.26953125" customWidth="1"/>
    <col min="32" max="32" width="9.54296875" bestFit="1" customWidth="1"/>
    <col min="34" max="35" width="14.26953125" bestFit="1" customWidth="1"/>
    <col min="36" max="36" width="35.54296875" bestFit="1" customWidth="1"/>
    <col min="38" max="38" width="20" customWidth="1"/>
    <col min="39" max="39" width="14.36328125" customWidth="1"/>
    <col min="40" max="40" width="29.7265625" customWidth="1"/>
    <col min="44" max="44" width="17.08984375" customWidth="1"/>
    <col min="45" max="45" width="19.90625" customWidth="1"/>
    <col min="46" max="46" width="19" customWidth="1"/>
    <col min="48" max="48" width="27.26953125" customWidth="1"/>
    <col min="49" max="49" width="16.90625" customWidth="1"/>
    <col min="50" max="50" width="17.08984375" customWidth="1"/>
    <col min="51" max="51" width="30" bestFit="1" customWidth="1"/>
    <col min="52" max="52" width="31.08984375" customWidth="1"/>
    <col min="53" max="53" width="19" customWidth="1"/>
    <col min="54" max="54" width="26" bestFit="1" customWidth="1"/>
    <col min="60" max="60" width="20.7265625" customWidth="1"/>
    <col min="61" max="61" width="11.7265625" customWidth="1"/>
    <col min="62" max="62" width="11.453125" bestFit="1" customWidth="1"/>
    <col min="63" max="63" width="15.453125" customWidth="1"/>
    <col min="64" max="64" width="17.6328125" customWidth="1"/>
    <col min="71" max="71" width="19" customWidth="1"/>
    <col min="72" max="72" width="11.453125" bestFit="1" customWidth="1"/>
    <col min="73" max="73" width="15.6328125" customWidth="1"/>
    <col min="74" max="74" width="13" customWidth="1"/>
    <col min="75" max="75" width="18.81640625" customWidth="1"/>
    <col min="76" max="76" width="21.6328125" customWidth="1"/>
    <col min="77" max="77" width="12.26953125" customWidth="1"/>
    <col min="79" max="79" width="21.08984375" bestFit="1" customWidth="1"/>
    <col min="80" max="80" width="14.90625" bestFit="1" customWidth="1"/>
    <col min="81" max="81" width="18" customWidth="1"/>
    <col min="82" max="82" width="19.08984375" bestFit="1" customWidth="1"/>
    <col min="83" max="83" width="21.36328125" bestFit="1" customWidth="1"/>
    <col min="84" max="84" width="14.6328125" bestFit="1" customWidth="1"/>
  </cols>
  <sheetData>
    <row r="1" spans="2:84" ht="23.5" x14ac:dyDescent="0.55000000000000004">
      <c r="B1" s="85" t="s">
        <v>0</v>
      </c>
      <c r="C1" s="85"/>
      <c r="D1" s="85"/>
      <c r="F1" s="16" t="s">
        <v>1</v>
      </c>
      <c r="G1" s="16" t="s">
        <v>2</v>
      </c>
      <c r="H1" s="11"/>
      <c r="I1" s="29" t="s">
        <v>3</v>
      </c>
      <c r="J1" s="29">
        <v>2023</v>
      </c>
      <c r="K1" s="29" t="s">
        <v>4</v>
      </c>
      <c r="L1" s="29">
        <v>2022</v>
      </c>
      <c r="M1" s="29" t="s">
        <v>4</v>
      </c>
      <c r="X1" s="86" t="s">
        <v>5</v>
      </c>
      <c r="Y1" s="87"/>
      <c r="Z1" s="87"/>
      <c r="AA1" s="88"/>
      <c r="AB1" s="95" t="s">
        <v>6</v>
      </c>
      <c r="AC1" s="96"/>
      <c r="AD1" s="96"/>
      <c r="AE1" s="97"/>
      <c r="AF1" s="89" t="s">
        <v>7</v>
      </c>
      <c r="AG1" s="90"/>
      <c r="AH1" s="90"/>
      <c r="AI1" s="90"/>
      <c r="AJ1" s="99" t="s">
        <v>8</v>
      </c>
    </row>
    <row r="2" spans="2:84" ht="21" x14ac:dyDescent="0.5">
      <c r="B2" s="1" t="s">
        <v>9</v>
      </c>
      <c r="C2" s="1">
        <v>2023</v>
      </c>
      <c r="D2" s="1">
        <v>2022</v>
      </c>
      <c r="F2" s="13" t="s">
        <v>10</v>
      </c>
      <c r="G2" s="13" t="s">
        <v>11</v>
      </c>
      <c r="I2" s="31" t="s">
        <v>12</v>
      </c>
      <c r="J2" s="28"/>
      <c r="K2" s="28"/>
      <c r="L2" s="28"/>
      <c r="M2" s="28"/>
      <c r="O2" s="35" t="s">
        <v>13</v>
      </c>
      <c r="P2" s="35" t="s">
        <v>14</v>
      </c>
      <c r="Q2" s="35" t="s">
        <v>15</v>
      </c>
      <c r="R2" s="35" t="s">
        <v>16</v>
      </c>
      <c r="S2" s="35" t="s">
        <v>17</v>
      </c>
      <c r="T2" s="35" t="s">
        <v>18</v>
      </c>
      <c r="U2" s="35" t="s">
        <v>19</v>
      </c>
      <c r="X2" s="36" t="s">
        <v>20</v>
      </c>
      <c r="Y2" s="36" t="s">
        <v>21</v>
      </c>
      <c r="Z2" s="36" t="s">
        <v>22</v>
      </c>
      <c r="AA2" s="36" t="s">
        <v>23</v>
      </c>
      <c r="AB2" s="36" t="s">
        <v>20</v>
      </c>
      <c r="AC2" s="36" t="s">
        <v>21</v>
      </c>
      <c r="AD2" s="36" t="s">
        <v>22</v>
      </c>
      <c r="AE2" s="36" t="s">
        <v>23</v>
      </c>
      <c r="AF2" s="36" t="s">
        <v>20</v>
      </c>
      <c r="AG2" s="36" t="s">
        <v>21</v>
      </c>
      <c r="AH2" s="36" t="s">
        <v>22</v>
      </c>
      <c r="AI2" s="36" t="s">
        <v>24</v>
      </c>
      <c r="AJ2" s="99"/>
      <c r="AL2" s="58" t="s">
        <v>25</v>
      </c>
      <c r="AM2" s="58" t="s">
        <v>26</v>
      </c>
      <c r="AN2" s="58" t="s">
        <v>27</v>
      </c>
      <c r="AO2" s="45"/>
      <c r="AR2" s="66" t="s">
        <v>25</v>
      </c>
      <c r="AS2" s="66" t="s">
        <v>28</v>
      </c>
      <c r="AT2" s="66" t="s">
        <v>29</v>
      </c>
      <c r="AU2" s="66" t="s">
        <v>30</v>
      </c>
      <c r="AV2" s="66" t="s">
        <v>31</v>
      </c>
      <c r="AX2" s="69" t="s">
        <v>32</v>
      </c>
      <c r="AY2" s="69" t="s">
        <v>33</v>
      </c>
      <c r="AZ2" s="69" t="s">
        <v>34</v>
      </c>
      <c r="BA2" s="69" t="s">
        <v>35</v>
      </c>
      <c r="BS2" s="98" t="s">
        <v>36</v>
      </c>
      <c r="BT2" s="98"/>
      <c r="BU2" s="98"/>
      <c r="BV2" s="98"/>
      <c r="BW2" s="98"/>
      <c r="BX2" s="98"/>
      <c r="BY2" s="98"/>
    </row>
    <row r="3" spans="2:84" ht="18.5" x14ac:dyDescent="0.45">
      <c r="B3" s="1" t="s">
        <v>37</v>
      </c>
      <c r="C3" s="2">
        <v>119804</v>
      </c>
      <c r="D3" s="3">
        <v>90499</v>
      </c>
      <c r="F3" s="14">
        <f t="shared" ref="F3:F13" si="0">C3-D3</f>
        <v>29305</v>
      </c>
      <c r="G3" s="15">
        <f t="shared" ref="G3:G13" si="1">F3/C3</f>
        <v>0.2446078595038563</v>
      </c>
      <c r="H3" s="12"/>
      <c r="I3" s="30" t="s">
        <v>38</v>
      </c>
      <c r="J3" s="25"/>
      <c r="K3" s="26"/>
      <c r="L3" s="26"/>
      <c r="M3" s="26"/>
      <c r="O3" s="6">
        <v>1</v>
      </c>
      <c r="P3" s="7">
        <v>1800</v>
      </c>
      <c r="Q3" s="7">
        <f>O3*P3</f>
        <v>1800</v>
      </c>
      <c r="R3" s="7">
        <v>188</v>
      </c>
      <c r="S3" s="33">
        <v>355.44</v>
      </c>
      <c r="T3" s="7">
        <f>SUM(R3:S3)</f>
        <v>543.44000000000005</v>
      </c>
      <c r="U3" s="7">
        <f>Q3-T3</f>
        <v>1256.56</v>
      </c>
      <c r="X3" s="37" t="s">
        <v>39</v>
      </c>
      <c r="Y3" s="6">
        <v>2716</v>
      </c>
      <c r="Z3" s="7">
        <v>2</v>
      </c>
      <c r="AA3" s="7">
        <f>Y3*Z3</f>
        <v>5432</v>
      </c>
      <c r="AB3" s="37" t="s">
        <v>39</v>
      </c>
      <c r="AC3" s="6">
        <v>2716</v>
      </c>
      <c r="AD3" s="7">
        <v>14</v>
      </c>
      <c r="AE3" s="7">
        <f>AC3*AD3</f>
        <v>38024</v>
      </c>
      <c r="AF3" s="37" t="s">
        <v>39</v>
      </c>
      <c r="AG3" s="6">
        <v>2716</v>
      </c>
      <c r="AH3" s="7">
        <v>2.5</v>
      </c>
      <c r="AI3" s="41">
        <f>AG3*AH3</f>
        <v>6790</v>
      </c>
      <c r="AJ3" s="7">
        <f>AA3+AE3+AI3</f>
        <v>50246</v>
      </c>
      <c r="AL3" s="59" t="s">
        <v>40</v>
      </c>
      <c r="AM3" s="55">
        <v>16800</v>
      </c>
      <c r="AN3" s="57">
        <v>1008000</v>
      </c>
      <c r="AR3" s="6" t="s">
        <v>40</v>
      </c>
      <c r="AS3" s="18">
        <v>50246</v>
      </c>
      <c r="AT3" s="18">
        <v>1008000</v>
      </c>
      <c r="AU3" s="18">
        <v>223000</v>
      </c>
      <c r="AV3" s="18">
        <v>1281246</v>
      </c>
      <c r="AX3" s="70" t="s">
        <v>40</v>
      </c>
      <c r="AY3" s="44">
        <v>2444400</v>
      </c>
      <c r="AZ3" s="44">
        <v>1281246</v>
      </c>
      <c r="BA3" s="44">
        <v>1163154</v>
      </c>
      <c r="BS3" s="68" t="s">
        <v>41</v>
      </c>
      <c r="BU3" s="71" t="s">
        <v>40</v>
      </c>
      <c r="BV3" s="71" t="s">
        <v>42</v>
      </c>
      <c r="BW3" s="71" t="s">
        <v>43</v>
      </c>
      <c r="BX3" s="71" t="s">
        <v>44</v>
      </c>
      <c r="BY3" s="68" t="s">
        <v>45</v>
      </c>
      <c r="CA3" s="80" t="s">
        <v>46</v>
      </c>
      <c r="CB3" s="81" t="s">
        <v>40</v>
      </c>
      <c r="CC3" s="81" t="s">
        <v>42</v>
      </c>
      <c r="CD3" s="81" t="s">
        <v>43</v>
      </c>
      <c r="CE3" s="81" t="s">
        <v>44</v>
      </c>
      <c r="CF3" s="80" t="s">
        <v>47</v>
      </c>
    </row>
    <row r="4" spans="2:84" ht="15.5" x14ac:dyDescent="0.35">
      <c r="B4" s="1" t="s">
        <v>48</v>
      </c>
      <c r="C4" s="2">
        <v>521588</v>
      </c>
      <c r="D4" s="3">
        <v>400877</v>
      </c>
      <c r="F4" s="14">
        <f t="shared" si="0"/>
        <v>120711</v>
      </c>
      <c r="G4" s="15">
        <f t="shared" si="1"/>
        <v>0.23142978749511109</v>
      </c>
      <c r="H4" s="12"/>
      <c r="I4" s="6" t="s">
        <v>49</v>
      </c>
      <c r="J4" s="19" t="s">
        <v>50</v>
      </c>
      <c r="K4" s="20">
        <v>7.0000000000000007E-2</v>
      </c>
      <c r="L4" s="18">
        <v>90449</v>
      </c>
      <c r="M4" s="20">
        <v>8.2000000000000003E-2</v>
      </c>
      <c r="O4" s="6">
        <v>400</v>
      </c>
      <c r="P4" s="7">
        <v>1800</v>
      </c>
      <c r="Q4" s="7">
        <f>O4*P4</f>
        <v>720000</v>
      </c>
      <c r="R4" s="7">
        <f>R5/2</f>
        <v>75200</v>
      </c>
      <c r="S4" s="33">
        <v>355.44</v>
      </c>
      <c r="T4" s="7">
        <f t="shared" ref="T4:T7" si="2">SUM(R4:S4)</f>
        <v>75555.44</v>
      </c>
      <c r="U4" s="7">
        <f t="shared" ref="U4:U7" si="3">Q4-T4</f>
        <v>644444.56000000006</v>
      </c>
      <c r="X4" s="37" t="s">
        <v>51</v>
      </c>
      <c r="Y4" s="6">
        <v>1358</v>
      </c>
      <c r="Z4" s="7">
        <v>2</v>
      </c>
      <c r="AA4" s="7">
        <f t="shared" ref="AA4:AA6" si="4">Y4*Z4</f>
        <v>2716</v>
      </c>
      <c r="AB4" s="37" t="s">
        <v>51</v>
      </c>
      <c r="AC4" s="6">
        <v>1358</v>
      </c>
      <c r="AD4" s="7">
        <v>14</v>
      </c>
      <c r="AE4" s="7">
        <f t="shared" ref="AE4:AE6" si="5">AC4*AD4</f>
        <v>19012</v>
      </c>
      <c r="AF4" s="37" t="s">
        <v>51</v>
      </c>
      <c r="AG4" s="6">
        <v>1358</v>
      </c>
      <c r="AH4" s="7">
        <v>2.5</v>
      </c>
      <c r="AI4" s="41">
        <f t="shared" ref="AI4:AI6" si="6">AG4*AH4</f>
        <v>3395</v>
      </c>
      <c r="AJ4" s="7">
        <f t="shared" ref="AJ4:AJ7" si="7">AA4+AE4+AI4</f>
        <v>25123</v>
      </c>
      <c r="AL4" s="59" t="s">
        <v>42</v>
      </c>
      <c r="AM4" s="55">
        <v>8400</v>
      </c>
      <c r="AN4" s="57">
        <v>504000</v>
      </c>
      <c r="AR4" s="6" t="s">
        <v>42</v>
      </c>
      <c r="AS4" s="18">
        <v>25123</v>
      </c>
      <c r="AT4" s="18">
        <v>504000</v>
      </c>
      <c r="AU4" s="19">
        <v>168000</v>
      </c>
      <c r="AV4" s="18">
        <v>697123</v>
      </c>
      <c r="AX4" s="70" t="s">
        <v>42</v>
      </c>
      <c r="AY4" s="44">
        <v>1222200</v>
      </c>
      <c r="AZ4" s="44">
        <v>697123</v>
      </c>
      <c r="BA4" s="44">
        <v>525077</v>
      </c>
      <c r="BS4" s="72" t="s">
        <v>52</v>
      </c>
      <c r="CA4" s="74" t="s">
        <v>53</v>
      </c>
      <c r="CB4" s="75"/>
      <c r="CC4" s="76"/>
      <c r="CD4" s="76"/>
      <c r="CE4" s="76"/>
      <c r="CF4" s="74"/>
    </row>
    <row r="5" spans="2:84" ht="15.5" x14ac:dyDescent="0.35">
      <c r="B5" s="1" t="s">
        <v>54</v>
      </c>
      <c r="C5" s="2">
        <v>586594</v>
      </c>
      <c r="D5" s="3">
        <v>309476</v>
      </c>
      <c r="F5" s="14">
        <f t="shared" si="0"/>
        <v>277118</v>
      </c>
      <c r="G5" s="15">
        <f t="shared" si="1"/>
        <v>0.47241874277609386</v>
      </c>
      <c r="H5" s="12"/>
      <c r="I5" s="6" t="s">
        <v>55</v>
      </c>
      <c r="J5" s="18">
        <v>521588</v>
      </c>
      <c r="K5" s="20">
        <v>0.30499999999999999</v>
      </c>
      <c r="L5" s="18">
        <v>400877</v>
      </c>
      <c r="M5" s="20">
        <v>0.36599999999999999</v>
      </c>
      <c r="O5" s="6">
        <v>800</v>
      </c>
      <c r="P5" s="7">
        <v>1800</v>
      </c>
      <c r="Q5" s="7">
        <f>O5*P5</f>
        <v>1440000</v>
      </c>
      <c r="R5" s="7">
        <f>R7/2</f>
        <v>150400</v>
      </c>
      <c r="S5" s="33">
        <v>355.44</v>
      </c>
      <c r="T5" s="7">
        <f t="shared" si="2"/>
        <v>150755.44</v>
      </c>
      <c r="U5" s="7">
        <f t="shared" si="3"/>
        <v>1289244.56</v>
      </c>
      <c r="X5" s="37" t="s">
        <v>56</v>
      </c>
      <c r="Y5" s="6">
        <v>1358</v>
      </c>
      <c r="Z5" s="7">
        <v>2</v>
      </c>
      <c r="AA5" s="7">
        <f t="shared" si="4"/>
        <v>2716</v>
      </c>
      <c r="AB5" s="37" t="s">
        <v>56</v>
      </c>
      <c r="AC5" s="6">
        <v>1358</v>
      </c>
      <c r="AD5" s="7">
        <v>14</v>
      </c>
      <c r="AE5" s="7">
        <f t="shared" si="5"/>
        <v>19012</v>
      </c>
      <c r="AF5" s="37" t="s">
        <v>56</v>
      </c>
      <c r="AG5" s="6">
        <v>1358</v>
      </c>
      <c r="AH5" s="7">
        <v>2.5</v>
      </c>
      <c r="AI5" s="41">
        <f t="shared" si="6"/>
        <v>3395</v>
      </c>
      <c r="AJ5" s="7">
        <f t="shared" si="7"/>
        <v>25123</v>
      </c>
      <c r="AL5" s="59" t="s">
        <v>43</v>
      </c>
      <c r="AM5" s="55">
        <v>8400</v>
      </c>
      <c r="AN5" s="57">
        <v>504000</v>
      </c>
      <c r="AR5" s="6" t="s">
        <v>43</v>
      </c>
      <c r="AS5" s="18">
        <v>25123</v>
      </c>
      <c r="AT5" s="18">
        <v>504000</v>
      </c>
      <c r="AU5" s="18">
        <v>168000</v>
      </c>
      <c r="AV5" s="18">
        <v>697123</v>
      </c>
      <c r="AX5" s="70" t="s">
        <v>43</v>
      </c>
      <c r="AY5" s="44">
        <v>1222200</v>
      </c>
      <c r="AZ5" s="44">
        <v>697123</v>
      </c>
      <c r="BA5" s="44">
        <v>525077</v>
      </c>
      <c r="BH5" s="6"/>
      <c r="BI5" s="63" t="s">
        <v>40</v>
      </c>
      <c r="BJ5" s="63" t="s">
        <v>42</v>
      </c>
      <c r="BK5" s="63" t="s">
        <v>43</v>
      </c>
      <c r="BL5" s="63" t="s">
        <v>44</v>
      </c>
      <c r="BS5" t="s">
        <v>57</v>
      </c>
      <c r="BT5" s="44">
        <v>2444400</v>
      </c>
      <c r="BU5" s="44">
        <v>1466640</v>
      </c>
      <c r="BW5" s="44">
        <v>977760</v>
      </c>
      <c r="CA5" s="82" t="s">
        <v>58</v>
      </c>
      <c r="CB5" s="77">
        <v>2444400</v>
      </c>
      <c r="CC5" s="76">
        <v>1222200</v>
      </c>
      <c r="CD5" s="76">
        <v>1222200</v>
      </c>
      <c r="CE5" s="76">
        <v>3664800</v>
      </c>
      <c r="CF5" s="74"/>
    </row>
    <row r="6" spans="2:84" ht="16.5" customHeight="1" x14ac:dyDescent="0.35">
      <c r="B6" s="1" t="s">
        <v>59</v>
      </c>
      <c r="C6" s="2">
        <v>26738</v>
      </c>
      <c r="D6" s="3">
        <v>19851</v>
      </c>
      <c r="F6" s="14">
        <f t="shared" si="0"/>
        <v>6887</v>
      </c>
      <c r="G6" s="15">
        <f t="shared" si="1"/>
        <v>0.25757349091181092</v>
      </c>
      <c r="H6" s="12"/>
      <c r="I6" s="6" t="s">
        <v>60</v>
      </c>
      <c r="J6" s="18">
        <v>586594</v>
      </c>
      <c r="K6" s="20">
        <v>0.34499999999999997</v>
      </c>
      <c r="L6" s="18">
        <v>309476</v>
      </c>
      <c r="M6" s="20">
        <v>0.28399999999999997</v>
      </c>
      <c r="O6" s="6">
        <v>1200</v>
      </c>
      <c r="P6" s="7">
        <v>1800</v>
      </c>
      <c r="Q6" s="7">
        <f>O6*P6</f>
        <v>2160000</v>
      </c>
      <c r="R6" s="7">
        <f>SUM(R4:R5)</f>
        <v>225600</v>
      </c>
      <c r="S6" s="33">
        <v>355.44</v>
      </c>
      <c r="T6" s="7">
        <f t="shared" si="2"/>
        <v>225955.44</v>
      </c>
      <c r="U6" s="7">
        <f t="shared" si="3"/>
        <v>1934044.56</v>
      </c>
      <c r="X6" s="38" t="s">
        <v>61</v>
      </c>
      <c r="Y6" s="6">
        <v>4073</v>
      </c>
      <c r="Z6" s="7">
        <v>2</v>
      </c>
      <c r="AA6" s="40">
        <f t="shared" si="4"/>
        <v>8146</v>
      </c>
      <c r="AB6" s="38" t="s">
        <v>61</v>
      </c>
      <c r="AC6" s="6">
        <v>4073</v>
      </c>
      <c r="AD6" s="7">
        <v>14</v>
      </c>
      <c r="AE6" s="7">
        <f t="shared" si="5"/>
        <v>57022</v>
      </c>
      <c r="AF6" s="38" t="s">
        <v>61</v>
      </c>
      <c r="AG6" s="39">
        <v>4073</v>
      </c>
      <c r="AH6" s="7">
        <v>2.5</v>
      </c>
      <c r="AI6" s="41">
        <f t="shared" si="6"/>
        <v>10182.5</v>
      </c>
      <c r="AJ6" s="7">
        <f t="shared" si="7"/>
        <v>75350.5</v>
      </c>
      <c r="AL6" s="59" t="s">
        <v>44</v>
      </c>
      <c r="AM6" s="55">
        <v>25194</v>
      </c>
      <c r="AN6" s="57">
        <v>1511628</v>
      </c>
      <c r="AR6" s="6" t="s">
        <v>44</v>
      </c>
      <c r="AS6" s="18">
        <v>75350</v>
      </c>
      <c r="AT6" s="18">
        <v>1511628</v>
      </c>
      <c r="AU6" s="18">
        <v>240000</v>
      </c>
      <c r="AV6" s="18">
        <v>1826978</v>
      </c>
      <c r="AX6" s="70" t="s">
        <v>44</v>
      </c>
      <c r="AY6" s="44">
        <v>3664800</v>
      </c>
      <c r="AZ6" s="44">
        <v>1826978</v>
      </c>
      <c r="BA6" s="44">
        <v>1837822</v>
      </c>
      <c r="BH6" s="64" t="s">
        <v>21</v>
      </c>
      <c r="BI6" s="6">
        <v>1358</v>
      </c>
      <c r="BJ6" s="6">
        <v>679</v>
      </c>
      <c r="BK6" s="6">
        <v>679</v>
      </c>
      <c r="BL6" s="6">
        <v>2036</v>
      </c>
      <c r="BS6" t="s">
        <v>62</v>
      </c>
      <c r="BT6" s="44">
        <v>1222200</v>
      </c>
      <c r="BV6" s="44">
        <v>733320</v>
      </c>
      <c r="BX6" s="44">
        <v>488880</v>
      </c>
      <c r="CA6" s="82" t="s">
        <v>63</v>
      </c>
      <c r="CB6" s="76">
        <v>97342</v>
      </c>
      <c r="CC6" s="76">
        <v>114708</v>
      </c>
      <c r="CD6" s="76">
        <v>145943</v>
      </c>
      <c r="CE6" s="76">
        <v>163595</v>
      </c>
      <c r="CF6" s="74"/>
    </row>
    <row r="7" spans="2:84" ht="15.5" x14ac:dyDescent="0.35">
      <c r="B7" s="1" t="s">
        <v>64</v>
      </c>
      <c r="C7" s="2">
        <v>25536</v>
      </c>
      <c r="D7" s="3">
        <v>17029</v>
      </c>
      <c r="F7" s="14">
        <f t="shared" si="0"/>
        <v>8507</v>
      </c>
      <c r="G7" s="15">
        <f t="shared" si="1"/>
        <v>0.3331375313283208</v>
      </c>
      <c r="H7" s="12"/>
      <c r="I7" s="6" t="s">
        <v>65</v>
      </c>
      <c r="J7" s="18">
        <v>26738</v>
      </c>
      <c r="K7" s="20">
        <v>1.4999999999999999E-2</v>
      </c>
      <c r="L7" s="18">
        <v>19851</v>
      </c>
      <c r="M7" s="20">
        <v>1.7999999999999999E-2</v>
      </c>
      <c r="O7" s="32">
        <v>1600</v>
      </c>
      <c r="P7" s="33">
        <v>1800</v>
      </c>
      <c r="Q7" s="7">
        <f>O7*P7</f>
        <v>2880000</v>
      </c>
      <c r="R7" s="33">
        <v>300800</v>
      </c>
      <c r="S7" s="33">
        <v>355.44</v>
      </c>
      <c r="T7" s="7">
        <f t="shared" si="2"/>
        <v>301155.44</v>
      </c>
      <c r="U7" s="7">
        <f t="shared" si="3"/>
        <v>2578844.56</v>
      </c>
      <c r="X7" s="91" t="s">
        <v>66</v>
      </c>
      <c r="Y7" s="92"/>
      <c r="Z7" s="93"/>
      <c r="AA7" s="40">
        <f>SUM(AA3:AA6)</f>
        <v>19010</v>
      </c>
      <c r="AB7" s="91" t="s">
        <v>66</v>
      </c>
      <c r="AC7" s="92"/>
      <c r="AD7" s="93"/>
      <c r="AE7" s="42">
        <f>SUM(AE3:AE6)</f>
        <v>133070</v>
      </c>
      <c r="AF7" s="94" t="s">
        <v>66</v>
      </c>
      <c r="AG7" s="94"/>
      <c r="AH7" s="94"/>
      <c r="AI7" s="43">
        <f>SUM(AI3:AI6)</f>
        <v>23762.5</v>
      </c>
      <c r="AJ7" s="40">
        <f t="shared" si="7"/>
        <v>175842.5</v>
      </c>
      <c r="AL7" s="46"/>
      <c r="AN7" s="56"/>
      <c r="AR7" s="6"/>
      <c r="AS7" s="6"/>
      <c r="AT7" s="6"/>
      <c r="AU7" s="6"/>
      <c r="AV7" s="67" t="s">
        <v>67</v>
      </c>
      <c r="AX7" s="70" t="s">
        <v>68</v>
      </c>
      <c r="AY7" s="44">
        <v>8553600</v>
      </c>
      <c r="AZ7" s="44">
        <v>4502470</v>
      </c>
      <c r="BA7" s="44">
        <v>4051130</v>
      </c>
      <c r="BH7" s="64" t="s">
        <v>22</v>
      </c>
      <c r="BI7" s="18">
        <v>1800</v>
      </c>
      <c r="BJ7" s="18">
        <v>1800</v>
      </c>
      <c r="BK7" s="18">
        <v>1800</v>
      </c>
      <c r="BL7" s="18">
        <v>1800</v>
      </c>
      <c r="BS7" t="s">
        <v>69</v>
      </c>
      <c r="BT7" s="44">
        <v>1222200</v>
      </c>
      <c r="BW7" s="44">
        <v>733320</v>
      </c>
      <c r="BY7" s="44">
        <v>488880</v>
      </c>
      <c r="CA7" s="82" t="s">
        <v>70</v>
      </c>
      <c r="CB7" s="78">
        <v>5249.25</v>
      </c>
      <c r="CC7" s="78">
        <v>5249.25</v>
      </c>
      <c r="CD7" s="78">
        <v>5249.25</v>
      </c>
      <c r="CE7" s="78">
        <v>5249.25</v>
      </c>
      <c r="CF7" s="74"/>
    </row>
    <row r="8" spans="2:84" x14ac:dyDescent="0.35">
      <c r="B8" s="1" t="s">
        <v>71</v>
      </c>
      <c r="C8" s="2">
        <f>SUM(C2:C7)</f>
        <v>1282283</v>
      </c>
      <c r="D8" s="3">
        <f>SUM(D2:D7)</f>
        <v>839754</v>
      </c>
      <c r="F8" s="14">
        <f t="shared" si="0"/>
        <v>442529</v>
      </c>
      <c r="G8" s="15">
        <f t="shared" si="1"/>
        <v>0.34511024477435948</v>
      </c>
      <c r="H8" s="12"/>
      <c r="I8" s="6" t="s">
        <v>72</v>
      </c>
      <c r="J8" s="18">
        <v>25536</v>
      </c>
      <c r="K8" s="20">
        <v>1.4999999999999999E-2</v>
      </c>
      <c r="L8" s="18">
        <v>17029</v>
      </c>
      <c r="M8" s="20">
        <v>1.4999999999999999E-2</v>
      </c>
      <c r="P8" s="34"/>
      <c r="Q8" s="7">
        <f t="shared" ref="Q8:Q10" si="8">O8*P8</f>
        <v>0</v>
      </c>
      <c r="R8" s="34"/>
      <c r="S8" s="34"/>
      <c r="T8" s="34"/>
      <c r="U8" s="34"/>
      <c r="X8" s="92"/>
      <c r="Y8" s="92"/>
      <c r="Z8" s="73"/>
      <c r="AA8" s="43"/>
      <c r="AB8" s="92"/>
      <c r="AC8" s="92"/>
      <c r="AD8" s="73"/>
      <c r="AE8" s="43"/>
      <c r="AF8" s="92"/>
      <c r="AG8" s="92"/>
      <c r="AH8" s="73"/>
      <c r="AI8" s="43"/>
      <c r="AJ8" s="43"/>
      <c r="AN8" s="56"/>
      <c r="BH8" s="64" t="s">
        <v>33</v>
      </c>
      <c r="BI8" s="18">
        <v>2444400</v>
      </c>
      <c r="BJ8" s="18">
        <v>1222200</v>
      </c>
      <c r="BK8" s="18">
        <v>1222200</v>
      </c>
      <c r="BL8" s="18">
        <v>3664800</v>
      </c>
      <c r="BS8" t="s">
        <v>73</v>
      </c>
      <c r="BT8" s="44">
        <v>3664800</v>
      </c>
      <c r="BX8" s="44">
        <v>2198880</v>
      </c>
      <c r="BY8" s="44">
        <v>1465920</v>
      </c>
      <c r="CA8" s="82" t="s">
        <v>74</v>
      </c>
      <c r="CB8" s="79">
        <f>SUM(CB5:CB7)</f>
        <v>2546991.25</v>
      </c>
      <c r="CC8" s="76">
        <f>SUM(CC5:CC7)</f>
        <v>1342157.25</v>
      </c>
      <c r="CD8" s="76">
        <f>SUM(CD5:CD7)</f>
        <v>1373392.25</v>
      </c>
      <c r="CE8" s="76">
        <f>SUM(CE5:CE7)</f>
        <v>3833644.25</v>
      </c>
      <c r="CF8" s="79">
        <f>SUM(CB8:CE8)</f>
        <v>9096185</v>
      </c>
    </row>
    <row r="9" spans="2:84" ht="18.5" x14ac:dyDescent="0.45">
      <c r="B9" s="1" t="s">
        <v>75</v>
      </c>
      <c r="C9" s="2">
        <v>292463</v>
      </c>
      <c r="D9" s="3">
        <v>159664</v>
      </c>
      <c r="F9" s="14">
        <f t="shared" si="0"/>
        <v>132799</v>
      </c>
      <c r="G9" s="15">
        <f t="shared" si="1"/>
        <v>0.45407111326902888</v>
      </c>
      <c r="H9" s="12"/>
      <c r="I9" s="21" t="s">
        <v>76</v>
      </c>
      <c r="J9" s="18">
        <v>1280260</v>
      </c>
      <c r="K9" s="22">
        <v>0.75</v>
      </c>
      <c r="L9" s="18">
        <v>837682</v>
      </c>
      <c r="M9" s="20">
        <v>0.76500000000000001</v>
      </c>
      <c r="Q9" s="7">
        <f t="shared" si="8"/>
        <v>0</v>
      </c>
      <c r="AL9" s="60" t="s">
        <v>77</v>
      </c>
      <c r="AN9" s="61" t="s">
        <v>78</v>
      </c>
      <c r="BH9" s="6"/>
      <c r="BI9" s="6"/>
      <c r="BJ9" s="6"/>
      <c r="BK9" s="6"/>
      <c r="BL9" s="6"/>
      <c r="BS9" s="68" t="s">
        <v>79</v>
      </c>
      <c r="CA9" s="74" t="s">
        <v>80</v>
      </c>
      <c r="CB9" s="74"/>
      <c r="CC9" s="74"/>
      <c r="CD9" s="74"/>
      <c r="CE9" s="74"/>
      <c r="CF9" s="74"/>
    </row>
    <row r="10" spans="2:84" x14ac:dyDescent="0.35">
      <c r="B10" s="1" t="s">
        <v>81</v>
      </c>
      <c r="C10" s="2">
        <v>114710</v>
      </c>
      <c r="D10" s="3">
        <v>81021</v>
      </c>
      <c r="F10" s="14">
        <f t="shared" si="0"/>
        <v>33689</v>
      </c>
      <c r="G10" s="15">
        <f t="shared" si="1"/>
        <v>0.29368843169732367</v>
      </c>
      <c r="H10" s="12"/>
      <c r="I10" s="24" t="s">
        <v>82</v>
      </c>
      <c r="J10" s="26"/>
      <c r="K10" s="26"/>
      <c r="L10" s="26"/>
      <c r="M10" s="26"/>
      <c r="Q10" s="7">
        <f t="shared" si="8"/>
        <v>0</v>
      </c>
      <c r="AL10" s="60" t="s">
        <v>83</v>
      </c>
      <c r="AN10" s="56"/>
      <c r="BH10" s="65" t="s">
        <v>84</v>
      </c>
      <c r="BI10" s="18">
        <v>8553600</v>
      </c>
      <c r="BJ10" s="6"/>
      <c r="BK10" s="6"/>
      <c r="BL10" s="6"/>
      <c r="CA10" s="82" t="s">
        <v>85</v>
      </c>
      <c r="CB10" s="76">
        <v>1008000</v>
      </c>
      <c r="CC10" s="76">
        <v>504000</v>
      </c>
      <c r="CD10" s="76">
        <v>504000</v>
      </c>
      <c r="CE10" s="76">
        <v>1511528</v>
      </c>
      <c r="CF10" s="74"/>
    </row>
    <row r="11" spans="2:84" ht="21" x14ac:dyDescent="0.5">
      <c r="B11" s="1" t="s">
        <v>86</v>
      </c>
      <c r="C11" s="2">
        <v>20997</v>
      </c>
      <c r="D11" s="3">
        <v>16185</v>
      </c>
      <c r="F11" s="14">
        <f t="shared" si="0"/>
        <v>4812</v>
      </c>
      <c r="G11" s="15">
        <f t="shared" si="1"/>
        <v>0.22917559651378769</v>
      </c>
      <c r="H11" s="12"/>
      <c r="I11" s="6" t="s">
        <v>87</v>
      </c>
      <c r="J11" s="18">
        <v>292463</v>
      </c>
      <c r="K11" s="20">
        <v>0.17100000000000001</v>
      </c>
      <c r="L11" s="18">
        <v>159664</v>
      </c>
      <c r="M11" s="20">
        <v>0.14499999999999999</v>
      </c>
      <c r="AN11" s="56"/>
      <c r="AR11" s="62"/>
      <c r="AW11" s="46"/>
      <c r="AX11" s="66"/>
      <c r="AY11" s="66"/>
      <c r="AZ11" s="66"/>
      <c r="BA11" s="66"/>
      <c r="BB11" s="66"/>
      <c r="CA11" s="82" t="s">
        <v>88</v>
      </c>
      <c r="CB11" s="77">
        <v>374729.52</v>
      </c>
      <c r="CC11" s="77">
        <v>374729.52</v>
      </c>
      <c r="CD11" s="77">
        <v>374729.52</v>
      </c>
      <c r="CE11" s="77">
        <v>374729.52</v>
      </c>
      <c r="CF11" s="74"/>
    </row>
    <row r="12" spans="2:84" x14ac:dyDescent="0.35">
      <c r="B12" s="1" t="s">
        <v>89</v>
      </c>
      <c r="C12" s="2">
        <f>SUM(C9:C11)</f>
        <v>428170</v>
      </c>
      <c r="D12" s="3">
        <f>SUM(D9:D11)</f>
        <v>256870</v>
      </c>
      <c r="F12" s="14">
        <f t="shared" si="0"/>
        <v>171300</v>
      </c>
      <c r="G12" s="15">
        <f t="shared" si="1"/>
        <v>0.40007473667001425</v>
      </c>
      <c r="H12" s="12"/>
      <c r="I12" s="6" t="s">
        <v>90</v>
      </c>
      <c r="J12" s="18">
        <v>114710</v>
      </c>
      <c r="K12" s="20">
        <v>6.7000000000000004E-2</v>
      </c>
      <c r="L12" s="18">
        <v>81021</v>
      </c>
      <c r="M12" s="20">
        <v>7.4999999999999997E-2</v>
      </c>
      <c r="AX12" s="6"/>
      <c r="AY12" s="18"/>
      <c r="AZ12" s="18"/>
      <c r="BA12" s="18"/>
      <c r="BB12" s="18"/>
      <c r="CA12" s="82" t="s">
        <v>91</v>
      </c>
      <c r="CB12" s="78">
        <v>1892.22</v>
      </c>
      <c r="CC12" s="78">
        <v>1892.22</v>
      </c>
      <c r="CD12" s="78">
        <v>1892.22</v>
      </c>
      <c r="CE12" s="78">
        <v>1892.22</v>
      </c>
      <c r="CF12" s="74"/>
    </row>
    <row r="13" spans="2:84" x14ac:dyDescent="0.35">
      <c r="B13" s="1" t="s">
        <v>92</v>
      </c>
      <c r="C13" s="2">
        <f>SUM(C8,C12)</f>
        <v>1710453</v>
      </c>
      <c r="D13" s="3">
        <f>SUM(D8,D12)</f>
        <v>1096624</v>
      </c>
      <c r="F13" s="14">
        <f t="shared" si="0"/>
        <v>613829</v>
      </c>
      <c r="G13" s="15">
        <f t="shared" si="1"/>
        <v>0.35886925861160757</v>
      </c>
      <c r="I13" s="6" t="s">
        <v>93</v>
      </c>
      <c r="J13" s="18">
        <v>20997</v>
      </c>
      <c r="K13" s="20">
        <v>1.2E-2</v>
      </c>
      <c r="L13" s="18">
        <v>16185</v>
      </c>
      <c r="M13" s="20">
        <v>1.4999999999999999E-2</v>
      </c>
      <c r="AX13" s="6"/>
      <c r="AY13" s="18"/>
      <c r="AZ13" s="18"/>
      <c r="BA13" s="19"/>
      <c r="BB13" s="18"/>
      <c r="CA13" s="82" t="s">
        <v>94</v>
      </c>
      <c r="CB13" s="76">
        <v>15000</v>
      </c>
      <c r="CC13" s="76">
        <v>15000</v>
      </c>
      <c r="CD13" s="76">
        <v>15000</v>
      </c>
      <c r="CE13" s="76">
        <v>15000</v>
      </c>
      <c r="CF13" s="74"/>
    </row>
    <row r="14" spans="2:84" x14ac:dyDescent="0.35">
      <c r="I14" s="21" t="s">
        <v>95</v>
      </c>
      <c r="J14" s="18">
        <v>428170</v>
      </c>
      <c r="K14" s="22">
        <v>0.25</v>
      </c>
      <c r="L14" s="18">
        <v>256870</v>
      </c>
      <c r="M14" s="20">
        <v>0.23499999999999999</v>
      </c>
      <c r="AX14" s="6"/>
      <c r="AY14" s="18"/>
      <c r="AZ14" s="18"/>
      <c r="BA14" s="18"/>
      <c r="BB14" s="18"/>
      <c r="CA14" s="82" t="s">
        <v>96</v>
      </c>
      <c r="CB14" s="76">
        <f>SUM(CB10:CB13)</f>
        <v>1399621.74</v>
      </c>
      <c r="CC14" s="76">
        <f>SUM(CC10:CC13)</f>
        <v>895621.74</v>
      </c>
      <c r="CD14" s="76">
        <f>SUM(CD10:CD13)</f>
        <v>895621.74</v>
      </c>
      <c r="CE14" s="76">
        <f>SUM(CE10:CE13)</f>
        <v>1903149.74</v>
      </c>
      <c r="CF14" s="76">
        <f>SUM(CB14:CE14)</f>
        <v>5094014.96</v>
      </c>
    </row>
    <row r="15" spans="2:84" ht="23.5" x14ac:dyDescent="0.55000000000000004">
      <c r="B15" s="85" t="s">
        <v>97</v>
      </c>
      <c r="C15" s="85"/>
      <c r="D15" s="85"/>
      <c r="F15" s="17" t="s">
        <v>1</v>
      </c>
      <c r="G15" s="17" t="s">
        <v>2</v>
      </c>
      <c r="I15" s="23" t="s">
        <v>98</v>
      </c>
      <c r="J15" s="18">
        <v>1708430</v>
      </c>
      <c r="K15" s="22">
        <v>1</v>
      </c>
      <c r="L15" s="18">
        <v>1094552</v>
      </c>
      <c r="M15" s="22">
        <v>1</v>
      </c>
      <c r="AX15" s="6"/>
      <c r="AY15" s="18"/>
      <c r="AZ15" s="18"/>
      <c r="BA15" s="18"/>
      <c r="BB15" s="18"/>
      <c r="CA15" s="74"/>
      <c r="CB15" s="74"/>
      <c r="CC15" s="74"/>
      <c r="CD15" s="74"/>
      <c r="CE15" s="74"/>
      <c r="CF15" s="74"/>
    </row>
    <row r="16" spans="2:84" x14ac:dyDescent="0.35">
      <c r="B16" s="1" t="s">
        <v>9</v>
      </c>
      <c r="C16" s="1">
        <v>2023</v>
      </c>
      <c r="D16" s="1">
        <v>2022</v>
      </c>
      <c r="F16" s="4" t="s">
        <v>10</v>
      </c>
      <c r="G16" s="4" t="s">
        <v>11</v>
      </c>
      <c r="I16" s="6"/>
      <c r="J16" s="6"/>
      <c r="K16" s="6"/>
      <c r="L16" s="6"/>
      <c r="M16" s="6"/>
      <c r="AX16" s="6"/>
      <c r="AY16" s="6"/>
      <c r="AZ16" s="6"/>
      <c r="BA16" s="6"/>
      <c r="BB16" s="67"/>
      <c r="CA16" s="83" t="s">
        <v>99</v>
      </c>
      <c r="CB16" s="79">
        <f>CB8-CB14</f>
        <v>1147369.51</v>
      </c>
      <c r="CC16" s="76">
        <f>CC8-CC14</f>
        <v>446535.51</v>
      </c>
      <c r="CD16" s="76">
        <f>CD8-CD14</f>
        <v>477770.51</v>
      </c>
      <c r="CE16" s="76">
        <f>CE8-CE14</f>
        <v>1930494.51</v>
      </c>
      <c r="CF16" s="79">
        <f>SUM(CB16:CE16)</f>
        <v>4002170.04</v>
      </c>
    </row>
    <row r="17" spans="2:16" x14ac:dyDescent="0.35">
      <c r="B17" s="1" t="s">
        <v>100</v>
      </c>
      <c r="C17" s="3">
        <v>300364</v>
      </c>
      <c r="D17" s="3">
        <v>31102</v>
      </c>
      <c r="F17" s="2">
        <f>C17-D17</f>
        <v>269262</v>
      </c>
      <c r="G17" s="5">
        <f>F17/C17</f>
        <v>0.89645230453716163</v>
      </c>
      <c r="I17" s="27" t="s">
        <v>101</v>
      </c>
      <c r="J17" s="28"/>
      <c r="K17" s="28"/>
      <c r="L17" s="28"/>
      <c r="M17" s="28"/>
    </row>
    <row r="18" spans="2:16" x14ac:dyDescent="0.35">
      <c r="B18" s="1" t="s">
        <v>102</v>
      </c>
      <c r="C18" s="3">
        <v>165912</v>
      </c>
      <c r="D18" s="3">
        <v>107423</v>
      </c>
      <c r="F18" s="2">
        <f t="shared" ref="F18:F26" si="9">C18-D18</f>
        <v>58489</v>
      </c>
      <c r="G18" s="5">
        <f t="shared" ref="G18:G26" si="10">F18/C18</f>
        <v>0.35253025700371282</v>
      </c>
      <c r="I18" s="24" t="s">
        <v>103</v>
      </c>
      <c r="J18" s="26"/>
      <c r="K18" s="26"/>
      <c r="L18" s="26"/>
      <c r="M18" s="26"/>
    </row>
    <row r="19" spans="2:16" x14ac:dyDescent="0.35">
      <c r="B19" s="1" t="s">
        <v>104</v>
      </c>
      <c r="C19" s="3">
        <v>115824</v>
      </c>
      <c r="D19" s="3">
        <v>94939</v>
      </c>
      <c r="F19" s="2">
        <f t="shared" si="9"/>
        <v>20885</v>
      </c>
      <c r="G19" s="5">
        <f t="shared" si="10"/>
        <v>0.18031668738776074</v>
      </c>
      <c r="I19" s="6" t="s">
        <v>105</v>
      </c>
      <c r="J19" s="18">
        <v>300364</v>
      </c>
      <c r="K19" s="20">
        <v>0.44400000000000001</v>
      </c>
      <c r="L19" s="18">
        <v>31102</v>
      </c>
      <c r="M19" s="20">
        <v>0.10199999999999999</v>
      </c>
    </row>
    <row r="20" spans="2:16" x14ac:dyDescent="0.35">
      <c r="B20" s="1" t="s">
        <v>106</v>
      </c>
      <c r="C20" s="3">
        <v>45792</v>
      </c>
      <c r="D20" s="3">
        <v>30905</v>
      </c>
      <c r="F20" s="2">
        <f t="shared" si="9"/>
        <v>14887</v>
      </c>
      <c r="G20" s="5">
        <f t="shared" si="10"/>
        <v>0.3251004542278127</v>
      </c>
      <c r="I20" s="6" t="s">
        <v>107</v>
      </c>
      <c r="J20" s="18">
        <v>165912</v>
      </c>
      <c r="K20" s="20">
        <v>0.245</v>
      </c>
      <c r="L20" s="18">
        <v>107423</v>
      </c>
      <c r="M20" s="20">
        <v>0.34599999999999997</v>
      </c>
    </row>
    <row r="21" spans="2:16" x14ac:dyDescent="0.35">
      <c r="B21" s="1" t="s">
        <v>108</v>
      </c>
      <c r="C21" s="3">
        <v>580</v>
      </c>
      <c r="D21" s="3">
        <v>8792</v>
      </c>
      <c r="F21" s="2">
        <f t="shared" si="9"/>
        <v>-8212</v>
      </c>
      <c r="G21" s="5">
        <f t="shared" si="10"/>
        <v>-14.158620689655173</v>
      </c>
      <c r="I21" s="6" t="s">
        <v>109</v>
      </c>
      <c r="J21" s="18">
        <v>115824</v>
      </c>
      <c r="K21" s="20">
        <v>0.17199999999999999</v>
      </c>
      <c r="L21" s="18">
        <v>94939</v>
      </c>
      <c r="M21" s="20">
        <v>0.30599999999999999</v>
      </c>
    </row>
    <row r="22" spans="2:16" x14ac:dyDescent="0.35">
      <c r="B22" s="1" t="s">
        <v>110</v>
      </c>
      <c r="C22" s="3">
        <f>SUM(C17:C21)</f>
        <v>628472</v>
      </c>
      <c r="D22" s="3">
        <f>SUM(D17:D21)</f>
        <v>273161</v>
      </c>
      <c r="F22" s="2">
        <f t="shared" si="9"/>
        <v>355311</v>
      </c>
      <c r="G22" s="5">
        <f t="shared" si="10"/>
        <v>0.56535692918698044</v>
      </c>
      <c r="I22" s="6" t="s">
        <v>111</v>
      </c>
      <c r="J22" s="18">
        <v>45792</v>
      </c>
      <c r="K22" s="20">
        <v>6.8000000000000005E-2</v>
      </c>
      <c r="L22" s="18">
        <v>30905</v>
      </c>
      <c r="M22" s="20">
        <v>9.9000000000000005E-2</v>
      </c>
    </row>
    <row r="23" spans="2:16" x14ac:dyDescent="0.35">
      <c r="B23" s="1" t="s">
        <v>112</v>
      </c>
      <c r="C23" s="3">
        <v>29992</v>
      </c>
      <c r="D23" s="3">
        <v>25941</v>
      </c>
      <c r="F23" s="2">
        <f t="shared" si="9"/>
        <v>4051</v>
      </c>
      <c r="G23" s="5">
        <f t="shared" si="10"/>
        <v>0.13506935182715391</v>
      </c>
      <c r="I23" s="6" t="s">
        <v>113</v>
      </c>
      <c r="J23" s="18">
        <v>580</v>
      </c>
      <c r="K23" s="20">
        <v>1E-3</v>
      </c>
      <c r="L23" s="18">
        <v>8792</v>
      </c>
      <c r="M23" s="20">
        <v>2.8000000000000001E-2</v>
      </c>
      <c r="P23" t="s">
        <v>114</v>
      </c>
    </row>
    <row r="24" spans="2:16" x14ac:dyDescent="0.35">
      <c r="B24" s="1" t="s">
        <v>115</v>
      </c>
      <c r="C24" s="3">
        <v>16877</v>
      </c>
      <c r="D24" s="3">
        <v>10931</v>
      </c>
      <c r="F24" s="2">
        <f t="shared" si="9"/>
        <v>5946</v>
      </c>
      <c r="G24" s="5">
        <f t="shared" si="10"/>
        <v>0.35231379984594419</v>
      </c>
      <c r="I24" s="21" t="s">
        <v>116</v>
      </c>
      <c r="J24" s="18">
        <v>628472</v>
      </c>
      <c r="K24" s="22">
        <v>0.93</v>
      </c>
      <c r="L24" s="18">
        <v>273161</v>
      </c>
      <c r="M24" s="20">
        <v>0.88100000000000001</v>
      </c>
      <c r="P24" t="s">
        <v>117</v>
      </c>
    </row>
    <row r="25" spans="2:16" x14ac:dyDescent="0.35">
      <c r="B25" s="1" t="s">
        <v>118</v>
      </c>
      <c r="C25" s="3">
        <f>SUM(C23:C24)</f>
        <v>46869</v>
      </c>
      <c r="D25" s="3">
        <f>SUM(D23:D24)</f>
        <v>36872</v>
      </c>
      <c r="F25" s="2">
        <f t="shared" si="9"/>
        <v>9997</v>
      </c>
      <c r="G25" s="5">
        <f t="shared" si="10"/>
        <v>0.21329663530265208</v>
      </c>
      <c r="I25" s="24" t="s">
        <v>119</v>
      </c>
      <c r="J25" s="25"/>
      <c r="K25" s="26"/>
      <c r="L25" s="26"/>
      <c r="M25" s="26"/>
      <c r="P25" t="s">
        <v>120</v>
      </c>
    </row>
    <row r="26" spans="2:16" x14ac:dyDescent="0.35">
      <c r="B26" s="1" t="s">
        <v>121</v>
      </c>
      <c r="C26" s="3">
        <f>SUM(C22,C25)</f>
        <v>675341</v>
      </c>
      <c r="D26" s="3">
        <f>SUM(D22,D25)</f>
        <v>310033</v>
      </c>
      <c r="F26" s="2">
        <f t="shared" si="9"/>
        <v>365308</v>
      </c>
      <c r="G26" s="5">
        <f t="shared" si="10"/>
        <v>0.54092377036193562</v>
      </c>
      <c r="I26" s="6" t="s">
        <v>122</v>
      </c>
      <c r="J26" s="18">
        <v>29992</v>
      </c>
      <c r="K26" s="20">
        <v>4.3999999999999997E-2</v>
      </c>
      <c r="L26" s="18">
        <v>25941</v>
      </c>
      <c r="M26" s="20">
        <v>8.4000000000000005E-2</v>
      </c>
      <c r="P26" t="s">
        <v>123</v>
      </c>
    </row>
    <row r="27" spans="2:16" x14ac:dyDescent="0.35">
      <c r="I27" s="6" t="s">
        <v>124</v>
      </c>
      <c r="J27" s="18">
        <v>16877</v>
      </c>
      <c r="K27" s="20">
        <v>2.5000000000000001E-2</v>
      </c>
      <c r="L27" s="18">
        <v>10931</v>
      </c>
      <c r="M27" s="20">
        <v>3.5000000000000003E-2</v>
      </c>
      <c r="P27" t="s">
        <v>125</v>
      </c>
    </row>
    <row r="28" spans="2:16" ht="23.5" x14ac:dyDescent="0.55000000000000004">
      <c r="B28" s="84" t="s">
        <v>126</v>
      </c>
      <c r="C28" s="84"/>
      <c r="D28" s="84"/>
      <c r="F28" s="17" t="s">
        <v>1</v>
      </c>
      <c r="G28" s="17" t="s">
        <v>2</v>
      </c>
      <c r="I28" s="21" t="s">
        <v>127</v>
      </c>
      <c r="J28" s="18">
        <v>46869</v>
      </c>
      <c r="K28" s="20">
        <v>6.9000000000000006E-2</v>
      </c>
      <c r="L28" s="18">
        <v>36872</v>
      </c>
      <c r="M28" s="20">
        <v>0.11899999999999999</v>
      </c>
    </row>
    <row r="29" spans="2:16" x14ac:dyDescent="0.35">
      <c r="B29" s="6" t="s">
        <v>9</v>
      </c>
      <c r="C29" s="6">
        <v>2023</v>
      </c>
      <c r="D29" s="6">
        <v>2022</v>
      </c>
      <c r="F29" s="4" t="s">
        <v>10</v>
      </c>
      <c r="G29" s="4" t="s">
        <v>11</v>
      </c>
      <c r="I29" s="23" t="s">
        <v>128</v>
      </c>
      <c r="J29" s="18">
        <v>675341</v>
      </c>
      <c r="K29" s="22">
        <v>1</v>
      </c>
      <c r="L29" s="18">
        <v>310033</v>
      </c>
      <c r="M29" s="22">
        <v>1</v>
      </c>
    </row>
    <row r="30" spans="2:16" x14ac:dyDescent="0.35">
      <c r="B30" s="6" t="s">
        <v>129</v>
      </c>
      <c r="C30" s="7">
        <v>300</v>
      </c>
      <c r="D30" s="7">
        <v>300</v>
      </c>
      <c r="F30" s="2">
        <f>C30-D30</f>
        <v>0</v>
      </c>
      <c r="G30" s="5">
        <f>F30/C30</f>
        <v>0</v>
      </c>
      <c r="I30" s="6"/>
      <c r="J30" s="6"/>
      <c r="K30" s="6"/>
      <c r="L30" s="6"/>
      <c r="M30" s="6"/>
    </row>
    <row r="31" spans="2:16" x14ac:dyDescent="0.35">
      <c r="B31" s="6" t="s">
        <v>130</v>
      </c>
      <c r="C31" s="7">
        <v>20876</v>
      </c>
      <c r="D31" s="7">
        <v>2874</v>
      </c>
      <c r="F31" s="2">
        <f t="shared" ref="F31:F36" si="11">C31-D31</f>
        <v>18002</v>
      </c>
      <c r="G31" s="5">
        <f t="shared" ref="G31:G36" si="12">F31/C31</f>
        <v>0.86232994826595133</v>
      </c>
      <c r="H31" s="8"/>
      <c r="I31" s="27" t="s">
        <v>131</v>
      </c>
      <c r="J31" s="28"/>
      <c r="K31" s="28"/>
      <c r="L31" s="28"/>
      <c r="M31" s="28"/>
    </row>
    <row r="32" spans="2:16" x14ac:dyDescent="0.35">
      <c r="B32" s="6" t="s">
        <v>132</v>
      </c>
      <c r="C32" s="7">
        <v>84681</v>
      </c>
      <c r="D32" s="7">
        <v>78582</v>
      </c>
      <c r="F32" s="2">
        <f t="shared" si="11"/>
        <v>6099</v>
      </c>
      <c r="G32" s="5">
        <f t="shared" si="12"/>
        <v>7.202324016013037E-2</v>
      </c>
      <c r="H32" s="10"/>
      <c r="I32" s="6" t="s">
        <v>133</v>
      </c>
      <c r="J32" s="18">
        <v>300</v>
      </c>
      <c r="K32" s="20">
        <v>2.0000000000000001E-4</v>
      </c>
      <c r="L32" s="18">
        <v>300</v>
      </c>
      <c r="M32" s="20">
        <v>2.9999999999999997E-4</v>
      </c>
    </row>
    <row r="33" spans="2:13" x14ac:dyDescent="0.35">
      <c r="B33" s="6" t="s">
        <v>134</v>
      </c>
      <c r="C33" s="7">
        <v>949660</v>
      </c>
      <c r="D33" s="7">
        <v>701728</v>
      </c>
      <c r="F33" s="2">
        <f t="shared" si="11"/>
        <v>247932</v>
      </c>
      <c r="G33" s="5">
        <f t="shared" si="12"/>
        <v>0.26107448981740833</v>
      </c>
      <c r="H33" s="10"/>
      <c r="I33" s="6" t="s">
        <v>135</v>
      </c>
      <c r="J33" s="18">
        <v>2876</v>
      </c>
      <c r="K33" s="20">
        <v>2E-3</v>
      </c>
      <c r="L33" s="18">
        <v>2874</v>
      </c>
      <c r="M33" s="20">
        <v>3.0000000000000001E-3</v>
      </c>
    </row>
    <row r="34" spans="2:13" x14ac:dyDescent="0.35">
      <c r="B34" s="6" t="s">
        <v>136</v>
      </c>
      <c r="C34" s="7">
        <v>4428</v>
      </c>
      <c r="D34" s="7">
        <v>1035</v>
      </c>
      <c r="F34" s="2">
        <f t="shared" si="11"/>
        <v>3393</v>
      </c>
      <c r="G34" s="5">
        <f t="shared" si="12"/>
        <v>0.76626016260162599</v>
      </c>
      <c r="H34" s="10"/>
      <c r="I34" s="6" t="s">
        <v>137</v>
      </c>
      <c r="J34" s="18">
        <v>84681</v>
      </c>
      <c r="K34" s="20">
        <v>8.1000000000000003E-2</v>
      </c>
      <c r="L34" s="18">
        <v>78582</v>
      </c>
      <c r="M34" s="20">
        <v>0.104</v>
      </c>
    </row>
    <row r="35" spans="2:13" x14ac:dyDescent="0.35">
      <c r="B35" s="6" t="s">
        <v>138</v>
      </c>
      <c r="C35" s="7">
        <f>SUM(C30:C34)</f>
        <v>1059945</v>
      </c>
      <c r="D35" s="7">
        <f>SUM(D30:D34)</f>
        <v>784519</v>
      </c>
      <c r="F35" s="2">
        <f t="shared" si="11"/>
        <v>275426</v>
      </c>
      <c r="G35" s="5">
        <f t="shared" si="12"/>
        <v>0.25984933180495212</v>
      </c>
      <c r="H35" s="10"/>
      <c r="I35" s="6" t="s">
        <v>139</v>
      </c>
      <c r="J35" s="18">
        <v>949660</v>
      </c>
      <c r="K35" s="20">
        <v>0.91900000000000004</v>
      </c>
      <c r="L35" s="18">
        <v>701728</v>
      </c>
      <c r="M35" s="20">
        <v>0.89400000000000002</v>
      </c>
    </row>
    <row r="36" spans="2:13" x14ac:dyDescent="0.35">
      <c r="B36" s="6" t="s">
        <v>140</v>
      </c>
      <c r="C36" s="7">
        <f>SUM(C35,C26)</f>
        <v>1735286</v>
      </c>
      <c r="D36" s="7">
        <f>SUM(D35,D26)</f>
        <v>1094552</v>
      </c>
      <c r="F36" s="2">
        <f t="shared" si="11"/>
        <v>640734</v>
      </c>
      <c r="G36" s="5">
        <f t="shared" si="12"/>
        <v>0.36923826965699025</v>
      </c>
      <c r="H36" s="10"/>
      <c r="I36" s="6" t="s">
        <v>141</v>
      </c>
      <c r="J36" s="18">
        <v>4428</v>
      </c>
      <c r="K36" s="20">
        <v>4.0000000000000001E-3</v>
      </c>
      <c r="L36" s="18">
        <v>1035</v>
      </c>
      <c r="M36" s="20">
        <v>1E-3</v>
      </c>
    </row>
    <row r="37" spans="2:13" x14ac:dyDescent="0.35">
      <c r="G37" s="9"/>
      <c r="H37" s="10"/>
      <c r="I37" s="23" t="s">
        <v>142</v>
      </c>
      <c r="J37" s="18">
        <v>1033089</v>
      </c>
      <c r="K37" s="22">
        <v>1</v>
      </c>
      <c r="L37" s="18">
        <v>784519</v>
      </c>
      <c r="M37" s="22">
        <v>1</v>
      </c>
    </row>
    <row r="38" spans="2:13" x14ac:dyDescent="0.35">
      <c r="G38" s="9"/>
      <c r="H38" s="10"/>
      <c r="I38" s="6"/>
      <c r="J38" s="6"/>
      <c r="K38" s="6"/>
      <c r="L38" s="6"/>
      <c r="M38" s="6"/>
    </row>
    <row r="39" spans="2:13" x14ac:dyDescent="0.35">
      <c r="G39" s="9"/>
      <c r="H39" s="10"/>
      <c r="I39" s="23" t="s">
        <v>143</v>
      </c>
      <c r="J39" s="18">
        <v>1708430</v>
      </c>
      <c r="K39" s="6"/>
      <c r="L39" s="18">
        <v>1904552</v>
      </c>
      <c r="M39" s="6"/>
    </row>
    <row r="40" spans="2:13" x14ac:dyDescent="0.35">
      <c r="G40" s="9"/>
      <c r="H40" s="10"/>
    </row>
    <row r="41" spans="2:13" x14ac:dyDescent="0.35">
      <c r="G41" s="9"/>
      <c r="H41" s="10"/>
    </row>
    <row r="44" spans="2:13" x14ac:dyDescent="0.35">
      <c r="D44" s="47"/>
      <c r="E44" s="47"/>
      <c r="F44" s="47"/>
    </row>
    <row r="45" spans="2:13" x14ac:dyDescent="0.35">
      <c r="D45" s="47"/>
      <c r="E45" s="47"/>
      <c r="F45" s="47"/>
    </row>
    <row r="46" spans="2:13" x14ac:dyDescent="0.35">
      <c r="D46" s="47"/>
      <c r="E46" s="47"/>
      <c r="F46" s="47"/>
    </row>
    <row r="47" spans="2:13" x14ac:dyDescent="0.35">
      <c r="D47" s="47"/>
      <c r="E47" s="47"/>
      <c r="F47" s="47"/>
    </row>
    <row r="48" spans="2:13" x14ac:dyDescent="0.35">
      <c r="D48" s="47"/>
      <c r="E48" s="47"/>
      <c r="F48" s="47"/>
      <c r="I48" s="48"/>
    </row>
    <row r="49" spans="4:9" x14ac:dyDescent="0.35">
      <c r="D49" s="47"/>
      <c r="E49" s="47"/>
      <c r="F49" s="47"/>
      <c r="I49" s="52"/>
    </row>
    <row r="50" spans="4:9" x14ac:dyDescent="0.35">
      <c r="I50" s="53"/>
    </row>
    <row r="51" spans="4:9" x14ac:dyDescent="0.35">
      <c r="I51" s="49"/>
    </row>
    <row r="52" spans="4:9" x14ac:dyDescent="0.35">
      <c r="I52" s="50"/>
    </row>
    <row r="53" spans="4:9" x14ac:dyDescent="0.35">
      <c r="I53" s="51"/>
    </row>
    <row r="54" spans="4:9" x14ac:dyDescent="0.35">
      <c r="I54" s="54"/>
    </row>
  </sheetData>
  <mergeCells count="14">
    <mergeCell ref="BS2:BY2"/>
    <mergeCell ref="AJ1:AJ2"/>
    <mergeCell ref="X8:Y8"/>
    <mergeCell ref="AB8:AC8"/>
    <mergeCell ref="AF8:AG8"/>
    <mergeCell ref="B28:D28"/>
    <mergeCell ref="B1:D1"/>
    <mergeCell ref="B15:D15"/>
    <mergeCell ref="X1:AA1"/>
    <mergeCell ref="AF1:AI1"/>
    <mergeCell ref="X7:Z7"/>
    <mergeCell ref="AB7:AD7"/>
    <mergeCell ref="AF7:AH7"/>
    <mergeCell ref="AB1:A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Peña</dc:creator>
  <cp:keywords/>
  <dc:description/>
  <cp:lastModifiedBy>Said Blancas</cp:lastModifiedBy>
  <cp:revision/>
  <dcterms:created xsi:type="dcterms:W3CDTF">2024-04-10T19:44:29Z</dcterms:created>
  <dcterms:modified xsi:type="dcterms:W3CDTF">2024-06-27T06:06:49Z</dcterms:modified>
  <cp:category/>
  <cp:contentStatus/>
</cp:coreProperties>
</file>