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Github1\Data-Analytics-Portfolio-Project\"/>
    </mc:Choice>
  </mc:AlternateContent>
  <xr:revisionPtr revIDLastSave="0" documentId="13_ncr:1_{16DD3F8F-47A7-42C4-B369-348700EDA9B9}" xr6:coauthVersionLast="47" xr6:coauthVersionMax="47" xr10:uidLastSave="{00000000-0000-0000-0000-000000000000}"/>
  <bookViews>
    <workbookView xWindow="12855" yWindow="60" windowWidth="14730" windowHeight="15420" tabRatio="774" activeTab="9" xr2:uid="{D4D68308-9443-478A-A1A8-AFEDF7641D08}"/>
  </bookViews>
  <sheets>
    <sheet name="Concept" sheetId="1" r:id="rId1"/>
    <sheet name="Data" sheetId="2" r:id="rId2"/>
    <sheet name="14" sheetId="11" r:id="rId3"/>
    <sheet name="12" sheetId="10" r:id="rId4"/>
    <sheet name="11" sheetId="9" r:id="rId5"/>
    <sheet name="10" sheetId="8" r:id="rId6"/>
    <sheet name="9" sheetId="7" r:id="rId7"/>
    <sheet name="Sheet1" sheetId="12" r:id="rId8"/>
    <sheet name="8" sheetId="6" r:id="rId9"/>
    <sheet name="6" sheetId="5" r:id="rId10"/>
    <sheet name="3 &amp; 4" sheetId="4" r:id="rId11"/>
    <sheet name="1 &amp; 2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10" i="6"/>
  <c r="C11" i="6"/>
  <c r="C12" i="6"/>
  <c r="C13" i="6"/>
  <c r="C14" i="6"/>
  <c r="C15" i="6"/>
  <c r="C4" i="6"/>
  <c r="L16" i="11"/>
  <c r="L6" i="11"/>
  <c r="L7" i="11"/>
  <c r="L8" i="11"/>
  <c r="L9" i="11"/>
  <c r="L10" i="11"/>
  <c r="L11" i="11"/>
  <c r="L12" i="11"/>
  <c r="L13" i="11"/>
  <c r="L14" i="11"/>
  <c r="L15" i="11"/>
  <c r="L5" i="11"/>
  <c r="I6" i="11"/>
  <c r="I7" i="11"/>
  <c r="I8" i="11"/>
  <c r="I9" i="11"/>
  <c r="I10" i="11"/>
  <c r="I11" i="11"/>
  <c r="I12" i="11"/>
  <c r="I13" i="11"/>
  <c r="I14" i="11"/>
  <c r="I15" i="11"/>
  <c r="I16" i="11"/>
  <c r="I5" i="11"/>
  <c r="K6" i="11"/>
  <c r="K7" i="11"/>
  <c r="K8" i="11"/>
  <c r="K9" i="11"/>
  <c r="K10" i="11"/>
  <c r="K11" i="11"/>
  <c r="K12" i="11"/>
  <c r="K13" i="11"/>
  <c r="K14" i="11"/>
  <c r="K15" i="11"/>
  <c r="K16" i="11"/>
  <c r="K5" i="11"/>
  <c r="C5" i="5"/>
  <c r="B5" i="11" a="1"/>
  <c r="B5" i="11" s="1"/>
  <c r="C5" i="11" s="1"/>
  <c r="B4" i="10" a="1"/>
  <c r="B4" i="10" s="1"/>
  <c r="C2" i="9"/>
  <c r="C3" i="9" s="1" a="1"/>
  <c r="C3" i="9" s="1"/>
  <c r="C16" i="8"/>
  <c r="C15" i="8"/>
  <c r="C14" i="8"/>
  <c r="C8" i="8"/>
  <c r="C7" i="8"/>
  <c r="C6" i="8"/>
  <c r="C5" i="8"/>
  <c r="C16" i="7"/>
  <c r="B15" i="7"/>
  <c r="B16" i="7" s="1" a="1"/>
  <c r="B16" i="7" s="1"/>
  <c r="B18" i="7"/>
  <c r="B17" i="7"/>
  <c r="N2" i="2"/>
  <c r="D4" i="7" s="1" a="1"/>
  <c r="D4" i="7" s="1"/>
  <c r="N3" i="2"/>
  <c r="P3" i="4" s="1" a="1"/>
  <c r="P3" i="4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A4" i="4" s="1" a="1"/>
  <c r="A4" i="4" s="1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B8" i="7"/>
  <c r="B7" i="7"/>
  <c r="B6" i="7"/>
  <c r="B5" i="7"/>
  <c r="A4" i="6" a="1"/>
  <c r="A4" i="6" s="1"/>
  <c r="C3" i="6" s="1"/>
  <c r="B15" i="5" a="1"/>
  <c r="B15" i="5" s="1"/>
  <c r="B12" i="5"/>
  <c r="B11" i="5"/>
  <c r="B10" i="5"/>
  <c r="B9" i="5"/>
  <c r="B8" i="5"/>
  <c r="B7" i="5"/>
  <c r="B6" i="5"/>
  <c r="D5" i="5"/>
  <c r="D4" i="5"/>
  <c r="C4" i="5"/>
  <c r="B5" i="5"/>
  <c r="B4" i="5"/>
  <c r="P2" i="4" a="1"/>
  <c r="P2" i="4" s="1"/>
  <c r="A3" i="4" a="1"/>
  <c r="A3" i="4" s="1"/>
  <c r="A4" i="3" a="1"/>
  <c r="A4" i="3" s="1"/>
  <c r="F4" i="3" s="1"/>
  <c r="D3" i="11"/>
  <c r="E14" i="8"/>
  <c r="C6" i="9" l="1" a="1"/>
  <c r="C6" i="9" s="1"/>
  <c r="D3" i="9"/>
  <c r="C13" i="11"/>
  <c r="G6" i="11"/>
  <c r="C12" i="11"/>
  <c r="H5" i="11" a="1"/>
  <c r="H5" i="11" s="1"/>
  <c r="C11" i="11"/>
  <c r="H16" i="11" a="1"/>
  <c r="H16" i="11" s="1"/>
  <c r="D5" i="11"/>
  <c r="E5" i="11" s="1"/>
  <c r="F5" i="11" s="1"/>
  <c r="C10" i="11"/>
  <c r="H15" i="11" a="1"/>
  <c r="H15" i="11" s="1"/>
  <c r="H14" i="11" a="1"/>
  <c r="H14" i="11" s="1"/>
  <c r="D15" i="11"/>
  <c r="E15" i="11" s="1"/>
  <c r="F15" i="11" s="1"/>
  <c r="C8" i="11"/>
  <c r="G5" i="11"/>
  <c r="H13" i="11" a="1"/>
  <c r="H13" i="11" s="1"/>
  <c r="D14" i="11"/>
  <c r="E14" i="11" s="1"/>
  <c r="F14" i="11" s="1"/>
  <c r="C7" i="11"/>
  <c r="G16" i="11"/>
  <c r="H12" i="11" a="1"/>
  <c r="H12" i="11" s="1"/>
  <c r="D13" i="11"/>
  <c r="E13" i="11" s="1"/>
  <c r="F13" i="11" s="1"/>
  <c r="C6" i="11"/>
  <c r="G15" i="11"/>
  <c r="H11" i="11" a="1"/>
  <c r="H11" i="11" s="1"/>
  <c r="C9" i="11"/>
  <c r="D12" i="11"/>
  <c r="E12" i="11" s="1"/>
  <c r="F12" i="11" s="1"/>
  <c r="G14" i="11"/>
  <c r="H10" i="11" a="1"/>
  <c r="H10" i="11" s="1"/>
  <c r="D11" i="11"/>
  <c r="E11" i="11" s="1"/>
  <c r="F11" i="11" s="1"/>
  <c r="G13" i="11"/>
  <c r="H9" i="11" a="1"/>
  <c r="H9" i="11" s="1"/>
  <c r="G7" i="11"/>
  <c r="D10" i="11"/>
  <c r="E10" i="11" s="1"/>
  <c r="F10" i="11" s="1"/>
  <c r="G12" i="11"/>
  <c r="H8" i="11" a="1"/>
  <c r="H8" i="11" s="1"/>
  <c r="D9" i="11"/>
  <c r="E9" i="11" s="1"/>
  <c r="F9" i="11" s="1"/>
  <c r="G11" i="11"/>
  <c r="H7" i="11" a="1"/>
  <c r="H7" i="11" s="1"/>
  <c r="C14" i="11"/>
  <c r="D8" i="11"/>
  <c r="E8" i="11" s="1"/>
  <c r="F8" i="11" s="1"/>
  <c r="G10" i="11"/>
  <c r="H6" i="11" a="1"/>
  <c r="H6" i="11" s="1"/>
  <c r="D16" i="11"/>
  <c r="E16" i="11" s="1"/>
  <c r="F16" i="11" s="1"/>
  <c r="D7" i="11"/>
  <c r="E7" i="11" s="1"/>
  <c r="F7" i="11" s="1"/>
  <c r="C16" i="11"/>
  <c r="G9" i="11"/>
  <c r="D6" i="11"/>
  <c r="E6" i="11" s="1"/>
  <c r="F6" i="11" s="1"/>
  <c r="C15" i="11"/>
  <c r="G8" i="11"/>
  <c r="E3" i="6"/>
  <c r="F13" i="3"/>
  <c r="F10" i="3"/>
  <c r="F9" i="3"/>
  <c r="F8" i="3"/>
  <c r="F7" i="3"/>
  <c r="F6" i="3"/>
  <c r="F5" i="3"/>
  <c r="F15" i="3"/>
  <c r="F14" i="3"/>
  <c r="F12" i="3"/>
  <c r="F11" i="3"/>
  <c r="E15" i="3"/>
  <c r="E14" i="3"/>
  <c r="D15" i="3"/>
  <c r="E13" i="3"/>
  <c r="D14" i="3"/>
  <c r="E12" i="3"/>
  <c r="D13" i="3"/>
  <c r="E11" i="3"/>
  <c r="E4" i="3"/>
  <c r="D12" i="3"/>
  <c r="E10" i="3"/>
  <c r="E9" i="3"/>
  <c r="C4" i="3"/>
  <c r="D4" i="3"/>
  <c r="D11" i="3"/>
  <c r="D10" i="3"/>
  <c r="E8" i="3"/>
  <c r="E7" i="3"/>
  <c r="E6" i="3"/>
  <c r="E5" i="3"/>
  <c r="D5" i="3"/>
  <c r="D9" i="3"/>
  <c r="D8" i="3"/>
  <c r="D7" i="3"/>
  <c r="D6" i="3"/>
  <c r="C15" i="3"/>
  <c r="C14" i="3"/>
  <c r="C13" i="3"/>
  <c r="C12" i="3"/>
  <c r="B4" i="3"/>
  <c r="C11" i="3"/>
  <c r="C10" i="3"/>
  <c r="C9" i="3"/>
  <c r="C7" i="3"/>
  <c r="C8" i="3"/>
  <c r="C6" i="3"/>
  <c r="C5" i="3"/>
  <c r="B14" i="3"/>
  <c r="B13" i="3"/>
  <c r="B12" i="3"/>
  <c r="B11" i="3"/>
  <c r="B10" i="3"/>
  <c r="B15" i="3"/>
  <c r="B9" i="3"/>
  <c r="B8" i="3"/>
  <c r="B7" i="3"/>
  <c r="B6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<sst xmlns="http://schemas.openxmlformats.org/spreadsheetml/2006/main" count="2481" uniqueCount="825">
  <si>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</si>
  <si>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</si>
  <si>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</si>
  <si>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</si>
  <si>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</si>
  <si>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</si>
  <si>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</si>
  <si>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</si>
  <si>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</si>
  <si>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</si>
  <si>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</si>
  <si>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</si>
  <si>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</si>
  <si>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</si>
  <si>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</si>
  <si>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</si>
  <si>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</si>
  <si>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</si>
  <si>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</si>
  <si>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</si>
  <si>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</si>
  <si>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</si>
  <si>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</si>
  <si>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</si>
  <si>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</si>
  <si>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</si>
  <si>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</si>
  <si>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</si>
  <si>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</si>
  <si>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</si>
  <si>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</si>
  <si>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</si>
  <si>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</si>
  <si>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</si>
  <si>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</si>
  <si>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</si>
  <si>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</si>
  <si>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</si>
  <si>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</si>
  <si>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</si>
  <si>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</si>
  <si>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</si>
  <si>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</si>
  <si>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</si>
  <si>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</si>
  <si>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</si>
  <si>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</si>
  <si>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</si>
  <si>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</si>
  <si>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</si>
  <si>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</si>
  <si>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</si>
  <si>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</si>
  <si>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</si>
  <si>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</si>
  <si>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</si>
  <si>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</si>
  <si>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</si>
  <si>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</si>
  <si>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</si>
  <si>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</si>
  <si>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</si>
  <si>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</si>
  <si>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</si>
  <si>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</si>
  <si>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</si>
  <si>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</si>
  <si>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</si>
  <si>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</si>
  <si>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</si>
  <si>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</si>
  <si>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</si>
  <si>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</si>
  <si>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</si>
  <si>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</si>
  <si>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</si>
  <si>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</si>
  <si>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</si>
  <si>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</si>
  <si>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</si>
  <si>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</si>
  <si>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</si>
  <si>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</si>
  <si>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</si>
  <si>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</si>
  <si>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</si>
  <si>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</si>
  <si>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</si>
  <si>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</si>
  <si>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</si>
  <si>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</si>
  <si>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</si>
  <si>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</si>
  <si>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</si>
  <si>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</si>
  <si>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</si>
  <si>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</si>
  <si>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</si>
  <si>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</si>
  <si>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</si>
  <si>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</si>
  <si>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</si>
  <si>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</si>
  <si>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</si>
  <si>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</si>
  <si>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</si>
  <si>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</si>
  <si>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</si>
  <si>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</si>
  <si>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</si>
  <si>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</si>
  <si>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</si>
  <si>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</si>
  <si>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</si>
  <si>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</si>
  <si>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</si>
  <si>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</si>
  <si>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</si>
  <si>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</si>
  <si>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</si>
  <si>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</si>
  <si>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</si>
  <si>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</si>
  <si>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</si>
  <si>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</si>
  <si>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</si>
  <si>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</si>
  <si>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</si>
  <si>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</si>
  <si>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</si>
  <si>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</si>
  <si>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</si>
  <si>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</si>
  <si>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</si>
  <si>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</si>
  <si>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</si>
  <si>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</si>
  <si>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</si>
  <si>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</si>
  <si>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</si>
  <si>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</si>
  <si>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</si>
  <si>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</si>
  <si>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</si>
  <si>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</si>
  <si>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</si>
  <si>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</si>
  <si>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</si>
  <si>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</si>
  <si>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</si>
  <si>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</si>
  <si>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</si>
  <si>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</si>
  <si>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</si>
  <si>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</si>
  <si>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</si>
  <si>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</si>
  <si>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</si>
  <si>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</si>
  <si>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</si>
  <si>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</si>
  <si>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</si>
  <si>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</si>
  <si>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</si>
  <si>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</si>
  <si>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</si>
  <si>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</si>
  <si>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</si>
  <si>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</si>
  <si>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</si>
  <si>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</si>
  <si>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</si>
  <si>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</si>
  <si>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</si>
  <si>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</si>
  <si>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</si>
  <si>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</si>
  <si>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</si>
  <si>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</si>
  <si>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</si>
  <si>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</si>
  <si>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</si>
  <si>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</si>
  <si>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</si>
  <si>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</si>
  <si>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</si>
  <si>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</si>
  <si>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</si>
  <si>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</si>
  <si>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</si>
  <si>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</si>
  <si>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</si>
  <si>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</si>
  <si>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</si>
  <si>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</si>
  <si>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</si>
  <si>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</si>
  <si>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</si>
  <si>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</si>
  <si>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</si>
  <si>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</si>
  <si>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</si>
  <si>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</si>
  <si>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</si>
  <si>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</si>
  <si>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</si>
  <si>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</si>
  <si>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</si>
  <si>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</si>
  <si>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</si>
  <si>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</si>
  <si>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</si>
  <si>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</si>
  <si>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</si>
  <si>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</si>
  <si>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</si>
  <si>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</si>
  <si>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</si>
  <si>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</si>
  <si>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</si>
  <si>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</si>
  <si>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</si>
  <si>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</si>
  <si>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</si>
  <si>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</si>
  <si>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</si>
  <si>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</si>
  <si>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</si>
  <si>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</si>
  <si>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</si>
  <si>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</si>
  <si>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</si>
  <si>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</si>
  <si>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</si>
  <si>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</si>
  <si>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</si>
  <si>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</si>
  <si>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</si>
  <si>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</si>
  <si>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</si>
  <si>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</si>
  <si>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</si>
  <si>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</si>
  <si>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</si>
  <si>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</si>
  <si>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</si>
  <si>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</si>
  <si>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</si>
  <si>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</si>
  <si>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</si>
  <si>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</si>
  <si>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</si>
  <si>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</si>
  <si>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</si>
  <si>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</si>
  <si>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</si>
  <si>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</si>
  <si>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</si>
  <si>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</si>
  <si>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</si>
  <si>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</si>
  <si>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</si>
  <si>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</si>
  <si>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</si>
  <si>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</si>
  <si>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</si>
  <si>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</si>
  <si>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</si>
  <si>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</si>
  <si>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</si>
  <si>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</si>
  <si>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</si>
  <si>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</si>
  <si>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</si>
  <si>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</si>
  <si>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</si>
  <si>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</si>
  <si>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</si>
  <si>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</si>
  <si>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</si>
  <si>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</si>
  <si>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</si>
  <si>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</si>
  <si>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</si>
  <si>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</si>
  <si>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</si>
  <si>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</si>
  <si>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</si>
  <si>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</si>
  <si>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</si>
  <si>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</si>
  <si>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</si>
  <si>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</si>
  <si>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</si>
  <si>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</si>
  <si>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</si>
  <si>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</si>
  <si>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</si>
  <si>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</si>
  <si>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</si>
  <si>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</si>
  <si>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</si>
  <si>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</si>
  <si>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</si>
  <si>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</si>
  <si>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</si>
  <si>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</si>
  <si>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</si>
  <si>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</si>
  <si>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</si>
  <si>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</si>
  <si>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</si>
  <si>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</si>
  <si>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</si>
  <si>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</si>
  <si>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</si>
  <si>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</si>
  <si>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</si>
  <si>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</si>
  <si>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</si>
  <si>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</si>
  <si>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</si>
  <si>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</si>
  <si>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</si>
  <si>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</si>
  <si>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</si>
  <si>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</si>
  <si>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</si>
  <si>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</si>
  <si>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</si>
  <si>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</si>
  <si>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</si>
  <si>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</si>
  <si>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</si>
  <si>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</si>
  <si>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</si>
  <si>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</si>
  <si>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</si>
  <si>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</si>
  <si>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</si>
  <si>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</si>
  <si>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</si>
  <si>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</si>
  <si>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</si>
  <si>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</si>
  <si>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</si>
  <si>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</si>
  <si>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</si>
  <si>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</si>
  <si>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</si>
  <si>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</si>
  <si>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</si>
  <si>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</si>
  <si>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</si>
  <si>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</si>
  <si>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</si>
  <si>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</si>
  <si>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</si>
  <si>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</si>
  <si>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</si>
  <si>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</si>
  <si>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</si>
  <si>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</si>
  <si>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</si>
  <si>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</si>
  <si>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</si>
  <si>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</si>
  <si>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</si>
  <si>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</si>
  <si>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</si>
  <si>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</si>
  <si>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</si>
  <si>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</si>
  <si>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</si>
  <si>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</si>
  <si>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</si>
  <si>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</si>
  <si>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</si>
  <si>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</si>
  <si>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</si>
  <si>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</si>
  <si>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</si>
  <si>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</si>
  <si>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</si>
  <si>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</si>
  <si>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</si>
  <si>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</si>
  <si>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</si>
  <si>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</si>
  <si>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</si>
  <si>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</si>
  <si>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</si>
  <si>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</si>
  <si>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</si>
  <si>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</si>
  <si>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</si>
  <si>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</si>
  <si>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</si>
  <si>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</si>
  <si>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</si>
  <si>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</si>
  <si>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</si>
  <si>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</si>
  <si>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</si>
  <si>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</si>
  <si>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</si>
  <si>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</si>
  <si>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</si>
  <si>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</si>
  <si>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</si>
  <si>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</si>
  <si>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</si>
  <si>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</si>
  <si>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</si>
  <si>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</si>
  <si>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</si>
  <si>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</si>
  <si>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</si>
  <si>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</si>
  <si>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</si>
  <si>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</si>
  <si>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</si>
  <si>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</si>
  <si>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</si>
  <si>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</si>
  <si>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</si>
  <si>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</si>
  <si>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</si>
  <si>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</si>
  <si>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</si>
  <si>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</si>
  <si>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</si>
  <si>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</si>
  <si>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</si>
  <si>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</si>
  <si>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</si>
  <si>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</si>
  <si>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</si>
  <si>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</si>
  <si>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</si>
  <si>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</si>
  <si>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</si>
  <si>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</si>
  <si>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</si>
  <si>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</si>
  <si>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</si>
  <si>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</si>
  <si>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</si>
  <si>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</si>
  <si>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</si>
  <si>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</si>
  <si>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</si>
  <si>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</si>
  <si>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</si>
  <si>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</si>
  <si>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</si>
  <si>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</si>
  <si>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</si>
  <si>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</si>
  <si>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</si>
  <si>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</si>
  <si>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</si>
  <si>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</si>
  <si>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</si>
  <si>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</si>
  <si>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</si>
  <si>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</si>
  <si>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</si>
  <si>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</si>
  <si>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</si>
  <si>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</si>
  <si>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</si>
  <si>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</si>
  <si>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</si>
  <si>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</si>
  <si>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</si>
  <si>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</si>
  <si>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</si>
  <si>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</si>
  <si>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</si>
  <si>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</si>
  <si>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</si>
  <si>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</si>
  <si>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</si>
  <si>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</si>
  <si>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</si>
  <si>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</si>
  <si>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</si>
  <si>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</si>
  <si>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</si>
  <si>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</si>
  <si>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</si>
  <si>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</si>
  <si>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</si>
  <si>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</si>
  <si>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</si>
  <si>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</si>
  <si>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</si>
  <si>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</si>
  <si>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</si>
  <si>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</si>
  <si>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</si>
  <si>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</si>
  <si>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</si>
  <si>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</si>
  <si>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</si>
  <si>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</si>
  <si>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</si>
  <si>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</si>
  <si>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</si>
  <si>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</si>
  <si>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</si>
  <si>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</si>
  <si>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</si>
  <si>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</si>
  <si>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</si>
  <si>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</si>
  <si>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</si>
  <si>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</si>
  <si>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</si>
  <si>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</si>
  <si>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</si>
  <si>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</si>
  <si>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</si>
  <si>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</si>
  <si>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</si>
  <si>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</si>
  <si>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</si>
  <si>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</si>
  <si>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</si>
  <si>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</si>
  <si>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</si>
  <si>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</si>
  <si>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</si>
  <si>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</si>
  <si>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</si>
  <si>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</si>
  <si>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</si>
  <si>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</si>
  <si>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</si>
  <si>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</si>
  <si>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</si>
  <si>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</si>
  <si>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</si>
  <si>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</si>
  <si>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</si>
  <si>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</si>
  <si>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</si>
  <si>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</si>
  <si>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</si>
  <si>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</si>
  <si>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</si>
  <si>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</si>
  <si>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</si>
  <si>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</si>
  <si>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</si>
  <si>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</si>
  <si>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</si>
  <si>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</si>
  <si>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</si>
  <si>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</si>
  <si>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</si>
  <si>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</si>
  <si>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</si>
  <si>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</si>
  <si>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</si>
  <si>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</si>
  <si>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</si>
  <si>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</si>
  <si>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</si>
  <si>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</si>
  <si>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</si>
  <si>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</si>
  <si>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</si>
  <si>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</si>
  <si>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</si>
  <si>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</si>
  <si>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</si>
  <si>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</si>
  <si>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</si>
  <si>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</si>
  <si>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</si>
  <si>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</si>
  <si>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</si>
  <si>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</si>
  <si>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</si>
  <si>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</si>
  <si>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</si>
  <si>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</si>
  <si>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</si>
  <si>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</si>
  <si>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</si>
  <si>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</si>
  <si>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</si>
  <si>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</si>
  <si>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</si>
  <si>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</si>
  <si>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</si>
  <si>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</si>
  <si>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</si>
  <si>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</si>
  <si>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</si>
  <si>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</si>
  <si>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</si>
  <si>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</si>
  <si>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</si>
  <si>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</si>
  <si>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</si>
  <si>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</si>
  <si>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</si>
  <si>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</si>
  <si>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</si>
  <si>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</si>
  <si>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</si>
  <si>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</si>
  <si>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</si>
  <si>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</si>
  <si>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</si>
  <si>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</si>
  <si>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</si>
  <si>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</si>
  <si>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</si>
  <si>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</si>
  <si>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</si>
  <si>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</si>
  <si>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</si>
  <si>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</si>
  <si>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</si>
  <si>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</si>
  <si>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</si>
  <si>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</si>
  <si>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</si>
  <si>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</si>
  <si>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</si>
  <si>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</si>
  <si>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</si>
  <si>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</si>
  <si>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</si>
  <si>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</si>
  <si>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</si>
  <si>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</si>
  <si>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</si>
  <si>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</si>
  <si>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</si>
  <si>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</si>
  <si>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</si>
  <si>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</si>
  <si>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</si>
  <si>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</si>
  <si>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</si>
  <si>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</si>
  <si>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</si>
  <si>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</si>
  <si>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</si>
  <si>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</si>
  <si>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</si>
  <si>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</si>
  <si>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</si>
  <si>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</si>
  <si>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</si>
  <si>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</si>
  <si>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</si>
  <si>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</si>
  <si>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</si>
  <si>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</si>
  <si>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</si>
  <si>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</si>
  <si>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</si>
  <si>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</si>
  <si>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</si>
  <si>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</si>
  <si>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</si>
  <si>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</si>
  <si>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</si>
  <si>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</si>
  <si>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</si>
  <si>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</si>
  <si>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</si>
  <si>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</si>
  <si>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</si>
  <si>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</si>
  <si>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</si>
  <si>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</si>
  <si>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</si>
  <si>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</si>
  <si>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</si>
  <si>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</si>
  <si>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</si>
  <si>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</si>
  <si>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</si>
  <si>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</si>
  <si>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</si>
  <si>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</si>
  <si>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</si>
  <si>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</si>
  <si>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</si>
  <si>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</si>
  <si>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</si>
  <si>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</si>
  <si>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</si>
  <si>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</si>
  <si>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</si>
  <si>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</si>
  <si>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</si>
  <si>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</si>
  <si>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</si>
  <si>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</si>
  <si>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</si>
  <si>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</si>
  <si>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</si>
  <si>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</si>
  <si>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</si>
  <si>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</si>
  <si>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</si>
  <si>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</si>
  <si>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</si>
  <si>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</si>
  <si>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</si>
  <si>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</si>
  <si>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</si>
  <si>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</si>
  <si>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</si>
  <si>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</si>
  <si>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</si>
  <si>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</si>
  <si>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</si>
  <si>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</si>
  <si>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</si>
  <si>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</si>
  <si>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</si>
  <si>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</si>
  <si>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</si>
  <si>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</si>
  <si>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</si>
  <si>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</si>
  <si>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</si>
  <si>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</si>
  <si>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</si>
  <si>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</si>
  <si>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</si>
  <si>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</si>
  <si>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</si>
  <si>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</si>
  <si>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</si>
  <si>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</si>
  <si>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</si>
  <si>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</si>
  <si>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</si>
  <si>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</si>
  <si>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</si>
  <si>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</si>
  <si>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</si>
  <si>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</si>
  <si>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</si>
  <si>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</si>
  <si>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</si>
  <si>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</si>
  <si>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</si>
  <si>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</si>
  <si>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</si>
  <si>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</si>
  <si>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</si>
  <si>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</si>
  <si>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</si>
  <si>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</si>
  <si>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</si>
  <si>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</si>
  <si>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</si>
  <si>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</si>
  <si>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</si>
  <si>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</si>
  <si>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</si>
  <si>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</si>
  <si>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</si>
  <si>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</si>
  <si>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</si>
  <si>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</si>
  <si>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</si>
  <si>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</si>
  <si>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</si>
  <si>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</si>
  <si>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</si>
  <si>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</si>
  <si>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</si>
  <si>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</si>
  <si>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</si>
  <si>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</si>
  <si>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</si>
  <si>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</si>
  <si>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</si>
  <si>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</si>
  <si>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</si>
  <si>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</si>
  <si>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</si>
  <si>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</si>
  <si>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</si>
  <si>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</si>
  <si>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</si>
  <si>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</si>
  <si>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</si>
  <si>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</si>
  <si>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</si>
  <si>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</si>
  <si>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</si>
  <si>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</si>
  <si>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</si>
  <si>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</si>
  <si>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</si>
  <si>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</si>
  <si>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</si>
  <si>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</si>
  <si>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</si>
  <si>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Employee Type Description</t>
  </si>
  <si>
    <t>Employee Type</t>
  </si>
  <si>
    <t>PT</t>
  </si>
  <si>
    <t>FT</t>
  </si>
  <si>
    <t>TE</t>
  </si>
  <si>
    <t>Employee Type2</t>
  </si>
  <si>
    <t>Data</t>
  </si>
  <si>
    <t>Sheet 1</t>
  </si>
  <si>
    <t>1st column should be Employee Type to perform a match, if not, the Vlookup will not work.</t>
  </si>
  <si>
    <t>Limitation</t>
  </si>
  <si>
    <t>When we do a match, anything prior to match criteria, we cannot apply vlookup</t>
  </si>
  <si>
    <t>Max Salary</t>
  </si>
  <si>
    <t>Number of Gender in different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</si>
</sst>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0" borderId="7" xfId="0" applyBorder="1"/>
    <xf numFmtId="0" fontId="2" fillId="0" borderId="1" xfId="2"/>
    <xf numFmtId="16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16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left"/>
    </xf>
    <xf numFmtId="9" fontId="7" fillId="0" borderId="0" xfId="3" applyFont="1"/>
    <xf numFmtId="164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3" applyFont="1"/>
    <xf numFmtId="0" fontId="3" fillId="0" borderId="8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4"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N261" totalsRowShown="0">
  <autoFilter ref="A1:N261" xr:uid="{39788D91-F5B9-496B-94EF-C3A4602C3B4E}"/>
  <sortState xmlns:xlrd2="http://schemas.microsoft.com/office/spreadsheetml/2017/richdata2" ref="A2:M261">
    <sortCondition ref="A7:A267"/>
  </sortState>
  <tableColumns count="14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3"/>
    <tableColumn id="7" xr3:uid="{69E0FEED-A266-4D74-99DF-2617CACDC85A}" name="Salary Bucket"/>
    <tableColumn id="8" xr3:uid="{B06826F1-45D0-4979-945A-650E2166E609}" name="Start Date" dataDxfId="2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1"/>
    <tableColumn id="13" xr3:uid="{8265356C-F75F-4079-A6F0-01CC6A595EB2}" name="Work Type"/>
    <tableColumn id="14" xr3:uid="{77F0EC6C-1668-4356-A297-A671DC62E5C6}" name="Employee Type2" dataDxfId="0">
      <calculatedColumnFormula>VLOOKUP(staff[[#This Row],[Employee type]],ET[],2,FALSE)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D62163-A22F-4ECD-BBA0-B66708E87F7A}" name="ET" displayName="ET" ref="A1:B4" totalsRowShown="0">
  <autoFilter ref="A1:B4" xr:uid="{6AD62163-A22F-4ECD-BBA0-B66708E87F7A}"/>
  <tableColumns count="2">
    <tableColumn id="1" xr3:uid="{61DC3008-E5D2-48D5-B7F1-7B377C2E377D}" name="Employee Type"/>
    <tableColumn id="2" xr3:uid="{9A53D9B9-7F79-4498-9DE6-71B73FD19900}" name="Employee Type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B1" workbookViewId="0">
      <selection activeCell="F12" sqref="F12"/>
    </sheetView>
  </sheetViews>
  <sheetFormatPr defaultRowHeight="15" x14ac:dyDescent="0.2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11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 x14ac:dyDescent="0.25">
      <c r="A1" s="1"/>
      <c r="C1" s="3" t="s">
        <v>0</v>
      </c>
    </row>
    <row r="5" spans="1:14" ht="21" customHeight="1" x14ac:dyDescent="0.25">
      <c r="C5" s="4"/>
      <c r="D5" s="5" t="s">
        <v>1</v>
      </c>
      <c r="E5" s="4"/>
      <c r="F5" s="5" t="s">
        <v>2</v>
      </c>
      <c r="G5" s="5" t="s">
        <v>3</v>
      </c>
      <c r="H5" s="31" t="s">
        <v>768</v>
      </c>
    </row>
    <row r="6" spans="1:14" ht="21" customHeight="1" x14ac:dyDescent="0.2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25">
      <c r="C7" s="33">
        <v>2</v>
      </c>
      <c r="D7" s="32" t="s">
        <v>776</v>
      </c>
      <c r="E7" s="7"/>
      <c r="F7" s="8" t="s">
        <v>770</v>
      </c>
      <c r="G7" s="32" t="s">
        <v>769</v>
      </c>
      <c r="H7" s="8" t="s">
        <v>770</v>
      </c>
      <c r="J7" s="10"/>
      <c r="N7" s="11"/>
    </row>
    <row r="8" spans="1:14" ht="21" customHeight="1" x14ac:dyDescent="0.2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2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25">
      <c r="C10" s="35">
        <v>5</v>
      </c>
      <c r="D10" s="34" t="s">
        <v>778</v>
      </c>
      <c r="E10" s="13"/>
      <c r="F10" s="14"/>
      <c r="G10" s="32" t="s">
        <v>769</v>
      </c>
      <c r="H10" s="9"/>
      <c r="J10" s="10"/>
      <c r="N10" s="11"/>
    </row>
    <row r="11" spans="1:14" ht="21" customHeight="1" x14ac:dyDescent="0.2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5">
      <c r="C12" s="12">
        <v>7</v>
      </c>
      <c r="D12" s="38" t="s">
        <v>784</v>
      </c>
      <c r="E12" s="13"/>
      <c r="F12" s="14" t="s">
        <v>785</v>
      </c>
      <c r="G12" s="38" t="s">
        <v>769</v>
      </c>
      <c r="H12" s="9"/>
      <c r="J12" s="10"/>
      <c r="N12" s="11"/>
    </row>
    <row r="13" spans="1:14" ht="21" customHeight="1" x14ac:dyDescent="0.25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25">
      <c r="C14" s="12">
        <v>9</v>
      </c>
      <c r="D14" s="38" t="s">
        <v>789</v>
      </c>
      <c r="E14" s="13"/>
      <c r="F14" s="14" t="s">
        <v>803</v>
      </c>
      <c r="G14" s="32" t="s">
        <v>769</v>
      </c>
      <c r="H14" s="9"/>
      <c r="J14" s="10"/>
      <c r="N14" s="11"/>
    </row>
    <row r="15" spans="1:14" ht="21" customHeight="1" x14ac:dyDescent="0.2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2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5">
      <c r="C19" s="12">
        <v>13</v>
      </c>
      <c r="D19" s="16" t="s">
        <v>804</v>
      </c>
      <c r="E19" s="19"/>
      <c r="F19" s="39"/>
      <c r="G19" s="32" t="s">
        <v>769</v>
      </c>
      <c r="H19" s="9"/>
      <c r="J19" s="10"/>
      <c r="N19" s="11"/>
    </row>
    <row r="20" spans="3:14" ht="30" x14ac:dyDescent="0.2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25">
      <c r="C21" s="40">
        <v>15</v>
      </c>
      <c r="D21" s="18" t="s">
        <v>23</v>
      </c>
      <c r="G21" s="32" t="s">
        <v>769</v>
      </c>
      <c r="H21" s="9"/>
      <c r="J21" s="10"/>
      <c r="N21" s="11"/>
    </row>
    <row r="22" spans="3:14" x14ac:dyDescent="0.25">
      <c r="H22" s="9"/>
      <c r="J22" s="10"/>
      <c r="N22" s="11"/>
    </row>
    <row r="23" spans="3:14" x14ac:dyDescent="0.25">
      <c r="H23" s="9"/>
      <c r="J23" s="10"/>
      <c r="N23" s="11"/>
    </row>
    <row r="24" spans="3:14" x14ac:dyDescent="0.25">
      <c r="H24" s="9"/>
      <c r="J24" s="10"/>
      <c r="N24" s="11"/>
    </row>
    <row r="25" spans="3:14" x14ac:dyDescent="0.25">
      <c r="H25" s="9"/>
      <c r="J25" s="10"/>
      <c r="N25" s="11"/>
    </row>
    <row r="26" spans="3:14" x14ac:dyDescent="0.25">
      <c r="H26" s="9"/>
      <c r="J26" s="10"/>
      <c r="N26" s="11"/>
    </row>
    <row r="27" spans="3:14" x14ac:dyDescent="0.25">
      <c r="H27" s="9"/>
      <c r="J27" s="10"/>
      <c r="N27" s="11"/>
    </row>
    <row r="28" spans="3:14" x14ac:dyDescent="0.25">
      <c r="H28" s="9"/>
      <c r="J28" s="10"/>
      <c r="N28" s="11"/>
    </row>
    <row r="29" spans="3:14" x14ac:dyDescent="0.25">
      <c r="H29" s="9"/>
      <c r="J29" s="10"/>
      <c r="N29" s="11"/>
    </row>
    <row r="30" spans="3:14" x14ac:dyDescent="0.25">
      <c r="H30" s="9"/>
      <c r="J30" s="10"/>
      <c r="N30" s="11"/>
    </row>
    <row r="31" spans="3:14" x14ac:dyDescent="0.25">
      <c r="H31" s="9"/>
      <c r="J31" s="10"/>
      <c r="N31" s="11"/>
    </row>
    <row r="32" spans="3:14" x14ac:dyDescent="0.25">
      <c r="H32" s="9"/>
      <c r="J32" s="10"/>
      <c r="N32" s="11"/>
    </row>
    <row r="33" spans="8:14" x14ac:dyDescent="0.25">
      <c r="H33" s="9"/>
      <c r="J33" s="10"/>
      <c r="N33" s="11"/>
    </row>
    <row r="34" spans="8:14" x14ac:dyDescent="0.25">
      <c r="H34" s="9"/>
      <c r="J34" s="10"/>
      <c r="N34" s="11"/>
    </row>
    <row r="35" spans="8:14" x14ac:dyDescent="0.25">
      <c r="H35" s="9"/>
      <c r="J35" s="10"/>
      <c r="N35" s="11"/>
    </row>
    <row r="36" spans="8:14" x14ac:dyDescent="0.25">
      <c r="H36" s="9"/>
      <c r="J36" s="10"/>
      <c r="N36" s="11"/>
    </row>
    <row r="37" spans="8:14" x14ac:dyDescent="0.25">
      <c r="H37" s="9"/>
      <c r="J37" s="10"/>
      <c r="N37" s="11"/>
    </row>
    <row r="38" spans="8:14" x14ac:dyDescent="0.25">
      <c r="H38" s="9"/>
      <c r="J38" s="10"/>
      <c r="N38" s="11"/>
    </row>
    <row r="39" spans="8:14" x14ac:dyDescent="0.25">
      <c r="H39" s="9"/>
      <c r="J39" s="10"/>
      <c r="N39" s="11"/>
    </row>
    <row r="40" spans="8:14" x14ac:dyDescent="0.25">
      <c r="H40" s="9"/>
      <c r="J40" s="10"/>
      <c r="N40" s="11"/>
    </row>
    <row r="41" spans="8:14" x14ac:dyDescent="0.25">
      <c r="H41" s="9"/>
      <c r="J41" s="10"/>
      <c r="N41" s="11"/>
    </row>
    <row r="42" spans="8:14" x14ac:dyDescent="0.25">
      <c r="H42" s="9"/>
      <c r="J42" s="10"/>
      <c r="N42" s="11"/>
    </row>
    <row r="43" spans="8:14" x14ac:dyDescent="0.25">
      <c r="H43" s="9"/>
      <c r="J43" s="10"/>
      <c r="N43" s="11"/>
    </row>
    <row r="44" spans="8:14" x14ac:dyDescent="0.25">
      <c r="H44" s="9"/>
      <c r="J44" s="10"/>
      <c r="N44" s="11"/>
    </row>
    <row r="45" spans="8:14" x14ac:dyDescent="0.25">
      <c r="H45" s="9"/>
      <c r="J45" s="10"/>
      <c r="N45" s="11"/>
    </row>
    <row r="46" spans="8:14" x14ac:dyDescent="0.25">
      <c r="H46" s="9"/>
      <c r="J46" s="10"/>
      <c r="N46" s="11"/>
    </row>
    <row r="47" spans="8:14" x14ac:dyDescent="0.25">
      <c r="H47" s="9"/>
      <c r="J47" s="10"/>
      <c r="N47" s="11"/>
    </row>
    <row r="48" spans="8:14" x14ac:dyDescent="0.25">
      <c r="H48" s="9"/>
      <c r="J48" s="10"/>
      <c r="N48" s="11"/>
    </row>
    <row r="49" spans="8:14" x14ac:dyDescent="0.25">
      <c r="H49" s="9"/>
      <c r="J49" s="10"/>
      <c r="N49" s="11"/>
    </row>
    <row r="50" spans="8:14" x14ac:dyDescent="0.25">
      <c r="H50" s="9"/>
      <c r="J50" s="10"/>
      <c r="N50" s="11"/>
    </row>
    <row r="51" spans="8:14" x14ac:dyDescent="0.25">
      <c r="H51" s="9"/>
      <c r="J51" s="10"/>
      <c r="N51" s="11"/>
    </row>
    <row r="52" spans="8:14" x14ac:dyDescent="0.25">
      <c r="H52" s="9"/>
      <c r="J52" s="10"/>
      <c r="N52" s="11"/>
    </row>
    <row r="53" spans="8:14" x14ac:dyDescent="0.25">
      <c r="H53" s="9"/>
      <c r="J53" s="10"/>
      <c r="N53" s="11"/>
    </row>
    <row r="54" spans="8:14" x14ac:dyDescent="0.25">
      <c r="H54" s="9"/>
      <c r="J54" s="10"/>
      <c r="N54" s="11"/>
    </row>
    <row r="55" spans="8:14" x14ac:dyDescent="0.25">
      <c r="H55" s="9"/>
      <c r="J55" s="10"/>
      <c r="N55" s="11"/>
    </row>
    <row r="56" spans="8:14" x14ac:dyDescent="0.25">
      <c r="H56" s="9"/>
      <c r="J56" s="10"/>
      <c r="N56" s="11"/>
    </row>
    <row r="57" spans="8:14" x14ac:dyDescent="0.25">
      <c r="H57" s="9"/>
      <c r="J57" s="10"/>
      <c r="N57" s="11"/>
    </row>
    <row r="58" spans="8:14" x14ac:dyDescent="0.25">
      <c r="H58" s="9"/>
      <c r="J58" s="10"/>
      <c r="N58" s="11"/>
    </row>
    <row r="59" spans="8:14" x14ac:dyDescent="0.25">
      <c r="H59" s="9"/>
      <c r="J59" s="10"/>
      <c r="N59" s="11"/>
    </row>
    <row r="60" spans="8:14" x14ac:dyDescent="0.25">
      <c r="H60" s="9"/>
      <c r="J60" s="10"/>
      <c r="N60" s="11"/>
    </row>
    <row r="61" spans="8:14" x14ac:dyDescent="0.25">
      <c r="H61" s="9"/>
      <c r="J61" s="10"/>
      <c r="N61" s="11"/>
    </row>
    <row r="62" spans="8:14" x14ac:dyDescent="0.25">
      <c r="H62" s="9"/>
      <c r="J62" s="10"/>
      <c r="N62" s="11"/>
    </row>
    <row r="63" spans="8:14" x14ac:dyDescent="0.25">
      <c r="H63" s="9"/>
      <c r="J63" s="10"/>
      <c r="N63" s="11"/>
    </row>
    <row r="64" spans="8:14" x14ac:dyDescent="0.25">
      <c r="H64" s="9"/>
      <c r="J64" s="10"/>
      <c r="N64" s="11"/>
    </row>
    <row r="65" spans="8:14" x14ac:dyDescent="0.25">
      <c r="H65" s="9"/>
      <c r="J65" s="10"/>
      <c r="N65" s="11"/>
    </row>
    <row r="66" spans="8:14" x14ac:dyDescent="0.25">
      <c r="H66" s="9"/>
      <c r="J66" s="10"/>
      <c r="N66" s="11"/>
    </row>
    <row r="67" spans="8:14" x14ac:dyDescent="0.25">
      <c r="H67" s="9"/>
      <c r="J67" s="10"/>
      <c r="N67" s="11"/>
    </row>
    <row r="68" spans="8:14" x14ac:dyDescent="0.25">
      <c r="H68" s="9"/>
      <c r="J68" s="10"/>
      <c r="N68" s="11"/>
    </row>
    <row r="69" spans="8:14" x14ac:dyDescent="0.25">
      <c r="H69" s="9"/>
      <c r="J69" s="10"/>
      <c r="N69" s="11"/>
    </row>
    <row r="70" spans="8:14" x14ac:dyDescent="0.25">
      <c r="H70" s="9"/>
      <c r="J70" s="10"/>
      <c r="N70" s="11"/>
    </row>
    <row r="71" spans="8:14" x14ac:dyDescent="0.25">
      <c r="H71" s="9"/>
      <c r="J71" s="10"/>
      <c r="N71" s="11"/>
    </row>
    <row r="72" spans="8:14" x14ac:dyDescent="0.25">
      <c r="H72" s="9"/>
      <c r="J72" s="10"/>
      <c r="N72" s="11"/>
    </row>
    <row r="73" spans="8:14" x14ac:dyDescent="0.25">
      <c r="H73" s="9"/>
      <c r="J73" s="10"/>
      <c r="N73" s="11"/>
    </row>
    <row r="74" spans="8:14" x14ac:dyDescent="0.25">
      <c r="H74" s="9"/>
      <c r="J74" s="10"/>
      <c r="N74" s="11"/>
    </row>
    <row r="75" spans="8:14" x14ac:dyDescent="0.25">
      <c r="H75" s="9"/>
      <c r="J75" s="10"/>
      <c r="N75" s="11"/>
    </row>
    <row r="76" spans="8:14" x14ac:dyDescent="0.25">
      <c r="H76" s="9"/>
      <c r="J76" s="10"/>
      <c r="N76" s="11"/>
    </row>
    <row r="77" spans="8:14" x14ac:dyDescent="0.25">
      <c r="H77" s="9"/>
      <c r="J77" s="10"/>
      <c r="N77" s="11"/>
    </row>
    <row r="78" spans="8:14" x14ac:dyDescent="0.25">
      <c r="H78" s="9"/>
      <c r="J78" s="10"/>
      <c r="N78" s="11"/>
    </row>
    <row r="79" spans="8:14" x14ac:dyDescent="0.25">
      <c r="H79" s="9"/>
      <c r="J79" s="10"/>
      <c r="N79" s="11"/>
    </row>
    <row r="80" spans="8:14" x14ac:dyDescent="0.25">
      <c r="H80" s="9"/>
      <c r="J80" s="10"/>
      <c r="N80" s="11"/>
    </row>
    <row r="81" spans="8:14" x14ac:dyDescent="0.25">
      <c r="H81" s="9"/>
      <c r="J81" s="10"/>
      <c r="N81" s="11"/>
    </row>
    <row r="82" spans="8:14" x14ac:dyDescent="0.25">
      <c r="H82" s="9"/>
      <c r="J82" s="10"/>
      <c r="N82" s="11"/>
    </row>
    <row r="83" spans="8:14" x14ac:dyDescent="0.25">
      <c r="H83" s="9"/>
      <c r="J83" s="10"/>
      <c r="N83" s="11"/>
    </row>
    <row r="84" spans="8:14" x14ac:dyDescent="0.25">
      <c r="H84" s="9"/>
      <c r="J84" s="10"/>
      <c r="N84" s="11"/>
    </row>
    <row r="85" spans="8:14" x14ac:dyDescent="0.25">
      <c r="H85" s="9"/>
      <c r="J85" s="10"/>
      <c r="N85" s="11"/>
    </row>
    <row r="86" spans="8:14" x14ac:dyDescent="0.25">
      <c r="H86" s="9"/>
      <c r="J86" s="10"/>
      <c r="N86" s="11"/>
    </row>
    <row r="87" spans="8:14" x14ac:dyDescent="0.25">
      <c r="H87" s="9"/>
      <c r="J87" s="10"/>
      <c r="N87" s="11"/>
    </row>
    <row r="88" spans="8:14" x14ac:dyDescent="0.25">
      <c r="H88" s="9"/>
      <c r="J88" s="10"/>
      <c r="N88" s="11"/>
    </row>
    <row r="89" spans="8:14" x14ac:dyDescent="0.25">
      <c r="H89" s="9"/>
      <c r="J89" s="10"/>
      <c r="N89" s="11"/>
    </row>
    <row r="90" spans="8:14" x14ac:dyDescent="0.25">
      <c r="H90" s="9"/>
      <c r="J90" s="10"/>
      <c r="N90" s="11"/>
    </row>
    <row r="91" spans="8:14" x14ac:dyDescent="0.25">
      <c r="H91" s="9"/>
      <c r="J91" s="10"/>
      <c r="N91" s="11"/>
    </row>
    <row r="92" spans="8:14" x14ac:dyDescent="0.25">
      <c r="H92" s="9"/>
      <c r="J92" s="10"/>
      <c r="N92" s="11"/>
    </row>
    <row r="93" spans="8:14" x14ac:dyDescent="0.25">
      <c r="H93" s="9"/>
      <c r="J93" s="10"/>
      <c r="N93" s="11"/>
    </row>
    <row r="94" spans="8:14" x14ac:dyDescent="0.25">
      <c r="H94" s="9"/>
      <c r="J94" s="10"/>
      <c r="N94" s="11"/>
    </row>
    <row r="95" spans="8:14" x14ac:dyDescent="0.25">
      <c r="H95" s="9"/>
      <c r="J95" s="10"/>
      <c r="N95" s="11"/>
    </row>
    <row r="96" spans="8:14" x14ac:dyDescent="0.25">
      <c r="H96" s="9"/>
      <c r="J96" s="10"/>
      <c r="N96" s="11"/>
    </row>
    <row r="97" spans="8:14" x14ac:dyDescent="0.25">
      <c r="H97" s="9"/>
      <c r="J97" s="10"/>
      <c r="N97" s="11"/>
    </row>
    <row r="98" spans="8:14" x14ac:dyDescent="0.25">
      <c r="H98" s="9"/>
      <c r="J98" s="10"/>
      <c r="N98" s="11"/>
    </row>
    <row r="99" spans="8:14" x14ac:dyDescent="0.25">
      <c r="H99" s="9"/>
      <c r="J99" s="10"/>
      <c r="N99" s="11"/>
    </row>
    <row r="100" spans="8:14" x14ac:dyDescent="0.25">
      <c r="H100" s="9"/>
      <c r="J100" s="10"/>
      <c r="N100" s="11"/>
    </row>
    <row r="101" spans="8:14" x14ac:dyDescent="0.25">
      <c r="H101" s="9"/>
      <c r="J101" s="10"/>
      <c r="N101" s="11"/>
    </row>
    <row r="102" spans="8:14" x14ac:dyDescent="0.25">
      <c r="H102" s="9"/>
      <c r="J102" s="10"/>
      <c r="N102" s="11"/>
    </row>
    <row r="103" spans="8:14" x14ac:dyDescent="0.25">
      <c r="H103" s="9"/>
      <c r="J103" s="10"/>
      <c r="N103" s="11"/>
    </row>
    <row r="104" spans="8:14" x14ac:dyDescent="0.25">
      <c r="H104" s="9"/>
      <c r="J104" s="10"/>
      <c r="N104" s="11"/>
    </row>
    <row r="105" spans="8:14" x14ac:dyDescent="0.25">
      <c r="H105" s="9"/>
      <c r="J105" s="10"/>
      <c r="N105" s="11"/>
    </row>
    <row r="106" spans="8:14" x14ac:dyDescent="0.25">
      <c r="H106" s="9"/>
      <c r="J106" s="10"/>
      <c r="N106" s="11"/>
    </row>
    <row r="107" spans="8:14" x14ac:dyDescent="0.25">
      <c r="H107" s="9"/>
      <c r="J107" s="10"/>
      <c r="N107" s="11"/>
    </row>
    <row r="108" spans="8:14" x14ac:dyDescent="0.25">
      <c r="H108" s="9"/>
      <c r="J108" s="10"/>
      <c r="N108" s="11"/>
    </row>
    <row r="109" spans="8:14" x14ac:dyDescent="0.25">
      <c r="H109" s="9"/>
      <c r="J109" s="10"/>
      <c r="N109" s="11"/>
    </row>
    <row r="110" spans="8:14" x14ac:dyDescent="0.25">
      <c r="H110" s="9"/>
      <c r="J110" s="10"/>
      <c r="N110" s="11"/>
    </row>
    <row r="111" spans="8:14" x14ac:dyDescent="0.25">
      <c r="H111" s="9"/>
      <c r="J111" s="10"/>
      <c r="N111" s="11"/>
    </row>
    <row r="112" spans="8:14" x14ac:dyDescent="0.25">
      <c r="H112" s="9"/>
      <c r="J112" s="10"/>
      <c r="N112" s="11"/>
    </row>
    <row r="113" spans="8:14" x14ac:dyDescent="0.25">
      <c r="H113" s="9"/>
      <c r="J113" s="10"/>
      <c r="N113" s="11"/>
    </row>
    <row r="114" spans="8:14" x14ac:dyDescent="0.25">
      <c r="H114" s="9"/>
      <c r="J114" s="10"/>
      <c r="N114" s="11"/>
    </row>
    <row r="115" spans="8:14" x14ac:dyDescent="0.25">
      <c r="H115" s="9"/>
      <c r="J115" s="10"/>
      <c r="N115" s="11"/>
    </row>
    <row r="116" spans="8:14" x14ac:dyDescent="0.25">
      <c r="H116" s="9"/>
      <c r="J116" s="10"/>
      <c r="N116" s="11"/>
    </row>
    <row r="117" spans="8:14" x14ac:dyDescent="0.25">
      <c r="H117" s="9"/>
      <c r="J117" s="10"/>
      <c r="N117" s="11"/>
    </row>
    <row r="118" spans="8:14" x14ac:dyDescent="0.25">
      <c r="H118" s="9"/>
      <c r="J118" s="10"/>
      <c r="N118" s="11"/>
    </row>
    <row r="119" spans="8:14" x14ac:dyDescent="0.25">
      <c r="H119" s="9"/>
      <c r="J119" s="10"/>
      <c r="N119" s="11"/>
    </row>
    <row r="120" spans="8:14" x14ac:dyDescent="0.25">
      <c r="H120" s="9"/>
      <c r="J120" s="10"/>
      <c r="N120" s="11"/>
    </row>
    <row r="121" spans="8:14" x14ac:dyDescent="0.25">
      <c r="H121" s="9"/>
      <c r="J121" s="10"/>
      <c r="N121" s="11"/>
    </row>
    <row r="122" spans="8:14" x14ac:dyDescent="0.25">
      <c r="H122" s="9"/>
      <c r="J122" s="10"/>
      <c r="N122" s="11"/>
    </row>
    <row r="123" spans="8:14" x14ac:dyDescent="0.25">
      <c r="H123" s="9"/>
      <c r="J123" s="10"/>
      <c r="N123" s="11"/>
    </row>
    <row r="124" spans="8:14" x14ac:dyDescent="0.25">
      <c r="H124" s="9"/>
      <c r="J124" s="10"/>
      <c r="N124" s="11"/>
    </row>
    <row r="125" spans="8:14" x14ac:dyDescent="0.25">
      <c r="H125" s="9"/>
      <c r="J125" s="10"/>
      <c r="N125" s="11"/>
    </row>
    <row r="126" spans="8:14" x14ac:dyDescent="0.25">
      <c r="H126" s="9"/>
      <c r="J126" s="10"/>
      <c r="N126" s="11"/>
    </row>
    <row r="127" spans="8:14" x14ac:dyDescent="0.25">
      <c r="H127" s="9"/>
      <c r="J127" s="10"/>
      <c r="N127" s="11"/>
    </row>
    <row r="128" spans="8:14" x14ac:dyDescent="0.25">
      <c r="H128" s="9"/>
      <c r="J128" s="10"/>
      <c r="N128" s="11"/>
    </row>
    <row r="129" spans="8:14" x14ac:dyDescent="0.25">
      <c r="H129" s="9"/>
      <c r="J129" s="10"/>
      <c r="N129" s="11"/>
    </row>
    <row r="130" spans="8:14" x14ac:dyDescent="0.25">
      <c r="H130" s="9"/>
      <c r="J130" s="10"/>
      <c r="N130" s="11"/>
    </row>
    <row r="131" spans="8:14" x14ac:dyDescent="0.25">
      <c r="H131" s="9"/>
      <c r="J131" s="10"/>
      <c r="N131" s="11"/>
    </row>
    <row r="132" spans="8:14" x14ac:dyDescent="0.25">
      <c r="H132" s="9"/>
      <c r="J132" s="10"/>
      <c r="N132" s="11"/>
    </row>
    <row r="133" spans="8:14" x14ac:dyDescent="0.25">
      <c r="H133" s="9"/>
      <c r="J133" s="10"/>
      <c r="N133" s="11"/>
    </row>
    <row r="134" spans="8:14" x14ac:dyDescent="0.25">
      <c r="H134" s="9"/>
      <c r="J134" s="10"/>
      <c r="N134" s="11"/>
    </row>
    <row r="135" spans="8:14" x14ac:dyDescent="0.25">
      <c r="H135" s="9"/>
      <c r="J135" s="10"/>
      <c r="N135" s="11"/>
    </row>
    <row r="136" spans="8:14" x14ac:dyDescent="0.25">
      <c r="H136" s="9"/>
      <c r="J136" s="10"/>
      <c r="N136" s="11"/>
    </row>
    <row r="137" spans="8:14" x14ac:dyDescent="0.25">
      <c r="H137" s="9"/>
      <c r="J137" s="10"/>
      <c r="N137" s="11"/>
    </row>
    <row r="138" spans="8:14" x14ac:dyDescent="0.25">
      <c r="H138" s="9"/>
      <c r="J138" s="10"/>
      <c r="N138" s="11"/>
    </row>
    <row r="139" spans="8:14" x14ac:dyDescent="0.25">
      <c r="H139" s="9"/>
      <c r="J139" s="10"/>
      <c r="N139" s="11"/>
    </row>
    <row r="140" spans="8:14" x14ac:dyDescent="0.25">
      <c r="H140" s="9"/>
      <c r="J140" s="10"/>
      <c r="N140" s="11"/>
    </row>
    <row r="141" spans="8:14" x14ac:dyDescent="0.25">
      <c r="H141" s="9"/>
      <c r="J141" s="10"/>
      <c r="N141" s="11"/>
    </row>
    <row r="142" spans="8:14" x14ac:dyDescent="0.25">
      <c r="H142" s="9"/>
      <c r="J142" s="10"/>
      <c r="N142" s="11"/>
    </row>
    <row r="143" spans="8:14" x14ac:dyDescent="0.25">
      <c r="H143" s="9"/>
      <c r="J143" s="10"/>
      <c r="N143" s="11"/>
    </row>
    <row r="144" spans="8:14" x14ac:dyDescent="0.25">
      <c r="H144" s="9"/>
      <c r="J144" s="10"/>
      <c r="N144" s="11"/>
    </row>
    <row r="145" spans="8:14" x14ac:dyDescent="0.25">
      <c r="H145" s="9"/>
      <c r="J145" s="10"/>
      <c r="N145" s="11"/>
    </row>
    <row r="146" spans="8:14" x14ac:dyDescent="0.25">
      <c r="H146" s="9"/>
      <c r="J146" s="10"/>
      <c r="N146" s="11"/>
    </row>
    <row r="147" spans="8:14" x14ac:dyDescent="0.25">
      <c r="H147" s="9"/>
      <c r="J147" s="10"/>
      <c r="N147" s="11"/>
    </row>
    <row r="148" spans="8:14" x14ac:dyDescent="0.25">
      <c r="H148" s="9"/>
      <c r="J148" s="10"/>
      <c r="N148" s="11"/>
    </row>
    <row r="149" spans="8:14" x14ac:dyDescent="0.25">
      <c r="H149" s="9"/>
      <c r="J149" s="10"/>
      <c r="N149" s="11"/>
    </row>
    <row r="150" spans="8:14" x14ac:dyDescent="0.25">
      <c r="H150" s="9"/>
      <c r="J150" s="10"/>
      <c r="N150" s="11"/>
    </row>
    <row r="151" spans="8:14" x14ac:dyDescent="0.25">
      <c r="H151" s="9"/>
      <c r="J151" s="10"/>
      <c r="N151" s="11"/>
    </row>
    <row r="152" spans="8:14" x14ac:dyDescent="0.25">
      <c r="H152" s="9"/>
      <c r="J152" s="10"/>
      <c r="N152" s="11"/>
    </row>
    <row r="153" spans="8:14" x14ac:dyDescent="0.25">
      <c r="H153" s="9"/>
      <c r="J153" s="10"/>
      <c r="N153" s="11"/>
    </row>
    <row r="154" spans="8:14" x14ac:dyDescent="0.25">
      <c r="H154" s="9"/>
      <c r="J154" s="10"/>
      <c r="N154" s="11"/>
    </row>
    <row r="155" spans="8:14" x14ac:dyDescent="0.25">
      <c r="H155" s="9"/>
      <c r="J155" s="10"/>
      <c r="N155" s="11"/>
    </row>
    <row r="156" spans="8:14" x14ac:dyDescent="0.25">
      <c r="H156" s="9"/>
      <c r="J156" s="10"/>
      <c r="N156" s="11"/>
    </row>
    <row r="157" spans="8:14" x14ac:dyDescent="0.25">
      <c r="H157" s="9"/>
      <c r="J157" s="10"/>
      <c r="N157" s="11"/>
    </row>
    <row r="158" spans="8:14" x14ac:dyDescent="0.25">
      <c r="H158" s="9"/>
      <c r="J158" s="10"/>
      <c r="N158" s="11"/>
    </row>
    <row r="159" spans="8:14" x14ac:dyDescent="0.25">
      <c r="H159" s="9"/>
      <c r="J159" s="10"/>
      <c r="N159" s="11"/>
    </row>
    <row r="160" spans="8:14" x14ac:dyDescent="0.25">
      <c r="H160" s="9"/>
      <c r="J160" s="10"/>
      <c r="N160" s="11"/>
    </row>
    <row r="161" spans="8:14" x14ac:dyDescent="0.25">
      <c r="H161" s="9"/>
      <c r="J161" s="10"/>
      <c r="N161" s="11"/>
    </row>
    <row r="162" spans="8:14" x14ac:dyDescent="0.25">
      <c r="H162" s="9"/>
      <c r="J162" s="10"/>
      <c r="N162" s="11"/>
    </row>
    <row r="163" spans="8:14" x14ac:dyDescent="0.25">
      <c r="H163" s="9"/>
      <c r="J163" s="10"/>
      <c r="N163" s="11"/>
    </row>
    <row r="164" spans="8:14" x14ac:dyDescent="0.25">
      <c r="H164" s="9"/>
      <c r="J164" s="10"/>
      <c r="N164" s="11"/>
    </row>
    <row r="165" spans="8:14" x14ac:dyDescent="0.25">
      <c r="H165" s="9"/>
      <c r="J165" s="10"/>
      <c r="N165" s="11"/>
    </row>
    <row r="166" spans="8:14" x14ac:dyDescent="0.25">
      <c r="H166" s="9"/>
      <c r="J166" s="10"/>
      <c r="N166" s="11"/>
    </row>
    <row r="167" spans="8:14" x14ac:dyDescent="0.25">
      <c r="H167" s="9"/>
      <c r="J167" s="10"/>
      <c r="N167" s="11"/>
    </row>
    <row r="168" spans="8:14" x14ac:dyDescent="0.25">
      <c r="H168" s="9"/>
      <c r="J168" s="10"/>
      <c r="N168" s="11"/>
    </row>
    <row r="169" spans="8:14" x14ac:dyDescent="0.25">
      <c r="H169" s="9"/>
      <c r="J169" s="10"/>
      <c r="N169" s="11"/>
    </row>
    <row r="170" spans="8:14" x14ac:dyDescent="0.25">
      <c r="H170" s="9"/>
      <c r="J170" s="10"/>
      <c r="N170" s="11"/>
    </row>
    <row r="171" spans="8:14" x14ac:dyDescent="0.25">
      <c r="H171" s="9"/>
      <c r="J171" s="10"/>
      <c r="N171" s="11"/>
    </row>
    <row r="172" spans="8:14" x14ac:dyDescent="0.25">
      <c r="H172" s="9"/>
      <c r="J172" s="10"/>
      <c r="N172" s="11"/>
    </row>
    <row r="173" spans="8:14" x14ac:dyDescent="0.25">
      <c r="H173" s="9"/>
      <c r="J173" s="10"/>
      <c r="N173" s="11"/>
    </row>
    <row r="174" spans="8:14" x14ac:dyDescent="0.25">
      <c r="H174" s="9"/>
      <c r="J174" s="10"/>
      <c r="N174" s="11"/>
    </row>
    <row r="175" spans="8:14" x14ac:dyDescent="0.25">
      <c r="H175" s="9"/>
      <c r="J175" s="10"/>
      <c r="N175" s="11"/>
    </row>
    <row r="176" spans="8:14" x14ac:dyDescent="0.25">
      <c r="H176" s="9"/>
      <c r="J176" s="10"/>
      <c r="N176" s="11"/>
    </row>
    <row r="177" spans="8:14" x14ac:dyDescent="0.25">
      <c r="H177" s="9"/>
      <c r="J177" s="10"/>
      <c r="N177" s="11"/>
    </row>
    <row r="178" spans="8:14" x14ac:dyDescent="0.25">
      <c r="H178" s="9"/>
      <c r="J178" s="10"/>
      <c r="N178" s="11"/>
    </row>
    <row r="179" spans="8:14" x14ac:dyDescent="0.25">
      <c r="H179" s="9"/>
      <c r="J179" s="10"/>
      <c r="N179" s="11"/>
    </row>
    <row r="180" spans="8:14" x14ac:dyDescent="0.25">
      <c r="H180" s="9"/>
      <c r="J180" s="10"/>
      <c r="N180" s="11"/>
    </row>
    <row r="181" spans="8:14" x14ac:dyDescent="0.25">
      <c r="H181" s="9"/>
      <c r="J181" s="10"/>
      <c r="N181" s="11"/>
    </row>
    <row r="182" spans="8:14" x14ac:dyDescent="0.25">
      <c r="H182" s="9"/>
      <c r="J182" s="10"/>
      <c r="N182" s="11"/>
    </row>
    <row r="183" spans="8:14" x14ac:dyDescent="0.25">
      <c r="H183" s="9"/>
      <c r="J183" s="10"/>
      <c r="N183" s="11"/>
    </row>
    <row r="184" spans="8:14" x14ac:dyDescent="0.25">
      <c r="H184" s="9"/>
      <c r="J184" s="10"/>
      <c r="N184" s="11"/>
    </row>
    <row r="185" spans="8:14" x14ac:dyDescent="0.25">
      <c r="H185" s="9"/>
      <c r="J185" s="10"/>
      <c r="N185" s="11"/>
    </row>
    <row r="186" spans="8:14" x14ac:dyDescent="0.25">
      <c r="H186" s="9"/>
      <c r="J186" s="10"/>
      <c r="N186" s="11"/>
    </row>
    <row r="187" spans="8:14" x14ac:dyDescent="0.25">
      <c r="H187" s="9"/>
      <c r="J187" s="10"/>
      <c r="N187" s="11"/>
    </row>
    <row r="188" spans="8:14" x14ac:dyDescent="0.25">
      <c r="H188" s="9"/>
      <c r="J188" s="10"/>
      <c r="N188" s="11"/>
    </row>
    <row r="189" spans="8:14" x14ac:dyDescent="0.25">
      <c r="H189" s="9"/>
      <c r="J189" s="10"/>
      <c r="N189" s="11"/>
    </row>
    <row r="190" spans="8:14" x14ac:dyDescent="0.25">
      <c r="H190" s="9"/>
      <c r="J190" s="10"/>
      <c r="N190" s="11"/>
    </row>
    <row r="191" spans="8:14" x14ac:dyDescent="0.25">
      <c r="H191" s="9"/>
      <c r="J191" s="10"/>
      <c r="N191" s="11"/>
    </row>
    <row r="192" spans="8:14" x14ac:dyDescent="0.25">
      <c r="H192" s="9"/>
      <c r="J192" s="10"/>
      <c r="N192" s="11"/>
    </row>
    <row r="193" spans="8:14" x14ac:dyDescent="0.25">
      <c r="H193" s="9"/>
      <c r="J193" s="10"/>
      <c r="N193" s="11"/>
    </row>
    <row r="194" spans="8:14" x14ac:dyDescent="0.25">
      <c r="H194" s="9"/>
      <c r="J194" s="10"/>
      <c r="N194" s="11"/>
    </row>
    <row r="195" spans="8:14" x14ac:dyDescent="0.25">
      <c r="H195" s="9"/>
      <c r="J195" s="10"/>
      <c r="N195" s="11"/>
    </row>
    <row r="196" spans="8:14" x14ac:dyDescent="0.25">
      <c r="H196" s="9"/>
      <c r="J196" s="10"/>
      <c r="N196" s="11"/>
    </row>
    <row r="197" spans="8:14" x14ac:dyDescent="0.25">
      <c r="H197" s="9"/>
      <c r="J197" s="10"/>
      <c r="N197" s="11"/>
    </row>
    <row r="198" spans="8:14" x14ac:dyDescent="0.25">
      <c r="H198" s="9"/>
      <c r="J198" s="10"/>
      <c r="N198" s="11"/>
    </row>
    <row r="199" spans="8:14" x14ac:dyDescent="0.25">
      <c r="H199" s="9"/>
      <c r="J199" s="10"/>
      <c r="N199" s="11"/>
    </row>
    <row r="200" spans="8:14" x14ac:dyDescent="0.25">
      <c r="H200" s="9"/>
      <c r="J200" s="10"/>
      <c r="N200" s="11"/>
    </row>
    <row r="201" spans="8:14" x14ac:dyDescent="0.25">
      <c r="H201" s="9"/>
      <c r="J201" s="10"/>
      <c r="N201" s="11"/>
    </row>
    <row r="202" spans="8:14" x14ac:dyDescent="0.25">
      <c r="H202" s="9"/>
      <c r="J202" s="10"/>
      <c r="N202" s="11"/>
    </row>
    <row r="203" spans="8:14" x14ac:dyDescent="0.25">
      <c r="H203" s="9"/>
      <c r="J203" s="10"/>
      <c r="N203" s="11"/>
    </row>
    <row r="204" spans="8:14" x14ac:dyDescent="0.25">
      <c r="H204" s="9"/>
      <c r="J204" s="10"/>
      <c r="N204" s="11"/>
    </row>
    <row r="205" spans="8:14" x14ac:dyDescent="0.25">
      <c r="H205" s="9"/>
      <c r="J205" s="10"/>
      <c r="N205" s="11"/>
    </row>
    <row r="206" spans="8:14" x14ac:dyDescent="0.25">
      <c r="H206" s="9"/>
      <c r="J206" s="10"/>
      <c r="N206" s="11"/>
    </row>
    <row r="207" spans="8:14" x14ac:dyDescent="0.25">
      <c r="H207" s="9"/>
      <c r="J207" s="10"/>
      <c r="N207" s="11"/>
    </row>
    <row r="208" spans="8:14" x14ac:dyDescent="0.25">
      <c r="H208" s="9"/>
      <c r="J208" s="10"/>
      <c r="N208" s="11"/>
    </row>
    <row r="209" spans="8:14" x14ac:dyDescent="0.25">
      <c r="H209" s="9"/>
      <c r="J209" s="10"/>
      <c r="N209" s="11"/>
    </row>
    <row r="210" spans="8:14" x14ac:dyDescent="0.25">
      <c r="H210" s="9"/>
      <c r="J210" s="10"/>
      <c r="N210" s="11"/>
    </row>
    <row r="211" spans="8:14" x14ac:dyDescent="0.25">
      <c r="H211" s="9"/>
      <c r="J211" s="10"/>
      <c r="N211" s="11"/>
    </row>
    <row r="212" spans="8:14" x14ac:dyDescent="0.25">
      <c r="H212" s="9"/>
      <c r="J212" s="10"/>
      <c r="N212" s="11"/>
    </row>
    <row r="213" spans="8:14" x14ac:dyDescent="0.25">
      <c r="H213" s="9"/>
      <c r="J213" s="10"/>
      <c r="N213" s="11"/>
    </row>
    <row r="214" spans="8:14" x14ac:dyDescent="0.25">
      <c r="H214" s="9"/>
      <c r="J214" s="10"/>
      <c r="N214" s="11"/>
    </row>
    <row r="215" spans="8:14" x14ac:dyDescent="0.25">
      <c r="H215" s="9"/>
      <c r="J215" s="10"/>
      <c r="N215" s="11"/>
    </row>
    <row r="216" spans="8:14" x14ac:dyDescent="0.25">
      <c r="H216" s="9"/>
      <c r="J216" s="10"/>
      <c r="N216" s="11"/>
    </row>
    <row r="217" spans="8:14" x14ac:dyDescent="0.25">
      <c r="H217" s="9"/>
      <c r="J217" s="10"/>
      <c r="N217" s="11"/>
    </row>
    <row r="218" spans="8:14" x14ac:dyDescent="0.25">
      <c r="H218" s="9"/>
      <c r="J218" s="10"/>
      <c r="N218" s="11"/>
    </row>
    <row r="219" spans="8:14" x14ac:dyDescent="0.25">
      <c r="H219" s="9"/>
      <c r="J219" s="10"/>
      <c r="N219" s="11"/>
    </row>
    <row r="220" spans="8:14" x14ac:dyDescent="0.25">
      <c r="H220" s="9"/>
      <c r="J220" s="10"/>
      <c r="N220" s="11"/>
    </row>
    <row r="221" spans="8:14" x14ac:dyDescent="0.25">
      <c r="H221" s="9"/>
      <c r="J221" s="10"/>
      <c r="N221" s="11"/>
    </row>
    <row r="222" spans="8:14" x14ac:dyDescent="0.25">
      <c r="H222" s="9"/>
      <c r="J222" s="10"/>
      <c r="N222" s="11"/>
    </row>
    <row r="223" spans="8:14" x14ac:dyDescent="0.25">
      <c r="H223" s="9"/>
      <c r="J223" s="10"/>
      <c r="N223" s="11"/>
    </row>
    <row r="224" spans="8:14" x14ac:dyDescent="0.25">
      <c r="H224" s="9"/>
      <c r="J224" s="10"/>
      <c r="N224" s="11"/>
    </row>
    <row r="225" spans="8:14" x14ac:dyDescent="0.25">
      <c r="H225" s="9"/>
      <c r="J225" s="10"/>
      <c r="N225" s="11"/>
    </row>
    <row r="226" spans="8:14" x14ac:dyDescent="0.25">
      <c r="H226" s="9"/>
      <c r="J226" s="10"/>
      <c r="N226" s="11"/>
    </row>
    <row r="227" spans="8:14" x14ac:dyDescent="0.25">
      <c r="H227" s="9"/>
      <c r="J227" s="10"/>
      <c r="N227" s="11"/>
    </row>
    <row r="228" spans="8:14" x14ac:dyDescent="0.25">
      <c r="H228" s="9"/>
      <c r="J228" s="10"/>
      <c r="N228" s="11"/>
    </row>
    <row r="229" spans="8:14" x14ac:dyDescent="0.25">
      <c r="H229" s="9"/>
      <c r="J229" s="10"/>
      <c r="N229" s="11"/>
    </row>
    <row r="230" spans="8:14" x14ac:dyDescent="0.25">
      <c r="H230" s="9"/>
      <c r="J230" s="10"/>
      <c r="N230" s="11"/>
    </row>
    <row r="231" spans="8:14" x14ac:dyDescent="0.25">
      <c r="H231" s="9"/>
      <c r="J231" s="10"/>
      <c r="N231" s="11"/>
    </row>
    <row r="232" spans="8:14" x14ac:dyDescent="0.25">
      <c r="H232" s="9"/>
      <c r="J232" s="10"/>
      <c r="N232" s="11"/>
    </row>
    <row r="233" spans="8:14" x14ac:dyDescent="0.25">
      <c r="H233" s="9"/>
      <c r="J233" s="10"/>
      <c r="N233" s="11"/>
    </row>
    <row r="234" spans="8:14" x14ac:dyDescent="0.25">
      <c r="H234" s="9"/>
      <c r="J234" s="10"/>
      <c r="N234" s="11"/>
    </row>
    <row r="235" spans="8:14" x14ac:dyDescent="0.25">
      <c r="H235" s="9"/>
      <c r="J235" s="10"/>
      <c r="N235" s="11"/>
    </row>
    <row r="236" spans="8:14" x14ac:dyDescent="0.25">
      <c r="H236" s="9"/>
      <c r="J236" s="10"/>
      <c r="N236" s="11"/>
    </row>
    <row r="237" spans="8:14" x14ac:dyDescent="0.25">
      <c r="H237" s="9"/>
      <c r="J237" s="10"/>
      <c r="N237" s="11"/>
    </row>
    <row r="238" spans="8:14" x14ac:dyDescent="0.25">
      <c r="H238" s="9"/>
      <c r="J238" s="10"/>
      <c r="N238" s="11"/>
    </row>
    <row r="239" spans="8:14" x14ac:dyDescent="0.25">
      <c r="H239" s="9"/>
      <c r="J239" s="10"/>
      <c r="N239" s="11"/>
    </row>
    <row r="240" spans="8:14" x14ac:dyDescent="0.25">
      <c r="H240" s="9"/>
      <c r="J240" s="10"/>
      <c r="N240" s="11"/>
    </row>
    <row r="241" spans="8:14" x14ac:dyDescent="0.25">
      <c r="H241" s="9"/>
      <c r="J241" s="10"/>
      <c r="N241" s="11"/>
    </row>
    <row r="242" spans="8:14" x14ac:dyDescent="0.25">
      <c r="H242" s="9"/>
      <c r="J242" s="10"/>
      <c r="N242" s="11"/>
    </row>
    <row r="243" spans="8:14" x14ac:dyDescent="0.25">
      <c r="H243" s="9"/>
      <c r="J243" s="10"/>
      <c r="N243" s="11"/>
    </row>
    <row r="244" spans="8:14" x14ac:dyDescent="0.25">
      <c r="H244" s="9"/>
      <c r="J244" s="10"/>
      <c r="N244" s="11"/>
    </row>
    <row r="245" spans="8:14" x14ac:dyDescent="0.25">
      <c r="H245" s="9"/>
      <c r="J245" s="10"/>
      <c r="N245" s="11"/>
    </row>
    <row r="246" spans="8:14" x14ac:dyDescent="0.25">
      <c r="H246" s="9"/>
      <c r="J246" s="10"/>
      <c r="N246" s="11"/>
    </row>
    <row r="247" spans="8:14" x14ac:dyDescent="0.25">
      <c r="H247" s="9"/>
      <c r="J247" s="10"/>
      <c r="N247" s="11"/>
    </row>
    <row r="248" spans="8:14" x14ac:dyDescent="0.25">
      <c r="H248" s="9"/>
      <c r="J248" s="10"/>
      <c r="N248" s="11"/>
    </row>
    <row r="249" spans="8:14" x14ac:dyDescent="0.25">
      <c r="H249" s="9"/>
      <c r="J249" s="10"/>
      <c r="N249" s="11"/>
    </row>
    <row r="250" spans="8:14" x14ac:dyDescent="0.25">
      <c r="H250" s="9"/>
      <c r="J250" s="10"/>
      <c r="N250" s="11"/>
    </row>
    <row r="251" spans="8:14" x14ac:dyDescent="0.25">
      <c r="H251" s="9"/>
      <c r="J251" s="10"/>
      <c r="N251" s="11"/>
    </row>
    <row r="252" spans="8:14" x14ac:dyDescent="0.25">
      <c r="H252" s="9"/>
      <c r="J252" s="10"/>
      <c r="N252" s="11"/>
    </row>
    <row r="253" spans="8:14" x14ac:dyDescent="0.25">
      <c r="H253" s="9"/>
      <c r="J253" s="10"/>
      <c r="N253" s="11"/>
    </row>
    <row r="254" spans="8:14" x14ac:dyDescent="0.25">
      <c r="H254" s="9"/>
      <c r="J254" s="10"/>
      <c r="N254" s="11"/>
    </row>
    <row r="255" spans="8:14" x14ac:dyDescent="0.25">
      <c r="H255" s="9"/>
      <c r="J255" s="10"/>
      <c r="N255" s="11"/>
    </row>
    <row r="256" spans="8:14" x14ac:dyDescent="0.25">
      <c r="H256" s="9"/>
      <c r="J256" s="10"/>
      <c r="N256" s="11"/>
    </row>
    <row r="257" spans="8:14" x14ac:dyDescent="0.25">
      <c r="H257" s="9"/>
      <c r="J257" s="10"/>
      <c r="N257" s="11"/>
    </row>
    <row r="258" spans="8:14" x14ac:dyDescent="0.25">
      <c r="H258" s="9"/>
      <c r="J258" s="10"/>
      <c r="N258" s="11"/>
    </row>
    <row r="259" spans="8:14" x14ac:dyDescent="0.25">
      <c r="H259" s="9"/>
      <c r="J259" s="10"/>
      <c r="N259" s="11"/>
    </row>
    <row r="260" spans="8:14" x14ac:dyDescent="0.25">
      <c r="H260" s="9"/>
      <c r="J260" s="10"/>
      <c r="N260" s="11"/>
    </row>
    <row r="261" spans="8:14" x14ac:dyDescent="0.25">
      <c r="H261" s="9"/>
      <c r="J261" s="10"/>
      <c r="N261" s="11"/>
    </row>
    <row r="262" spans="8:14" x14ac:dyDescent="0.25">
      <c r="H262" s="9"/>
      <c r="J262" s="10"/>
      <c r="N262" s="11"/>
    </row>
    <row r="263" spans="8:14" x14ac:dyDescent="0.25">
      <c r="H263" s="9"/>
      <c r="J263" s="10"/>
      <c r="N263" s="11"/>
    </row>
    <row r="264" spans="8:14" x14ac:dyDescent="0.25">
      <c r="H264" s="9"/>
      <c r="J264" s="10"/>
      <c r="N264" s="11"/>
    </row>
    <row r="265" spans="8:14" x14ac:dyDescent="0.25">
      <c r="H265" s="9"/>
      <c r="J265" s="10"/>
      <c r="N265" s="11"/>
    </row>
    <row r="266" spans="8:14" x14ac:dyDescent="0.25">
      <c r="H266" s="9"/>
      <c r="J266" s="10"/>
      <c r="N266" s="11"/>
    </row>
    <row r="267" spans="8:14" x14ac:dyDescent="0.25">
      <c r="H267" s="9"/>
      <c r="J267" s="10"/>
      <c r="N267" s="11"/>
    </row>
    <row r="268" spans="8:14" x14ac:dyDescent="0.25">
      <c r="H268" s="9"/>
      <c r="J268" s="10"/>
      <c r="N268" s="11"/>
    </row>
    <row r="269" spans="8:14" x14ac:dyDescent="0.25">
      <c r="H269" s="9"/>
      <c r="J269" s="10"/>
      <c r="N269" s="11"/>
    </row>
    <row r="270" spans="8:14" x14ac:dyDescent="0.2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Q261"/>
  <sheetViews>
    <sheetView topLeftCell="A2" zoomScale="95" zoomScaleNormal="95" workbookViewId="0">
      <selection activeCell="D2" sqref="D2"/>
    </sheetView>
  </sheetViews>
  <sheetFormatPr defaultRowHeight="15" x14ac:dyDescent="0.2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5703125" customWidth="1"/>
    <col min="7" max="7" width="12.28515625" bestFit="1" customWidth="1"/>
    <col min="8" max="8" width="12.42578125" bestFit="1" customWidth="1"/>
    <col min="9" max="9" width="4" bestFit="1" customWidth="1"/>
    <col min="10" max="10" width="13.28515625" bestFit="1" customWidth="1"/>
    <col min="11" max="11" width="20.85546875" bestFit="1" customWidth="1"/>
    <col min="12" max="12" width="6.5703125" bestFit="1" customWidth="1"/>
    <col min="13" max="13" width="9.5703125" bestFit="1" customWidth="1"/>
    <col min="14" max="14" width="18.140625" bestFit="1" customWidth="1"/>
  </cols>
  <sheetData>
    <row r="1" spans="1:1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  <c r="N1" t="s">
        <v>817</v>
      </c>
    </row>
    <row r="2" spans="1:1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  <c r="N2" t="str">
        <f>VLOOKUP(staff[[#This Row],[Employee type]],ET[],2,FALSE)</f>
        <v>PT</v>
      </c>
      <c r="P2" t="s">
        <v>818</v>
      </c>
      <c r="Q2" t="s">
        <v>813</v>
      </c>
    </row>
    <row r="3" spans="1:17" x14ac:dyDescent="0.2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  <c r="N3" t="str">
        <f>VLOOKUP(staff[[#This Row],[Employee type]],ET[],2,FALSE)</f>
        <v>PT</v>
      </c>
      <c r="P3" t="s">
        <v>819</v>
      </c>
      <c r="Q3" t="s">
        <v>820</v>
      </c>
    </row>
    <row r="4" spans="1:17" x14ac:dyDescent="0.2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  <c r="N4" t="str">
        <f>VLOOKUP(staff[[#This Row],[Employee type]],ET[],2,FALSE)</f>
        <v>PT</v>
      </c>
    </row>
    <row r="5" spans="1:17" x14ac:dyDescent="0.2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  <c r="N5" t="str">
        <f>VLOOKUP(staff[[#This Row],[Employee type]],ET[],2,FALSE)</f>
        <v>PT</v>
      </c>
    </row>
    <row r="6" spans="1:17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  <c r="N6" t="str">
        <f>VLOOKUP(staff[[#This Row],[Employee type]],ET[],2,FALSE)</f>
        <v>PT</v>
      </c>
    </row>
    <row r="7" spans="1:17" x14ac:dyDescent="0.2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  <c r="N7" t="str">
        <f>VLOOKUP(staff[[#This Row],[Employee type]],ET[],2,FALSE)</f>
        <v>PT</v>
      </c>
    </row>
    <row r="8" spans="1:17" x14ac:dyDescent="0.2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  <c r="N8" t="str">
        <f>VLOOKUP(staff[[#This Row],[Employee type]],ET[],2,FALSE)</f>
        <v>PT</v>
      </c>
    </row>
    <row r="9" spans="1:17" x14ac:dyDescent="0.2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  <c r="N9" t="str">
        <f>VLOOKUP(staff[[#This Row],[Employee type]],ET[],2,FALSE)</f>
        <v>PT</v>
      </c>
    </row>
    <row r="10" spans="1:17" x14ac:dyDescent="0.2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  <c r="N10" t="str">
        <f>VLOOKUP(staff[[#This Row],[Employee type]],ET[],2,FALSE)</f>
        <v>PT</v>
      </c>
    </row>
    <row r="11" spans="1:17" x14ac:dyDescent="0.2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  <c r="N11" t="str">
        <f>VLOOKUP(staff[[#This Row],[Employee type]],ET[],2,FALSE)</f>
        <v>PT</v>
      </c>
    </row>
    <row r="12" spans="1:17" x14ac:dyDescent="0.2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  <c r="N12" t="str">
        <f>VLOOKUP(staff[[#This Row],[Employee type]],ET[],2,FALSE)</f>
        <v>PT</v>
      </c>
    </row>
    <row r="13" spans="1:17" x14ac:dyDescent="0.2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  <c r="N13" t="str">
        <f>VLOOKUP(staff[[#This Row],[Employee type]],ET[],2,FALSE)</f>
        <v>PT</v>
      </c>
    </row>
    <row r="14" spans="1:17" x14ac:dyDescent="0.2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  <c r="N14" t="str">
        <f>VLOOKUP(staff[[#This Row],[Employee type]],ET[],2,FALSE)</f>
        <v>PT</v>
      </c>
    </row>
    <row r="15" spans="1:17" x14ac:dyDescent="0.2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  <c r="N15" t="str">
        <f>VLOOKUP(staff[[#This Row],[Employee type]],ET[],2,FALSE)</f>
        <v>PT</v>
      </c>
    </row>
    <row r="16" spans="1:17" x14ac:dyDescent="0.2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  <c r="N16" t="str">
        <f>VLOOKUP(staff[[#This Row],[Employee type]],ET[],2,FALSE)</f>
        <v>PT</v>
      </c>
    </row>
    <row r="17" spans="1:14" x14ac:dyDescent="0.2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  <c r="N17" t="str">
        <f>VLOOKUP(staff[[#This Row],[Employee type]],ET[],2,FALSE)</f>
        <v>PT</v>
      </c>
    </row>
    <row r="18" spans="1:14" x14ac:dyDescent="0.2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  <c r="N18" t="str">
        <f>VLOOKUP(staff[[#This Row],[Employee type]],ET[],2,FALSE)</f>
        <v>PT</v>
      </c>
    </row>
    <row r="19" spans="1:14" x14ac:dyDescent="0.2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  <c r="N19" t="str">
        <f>VLOOKUP(staff[[#This Row],[Employee type]],ET[],2,FALSE)</f>
        <v>PT</v>
      </c>
    </row>
    <row r="20" spans="1:14" x14ac:dyDescent="0.2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  <c r="N20" t="str">
        <f>VLOOKUP(staff[[#This Row],[Employee type]],ET[],2,FALSE)</f>
        <v>PT</v>
      </c>
    </row>
    <row r="21" spans="1:14" x14ac:dyDescent="0.2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  <c r="N21" t="str">
        <f>VLOOKUP(staff[[#This Row],[Employee type]],ET[],2,FALSE)</f>
        <v>PT</v>
      </c>
    </row>
    <row r="22" spans="1:14" x14ac:dyDescent="0.2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  <c r="N22" t="str">
        <f>VLOOKUP(staff[[#This Row],[Employee type]],ET[],2,FALSE)</f>
        <v>PT</v>
      </c>
    </row>
    <row r="23" spans="1:14" x14ac:dyDescent="0.2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  <c r="N23" t="str">
        <f>VLOOKUP(staff[[#This Row],[Employee type]],ET[],2,FALSE)</f>
        <v>PT</v>
      </c>
    </row>
    <row r="24" spans="1:14" x14ac:dyDescent="0.2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  <c r="N24" t="str">
        <f>VLOOKUP(staff[[#This Row],[Employee type]],ET[],2,FALSE)</f>
        <v>PT</v>
      </c>
    </row>
    <row r="25" spans="1:14" x14ac:dyDescent="0.2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  <c r="N25" t="str">
        <f>VLOOKUP(staff[[#This Row],[Employee type]],ET[],2,FALSE)</f>
        <v>PT</v>
      </c>
    </row>
    <row r="26" spans="1:14" x14ac:dyDescent="0.2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  <c r="N26" t="str">
        <f>VLOOKUP(staff[[#This Row],[Employee type]],ET[],2,FALSE)</f>
        <v>PT</v>
      </c>
    </row>
    <row r="27" spans="1:14" x14ac:dyDescent="0.2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  <c r="N27" t="str">
        <f>VLOOKUP(staff[[#This Row],[Employee type]],ET[],2,FALSE)</f>
        <v>PT</v>
      </c>
    </row>
    <row r="28" spans="1:14" x14ac:dyDescent="0.2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  <c r="N28" t="str">
        <f>VLOOKUP(staff[[#This Row],[Employee type]],ET[],2,FALSE)</f>
        <v>PT</v>
      </c>
    </row>
    <row r="29" spans="1:14" x14ac:dyDescent="0.2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  <c r="N29" t="str">
        <f>VLOOKUP(staff[[#This Row],[Employee type]],ET[],2,FALSE)</f>
        <v>PT</v>
      </c>
    </row>
    <row r="30" spans="1:14" x14ac:dyDescent="0.2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  <c r="N30" t="str">
        <f>VLOOKUP(staff[[#This Row],[Employee type]],ET[],2,FALSE)</f>
        <v>PT</v>
      </c>
    </row>
    <row r="31" spans="1:14" x14ac:dyDescent="0.2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  <c r="N31" t="str">
        <f>VLOOKUP(staff[[#This Row],[Employee type]],ET[],2,FALSE)</f>
        <v>PT</v>
      </c>
    </row>
    <row r="32" spans="1:14" x14ac:dyDescent="0.2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  <c r="N32" t="str">
        <f>VLOOKUP(staff[[#This Row],[Employee type]],ET[],2,FALSE)</f>
        <v>PT</v>
      </c>
    </row>
    <row r="33" spans="1:14" x14ac:dyDescent="0.2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  <c r="N33" t="str">
        <f>VLOOKUP(staff[[#This Row],[Employee type]],ET[],2,FALSE)</f>
        <v>PT</v>
      </c>
    </row>
    <row r="34" spans="1:14" x14ac:dyDescent="0.2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  <c r="N34" t="str">
        <f>VLOOKUP(staff[[#This Row],[Employee type]],ET[],2,FALSE)</f>
        <v>PT</v>
      </c>
    </row>
    <row r="35" spans="1:14" x14ac:dyDescent="0.2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  <c r="N35" t="str">
        <f>VLOOKUP(staff[[#This Row],[Employee type]],ET[],2,FALSE)</f>
        <v>PT</v>
      </c>
    </row>
    <row r="36" spans="1:14" x14ac:dyDescent="0.2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  <c r="N36" t="str">
        <f>VLOOKUP(staff[[#This Row],[Employee type]],ET[],2,FALSE)</f>
        <v>PT</v>
      </c>
    </row>
    <row r="37" spans="1:14" x14ac:dyDescent="0.2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  <c r="N37" t="str">
        <f>VLOOKUP(staff[[#This Row],[Employee type]],ET[],2,FALSE)</f>
        <v>PT</v>
      </c>
    </row>
    <row r="38" spans="1:14" x14ac:dyDescent="0.2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  <c r="N38" t="str">
        <f>VLOOKUP(staff[[#This Row],[Employee type]],ET[],2,FALSE)</f>
        <v>PT</v>
      </c>
    </row>
    <row r="39" spans="1:14" x14ac:dyDescent="0.2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  <c r="N39" t="str">
        <f>VLOOKUP(staff[[#This Row],[Employee type]],ET[],2,FALSE)</f>
        <v>PT</v>
      </c>
    </row>
    <row r="40" spans="1:14" x14ac:dyDescent="0.2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  <c r="N40" t="str">
        <f>VLOOKUP(staff[[#This Row],[Employee type]],ET[],2,FALSE)</f>
        <v>PT</v>
      </c>
    </row>
    <row r="41" spans="1:14" x14ac:dyDescent="0.2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  <c r="N41" t="str">
        <f>VLOOKUP(staff[[#This Row],[Employee type]],ET[],2,FALSE)</f>
        <v>PT</v>
      </c>
    </row>
    <row r="42" spans="1:14" x14ac:dyDescent="0.2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  <c r="N42" t="str">
        <f>VLOOKUP(staff[[#This Row],[Employee type]],ET[],2,FALSE)</f>
        <v>PT</v>
      </c>
    </row>
    <row r="43" spans="1:14" x14ac:dyDescent="0.2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  <c r="N43" t="str">
        <f>VLOOKUP(staff[[#This Row],[Employee type]],ET[],2,FALSE)</f>
        <v>PT</v>
      </c>
    </row>
    <row r="44" spans="1:14" x14ac:dyDescent="0.2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  <c r="N44" t="str">
        <f>VLOOKUP(staff[[#This Row],[Employee type]],ET[],2,FALSE)</f>
        <v>PT</v>
      </c>
    </row>
    <row r="45" spans="1:14" x14ac:dyDescent="0.2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  <c r="N45" t="str">
        <f>VLOOKUP(staff[[#This Row],[Employee type]],ET[],2,FALSE)</f>
        <v>PT</v>
      </c>
    </row>
    <row r="46" spans="1:14" x14ac:dyDescent="0.2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  <c r="N46" t="str">
        <f>VLOOKUP(staff[[#This Row],[Employee type]],ET[],2,FALSE)</f>
        <v>PT</v>
      </c>
    </row>
    <row r="47" spans="1:14" x14ac:dyDescent="0.2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  <c r="N47" t="str">
        <f>VLOOKUP(staff[[#This Row],[Employee type]],ET[],2,FALSE)</f>
        <v>PT</v>
      </c>
    </row>
    <row r="48" spans="1:14" x14ac:dyDescent="0.2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  <c r="N48" t="str">
        <f>VLOOKUP(staff[[#This Row],[Employee type]],ET[],2,FALSE)</f>
        <v>PT</v>
      </c>
    </row>
    <row r="49" spans="1:14" x14ac:dyDescent="0.2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  <c r="N49" t="str">
        <f>VLOOKUP(staff[[#This Row],[Employee type]],ET[],2,FALSE)</f>
        <v>PT</v>
      </c>
    </row>
    <row r="50" spans="1:14" x14ac:dyDescent="0.2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  <c r="N50" t="str">
        <f>VLOOKUP(staff[[#This Row],[Employee type]],ET[],2,FALSE)</f>
        <v>PT</v>
      </c>
    </row>
    <row r="51" spans="1:14" x14ac:dyDescent="0.2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  <c r="N51" t="str">
        <f>VLOOKUP(staff[[#This Row],[Employee type]],ET[],2,FALSE)</f>
        <v>PT</v>
      </c>
    </row>
    <row r="52" spans="1:14" x14ac:dyDescent="0.2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  <c r="N52" t="str">
        <f>VLOOKUP(staff[[#This Row],[Employee type]],ET[],2,FALSE)</f>
        <v>PT</v>
      </c>
    </row>
    <row r="53" spans="1:14" x14ac:dyDescent="0.2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  <c r="N53" t="str">
        <f>VLOOKUP(staff[[#This Row],[Employee type]],ET[],2,FALSE)</f>
        <v>PT</v>
      </c>
    </row>
    <row r="54" spans="1:14" x14ac:dyDescent="0.2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  <c r="N54" t="str">
        <f>VLOOKUP(staff[[#This Row],[Employee type]],ET[],2,FALSE)</f>
        <v>PT</v>
      </c>
    </row>
    <row r="55" spans="1:14" x14ac:dyDescent="0.2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  <c r="N55" t="str">
        <f>VLOOKUP(staff[[#This Row],[Employee type]],ET[],2,FALSE)</f>
        <v>PT</v>
      </c>
    </row>
    <row r="56" spans="1:14" x14ac:dyDescent="0.2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  <c r="N56" t="str">
        <f>VLOOKUP(staff[[#This Row],[Employee type]],ET[],2,FALSE)</f>
        <v>PT</v>
      </c>
    </row>
    <row r="57" spans="1:14" x14ac:dyDescent="0.2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  <c r="N57" t="str">
        <f>VLOOKUP(staff[[#This Row],[Employee type]],ET[],2,FALSE)</f>
        <v>PT</v>
      </c>
    </row>
    <row r="58" spans="1:14" x14ac:dyDescent="0.2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  <c r="N58" t="str">
        <f>VLOOKUP(staff[[#This Row],[Employee type]],ET[],2,FALSE)</f>
        <v>PT</v>
      </c>
    </row>
    <row r="59" spans="1:14" x14ac:dyDescent="0.2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  <c r="N59" t="str">
        <f>VLOOKUP(staff[[#This Row],[Employee type]],ET[],2,FALSE)</f>
        <v>PT</v>
      </c>
    </row>
    <row r="60" spans="1:14" x14ac:dyDescent="0.2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  <c r="N60" t="str">
        <f>VLOOKUP(staff[[#This Row],[Employee type]],ET[],2,FALSE)</f>
        <v>PT</v>
      </c>
    </row>
    <row r="61" spans="1:14" x14ac:dyDescent="0.2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  <c r="N61" t="str">
        <f>VLOOKUP(staff[[#This Row],[Employee type]],ET[],2,FALSE)</f>
        <v>PT</v>
      </c>
    </row>
    <row r="62" spans="1:14" x14ac:dyDescent="0.2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  <c r="N62" t="str">
        <f>VLOOKUP(staff[[#This Row],[Employee type]],ET[],2,FALSE)</f>
        <v>PT</v>
      </c>
    </row>
    <row r="63" spans="1:14" x14ac:dyDescent="0.2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  <c r="N63" t="str">
        <f>VLOOKUP(staff[[#This Row],[Employee type]],ET[],2,FALSE)</f>
        <v>PT</v>
      </c>
    </row>
    <row r="64" spans="1:14" x14ac:dyDescent="0.2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  <c r="N64" t="str">
        <f>VLOOKUP(staff[[#This Row],[Employee type]],ET[],2,FALSE)</f>
        <v>PT</v>
      </c>
    </row>
    <row r="65" spans="1:14" x14ac:dyDescent="0.2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  <c r="N65" t="str">
        <f>VLOOKUP(staff[[#This Row],[Employee type]],ET[],2,FALSE)</f>
        <v>PT</v>
      </c>
    </row>
    <row r="66" spans="1:14" x14ac:dyDescent="0.2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  <c r="N66" t="str">
        <f>VLOOKUP(staff[[#This Row],[Employee type]],ET[],2,FALSE)</f>
        <v>PT</v>
      </c>
    </row>
    <row r="67" spans="1:14" x14ac:dyDescent="0.2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  <c r="N67" t="str">
        <f>VLOOKUP(staff[[#This Row],[Employee type]],ET[],2,FALSE)</f>
        <v>PT</v>
      </c>
    </row>
    <row r="68" spans="1:14" x14ac:dyDescent="0.2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  <c r="N68" t="str">
        <f>VLOOKUP(staff[[#This Row],[Employee type]],ET[],2,FALSE)</f>
        <v>PT</v>
      </c>
    </row>
    <row r="69" spans="1:14" x14ac:dyDescent="0.2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  <c r="N69" t="str">
        <f>VLOOKUP(staff[[#This Row],[Employee type]],ET[],2,FALSE)</f>
        <v>PT</v>
      </c>
    </row>
    <row r="70" spans="1:14" x14ac:dyDescent="0.2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  <c r="N70" t="str">
        <f>VLOOKUP(staff[[#This Row],[Employee type]],ET[],2,FALSE)</f>
        <v>PT</v>
      </c>
    </row>
    <row r="71" spans="1:14" x14ac:dyDescent="0.2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  <c r="N71" t="str">
        <f>VLOOKUP(staff[[#This Row],[Employee type]],ET[],2,FALSE)</f>
        <v>PT</v>
      </c>
    </row>
    <row r="72" spans="1:14" x14ac:dyDescent="0.2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  <c r="N72" t="str">
        <f>VLOOKUP(staff[[#This Row],[Employee type]],ET[],2,FALSE)</f>
        <v>PT</v>
      </c>
    </row>
    <row r="73" spans="1:14" x14ac:dyDescent="0.2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  <c r="N73" t="str">
        <f>VLOOKUP(staff[[#This Row],[Employee type]],ET[],2,FALSE)</f>
        <v>PT</v>
      </c>
    </row>
    <row r="74" spans="1:14" x14ac:dyDescent="0.2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  <c r="N74" t="str">
        <f>VLOOKUP(staff[[#This Row],[Employee type]],ET[],2,FALSE)</f>
        <v>PT</v>
      </c>
    </row>
    <row r="75" spans="1:14" x14ac:dyDescent="0.2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  <c r="N75" t="str">
        <f>VLOOKUP(staff[[#This Row],[Employee type]],ET[],2,FALSE)</f>
        <v>PT</v>
      </c>
    </row>
    <row r="76" spans="1:14" x14ac:dyDescent="0.2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  <c r="N76" t="str">
        <f>VLOOKUP(staff[[#This Row],[Employee type]],ET[],2,FALSE)</f>
        <v>PT</v>
      </c>
    </row>
    <row r="77" spans="1:14" x14ac:dyDescent="0.2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  <c r="N77" t="str">
        <f>VLOOKUP(staff[[#This Row],[Employee type]],ET[],2,FALSE)</f>
        <v>PT</v>
      </c>
    </row>
    <row r="78" spans="1:14" x14ac:dyDescent="0.2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  <c r="N78" t="str">
        <f>VLOOKUP(staff[[#This Row],[Employee type]],ET[],2,FALSE)</f>
        <v>PT</v>
      </c>
    </row>
    <row r="79" spans="1:14" x14ac:dyDescent="0.2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  <c r="N79" t="str">
        <f>VLOOKUP(staff[[#This Row],[Employee type]],ET[],2,FALSE)</f>
        <v>PT</v>
      </c>
    </row>
    <row r="80" spans="1:14" x14ac:dyDescent="0.2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  <c r="N80" t="str">
        <f>VLOOKUP(staff[[#This Row],[Employee type]],ET[],2,FALSE)</f>
        <v>PT</v>
      </c>
    </row>
    <row r="81" spans="1:14" x14ac:dyDescent="0.2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  <c r="N81" t="str">
        <f>VLOOKUP(staff[[#This Row],[Employee type]],ET[],2,FALSE)</f>
        <v>PT</v>
      </c>
    </row>
    <row r="82" spans="1:14" x14ac:dyDescent="0.2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  <c r="N82" t="str">
        <f>VLOOKUP(staff[[#This Row],[Employee type]],ET[],2,FALSE)</f>
        <v>PT</v>
      </c>
    </row>
    <row r="83" spans="1:14" x14ac:dyDescent="0.2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  <c r="N83" t="str">
        <f>VLOOKUP(staff[[#This Row],[Employee type]],ET[],2,FALSE)</f>
        <v>PT</v>
      </c>
    </row>
    <row r="84" spans="1:14" x14ac:dyDescent="0.2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  <c r="N84" t="str">
        <f>VLOOKUP(staff[[#This Row],[Employee type]],ET[],2,FALSE)</f>
        <v>PT</v>
      </c>
    </row>
    <row r="85" spans="1:14" x14ac:dyDescent="0.2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  <c r="N85" t="str">
        <f>VLOOKUP(staff[[#This Row],[Employee type]],ET[],2,FALSE)</f>
        <v>PT</v>
      </c>
    </row>
    <row r="86" spans="1:14" x14ac:dyDescent="0.2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  <c r="N86" t="str">
        <f>VLOOKUP(staff[[#This Row],[Employee type]],ET[],2,FALSE)</f>
        <v>PT</v>
      </c>
    </row>
    <row r="87" spans="1:14" x14ac:dyDescent="0.2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  <c r="N87" t="str">
        <f>VLOOKUP(staff[[#This Row],[Employee type]],ET[],2,FALSE)</f>
        <v>PT</v>
      </c>
    </row>
    <row r="88" spans="1:14" x14ac:dyDescent="0.2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  <c r="N88" t="str">
        <f>VLOOKUP(staff[[#This Row],[Employee type]],ET[],2,FALSE)</f>
        <v>PT</v>
      </c>
    </row>
    <row r="89" spans="1:14" x14ac:dyDescent="0.2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  <c r="N89" t="str">
        <f>VLOOKUP(staff[[#This Row],[Employee type]],ET[],2,FALSE)</f>
        <v>PT</v>
      </c>
    </row>
    <row r="90" spans="1:14" x14ac:dyDescent="0.2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  <c r="N90" t="str">
        <f>VLOOKUP(staff[[#This Row],[Employee type]],ET[],2,FALSE)</f>
        <v>PT</v>
      </c>
    </row>
    <row r="91" spans="1:14" x14ac:dyDescent="0.2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  <c r="N91" t="str">
        <f>VLOOKUP(staff[[#This Row],[Employee type]],ET[],2,FALSE)</f>
        <v>PT</v>
      </c>
    </row>
    <row r="92" spans="1:14" x14ac:dyDescent="0.2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  <c r="N92" t="str">
        <f>VLOOKUP(staff[[#This Row],[Employee type]],ET[],2,FALSE)</f>
        <v>PT</v>
      </c>
    </row>
    <row r="93" spans="1:14" x14ac:dyDescent="0.2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  <c r="N93" t="str">
        <f>VLOOKUP(staff[[#This Row],[Employee type]],ET[],2,FALSE)</f>
        <v>PT</v>
      </c>
    </row>
    <row r="94" spans="1:14" x14ac:dyDescent="0.2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  <c r="N94" t="str">
        <f>VLOOKUP(staff[[#This Row],[Employee type]],ET[],2,FALSE)</f>
        <v>PT</v>
      </c>
    </row>
    <row r="95" spans="1:14" x14ac:dyDescent="0.2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  <c r="N95" t="str">
        <f>VLOOKUP(staff[[#This Row],[Employee type]],ET[],2,FALSE)</f>
        <v>PT</v>
      </c>
    </row>
    <row r="96" spans="1:14" x14ac:dyDescent="0.2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  <c r="N96" t="str">
        <f>VLOOKUP(staff[[#This Row],[Employee type]],ET[],2,FALSE)</f>
        <v>PT</v>
      </c>
    </row>
    <row r="97" spans="1:14" x14ac:dyDescent="0.2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  <c r="N97" t="str">
        <f>VLOOKUP(staff[[#This Row],[Employee type]],ET[],2,FALSE)</f>
        <v>PT</v>
      </c>
    </row>
    <row r="98" spans="1:14" x14ac:dyDescent="0.2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  <c r="N98" t="str">
        <f>VLOOKUP(staff[[#This Row],[Employee type]],ET[],2,FALSE)</f>
        <v>PT</v>
      </c>
    </row>
    <row r="99" spans="1:14" x14ac:dyDescent="0.2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  <c r="N99" t="str">
        <f>VLOOKUP(staff[[#This Row],[Employee type]],ET[],2,FALSE)</f>
        <v>PT</v>
      </c>
    </row>
    <row r="100" spans="1:14" x14ac:dyDescent="0.2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  <c r="N100" t="str">
        <f>VLOOKUP(staff[[#This Row],[Employee type]],ET[],2,FALSE)</f>
        <v>PT</v>
      </c>
    </row>
    <row r="101" spans="1:14" x14ac:dyDescent="0.2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  <c r="N101" t="str">
        <f>VLOOKUP(staff[[#This Row],[Employee type]],ET[],2,FALSE)</f>
        <v>PT</v>
      </c>
    </row>
    <row r="102" spans="1:14" x14ac:dyDescent="0.2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  <c r="N102" t="str">
        <f>VLOOKUP(staff[[#This Row],[Employee type]],ET[],2,FALSE)</f>
        <v>PT</v>
      </c>
    </row>
    <row r="103" spans="1:14" x14ac:dyDescent="0.2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  <c r="N103" t="str">
        <f>VLOOKUP(staff[[#This Row],[Employee type]],ET[],2,FALSE)</f>
        <v>PT</v>
      </c>
    </row>
    <row r="104" spans="1:14" x14ac:dyDescent="0.2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  <c r="N104" t="str">
        <f>VLOOKUP(staff[[#This Row],[Employee type]],ET[],2,FALSE)</f>
        <v>PT</v>
      </c>
    </row>
    <row r="105" spans="1:14" x14ac:dyDescent="0.2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  <c r="N105" t="str">
        <f>VLOOKUP(staff[[#This Row],[Employee type]],ET[],2,FALSE)</f>
        <v>PT</v>
      </c>
    </row>
    <row r="106" spans="1:14" x14ac:dyDescent="0.2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  <c r="N106" t="str">
        <f>VLOOKUP(staff[[#This Row],[Employee type]],ET[],2,FALSE)</f>
        <v>PT</v>
      </c>
    </row>
    <row r="107" spans="1:14" x14ac:dyDescent="0.2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  <c r="N107" t="str">
        <f>VLOOKUP(staff[[#This Row],[Employee type]],ET[],2,FALSE)</f>
        <v>PT</v>
      </c>
    </row>
    <row r="108" spans="1:14" x14ac:dyDescent="0.2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  <c r="N108" t="str">
        <f>VLOOKUP(staff[[#This Row],[Employee type]],ET[],2,FALSE)</f>
        <v>PT</v>
      </c>
    </row>
    <row r="109" spans="1:14" x14ac:dyDescent="0.2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  <c r="N109" t="str">
        <f>VLOOKUP(staff[[#This Row],[Employee type]],ET[],2,FALSE)</f>
        <v>PT</v>
      </c>
    </row>
    <row r="110" spans="1:14" x14ac:dyDescent="0.2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  <c r="N110" t="str">
        <f>VLOOKUP(staff[[#This Row],[Employee type]],ET[],2,FALSE)</f>
        <v>PT</v>
      </c>
    </row>
    <row r="111" spans="1:14" x14ac:dyDescent="0.2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  <c r="N111" t="str">
        <f>VLOOKUP(staff[[#This Row],[Employee type]],ET[],2,FALSE)</f>
        <v>PT</v>
      </c>
    </row>
    <row r="112" spans="1:14" x14ac:dyDescent="0.2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  <c r="N112" t="str">
        <f>VLOOKUP(staff[[#This Row],[Employee type]],ET[],2,FALSE)</f>
        <v>PT</v>
      </c>
    </row>
    <row r="113" spans="1:14" x14ac:dyDescent="0.2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  <c r="N113" t="str">
        <f>VLOOKUP(staff[[#This Row],[Employee type]],ET[],2,FALSE)</f>
        <v>PT</v>
      </c>
    </row>
    <row r="114" spans="1:14" x14ac:dyDescent="0.2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  <c r="N114" t="str">
        <f>VLOOKUP(staff[[#This Row],[Employee type]],ET[],2,FALSE)</f>
        <v>PT</v>
      </c>
    </row>
    <row r="115" spans="1:14" x14ac:dyDescent="0.2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  <c r="N115" t="str">
        <f>VLOOKUP(staff[[#This Row],[Employee type]],ET[],2,FALSE)</f>
        <v>PT</v>
      </c>
    </row>
    <row r="116" spans="1:14" x14ac:dyDescent="0.2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  <c r="N116" t="str">
        <f>VLOOKUP(staff[[#This Row],[Employee type]],ET[],2,FALSE)</f>
        <v>PT</v>
      </c>
    </row>
    <row r="117" spans="1:14" x14ac:dyDescent="0.2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  <c r="N117" t="str">
        <f>VLOOKUP(staff[[#This Row],[Employee type]],ET[],2,FALSE)</f>
        <v>PT</v>
      </c>
    </row>
    <row r="118" spans="1:14" x14ac:dyDescent="0.2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  <c r="N118" t="str">
        <f>VLOOKUP(staff[[#This Row],[Employee type]],ET[],2,FALSE)</f>
        <v>PT</v>
      </c>
    </row>
    <row r="119" spans="1:14" x14ac:dyDescent="0.2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  <c r="N119" t="str">
        <f>VLOOKUP(staff[[#This Row],[Employee type]],ET[],2,FALSE)</f>
        <v>PT</v>
      </c>
    </row>
    <row r="120" spans="1:14" x14ac:dyDescent="0.2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  <c r="N120" t="str">
        <f>VLOOKUP(staff[[#This Row],[Employee type]],ET[],2,FALSE)</f>
        <v>PT</v>
      </c>
    </row>
    <row r="121" spans="1:14" x14ac:dyDescent="0.2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  <c r="N121" t="str">
        <f>VLOOKUP(staff[[#This Row],[Employee type]],ET[],2,FALSE)</f>
        <v>PT</v>
      </c>
    </row>
    <row r="122" spans="1:14" x14ac:dyDescent="0.2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  <c r="N122" t="str">
        <f>VLOOKUP(staff[[#This Row],[Employee type]],ET[],2,FALSE)</f>
        <v>PT</v>
      </c>
    </row>
    <row r="123" spans="1:14" x14ac:dyDescent="0.2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  <c r="N123" t="str">
        <f>VLOOKUP(staff[[#This Row],[Employee type]],ET[],2,FALSE)</f>
        <v>PT</v>
      </c>
    </row>
    <row r="124" spans="1:14" x14ac:dyDescent="0.2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  <c r="N124" t="str">
        <f>VLOOKUP(staff[[#This Row],[Employee type]],ET[],2,FALSE)</f>
        <v>PT</v>
      </c>
    </row>
    <row r="125" spans="1:14" x14ac:dyDescent="0.2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  <c r="N125" t="str">
        <f>VLOOKUP(staff[[#This Row],[Employee type]],ET[],2,FALSE)</f>
        <v>PT</v>
      </c>
    </row>
    <row r="126" spans="1:14" x14ac:dyDescent="0.2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  <c r="N126" t="str">
        <f>VLOOKUP(staff[[#This Row],[Employee type]],ET[],2,FALSE)</f>
        <v>PT</v>
      </c>
    </row>
    <row r="127" spans="1:14" x14ac:dyDescent="0.2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  <c r="N127" t="str">
        <f>VLOOKUP(staff[[#This Row],[Employee type]],ET[],2,FALSE)</f>
        <v>PT</v>
      </c>
    </row>
    <row r="128" spans="1:14" x14ac:dyDescent="0.2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  <c r="N128" t="str">
        <f>VLOOKUP(staff[[#This Row],[Employee type]],ET[],2,FALSE)</f>
        <v>PT</v>
      </c>
    </row>
    <row r="129" spans="1:14" x14ac:dyDescent="0.2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  <c r="N129" t="str">
        <f>VLOOKUP(staff[[#This Row],[Employee type]],ET[],2,FALSE)</f>
        <v>PT</v>
      </c>
    </row>
    <row r="130" spans="1:14" x14ac:dyDescent="0.2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  <c r="N130" t="str">
        <f>VLOOKUP(staff[[#This Row],[Employee type]],ET[],2,FALSE)</f>
        <v>PT</v>
      </c>
    </row>
    <row r="131" spans="1:14" x14ac:dyDescent="0.2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  <c r="N131" t="str">
        <f>VLOOKUP(staff[[#This Row],[Employee type]],ET[],2,FALSE)</f>
        <v>PT</v>
      </c>
    </row>
    <row r="132" spans="1:14" x14ac:dyDescent="0.2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  <c r="N132" t="str">
        <f>VLOOKUP(staff[[#This Row],[Employee type]],ET[],2,FALSE)</f>
        <v>PT</v>
      </c>
    </row>
    <row r="133" spans="1:14" x14ac:dyDescent="0.2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  <c r="N133" t="str">
        <f>VLOOKUP(staff[[#This Row],[Employee type]],ET[],2,FALSE)</f>
        <v>PT</v>
      </c>
    </row>
    <row r="134" spans="1:14" x14ac:dyDescent="0.2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  <c r="N134" t="str">
        <f>VLOOKUP(staff[[#This Row],[Employee type]],ET[],2,FALSE)</f>
        <v>PT</v>
      </c>
    </row>
    <row r="135" spans="1:14" x14ac:dyDescent="0.2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  <c r="N135" t="str">
        <f>VLOOKUP(staff[[#This Row],[Employee type]],ET[],2,FALSE)</f>
        <v>PT</v>
      </c>
    </row>
    <row r="136" spans="1:14" x14ac:dyDescent="0.2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  <c r="N136" t="str">
        <f>VLOOKUP(staff[[#This Row],[Employee type]],ET[],2,FALSE)</f>
        <v>PT</v>
      </c>
    </row>
    <row r="137" spans="1:14" x14ac:dyDescent="0.2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  <c r="N137" t="str">
        <f>VLOOKUP(staff[[#This Row],[Employee type]],ET[],2,FALSE)</f>
        <v>PT</v>
      </c>
    </row>
    <row r="138" spans="1:14" x14ac:dyDescent="0.2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  <c r="N138" t="str">
        <f>VLOOKUP(staff[[#This Row],[Employee type]],ET[],2,FALSE)</f>
        <v>PT</v>
      </c>
    </row>
    <row r="139" spans="1:14" x14ac:dyDescent="0.2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  <c r="N139" t="str">
        <f>VLOOKUP(staff[[#This Row],[Employee type]],ET[],2,FALSE)</f>
        <v>PT</v>
      </c>
    </row>
    <row r="140" spans="1:14" x14ac:dyDescent="0.2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  <c r="N140" t="str">
        <f>VLOOKUP(staff[[#This Row],[Employee type]],ET[],2,FALSE)</f>
        <v>PT</v>
      </c>
    </row>
    <row r="141" spans="1:14" x14ac:dyDescent="0.2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  <c r="N141" t="str">
        <f>VLOOKUP(staff[[#This Row],[Employee type]],ET[],2,FALSE)</f>
        <v>PT</v>
      </c>
    </row>
    <row r="142" spans="1:14" x14ac:dyDescent="0.2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  <c r="N142" t="str">
        <f>VLOOKUP(staff[[#This Row],[Employee type]],ET[],2,FALSE)</f>
        <v>PT</v>
      </c>
    </row>
    <row r="143" spans="1:14" x14ac:dyDescent="0.2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  <c r="N143" t="str">
        <f>VLOOKUP(staff[[#This Row],[Employee type]],ET[],2,FALSE)</f>
        <v>PT</v>
      </c>
    </row>
    <row r="144" spans="1:14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  <c r="N144" t="str">
        <f>VLOOKUP(staff[[#This Row],[Employee type]],ET[],2,FALSE)</f>
        <v>PT</v>
      </c>
    </row>
    <row r="145" spans="1:14" x14ac:dyDescent="0.2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  <c r="N145" t="str">
        <f>VLOOKUP(staff[[#This Row],[Employee type]],ET[],2,FALSE)</f>
        <v>PT</v>
      </c>
    </row>
    <row r="146" spans="1:14" x14ac:dyDescent="0.2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  <c r="N146" t="str">
        <f>VLOOKUP(staff[[#This Row],[Employee type]],ET[],2,FALSE)</f>
        <v>PT</v>
      </c>
    </row>
    <row r="147" spans="1:14" x14ac:dyDescent="0.2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  <c r="N147" t="str">
        <f>VLOOKUP(staff[[#This Row],[Employee type]],ET[],2,FALSE)</f>
        <v>PT</v>
      </c>
    </row>
    <row r="148" spans="1:14" x14ac:dyDescent="0.2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  <c r="N148" t="str">
        <f>VLOOKUP(staff[[#This Row],[Employee type]],ET[],2,FALSE)</f>
        <v>PT</v>
      </c>
    </row>
    <row r="149" spans="1:14" x14ac:dyDescent="0.2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  <c r="N149" t="str">
        <f>VLOOKUP(staff[[#This Row],[Employee type]],ET[],2,FALSE)</f>
        <v>PT</v>
      </c>
    </row>
    <row r="150" spans="1:14" x14ac:dyDescent="0.2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  <c r="N150" t="str">
        <f>VLOOKUP(staff[[#This Row],[Employee type]],ET[],2,FALSE)</f>
        <v>PT</v>
      </c>
    </row>
    <row r="151" spans="1:14" x14ac:dyDescent="0.2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  <c r="N151" t="str">
        <f>VLOOKUP(staff[[#This Row],[Employee type]],ET[],2,FALSE)</f>
        <v>PT</v>
      </c>
    </row>
    <row r="152" spans="1:14" x14ac:dyDescent="0.2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  <c r="N152" t="str">
        <f>VLOOKUP(staff[[#This Row],[Employee type]],ET[],2,FALSE)</f>
        <v>PT</v>
      </c>
    </row>
    <row r="153" spans="1:14" x14ac:dyDescent="0.2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  <c r="N153" t="str">
        <f>VLOOKUP(staff[[#This Row],[Employee type]],ET[],2,FALSE)</f>
        <v>PT</v>
      </c>
    </row>
    <row r="154" spans="1:14" x14ac:dyDescent="0.2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  <c r="N154" t="str">
        <f>VLOOKUP(staff[[#This Row],[Employee type]],ET[],2,FALSE)</f>
        <v>PT</v>
      </c>
    </row>
    <row r="155" spans="1:14" x14ac:dyDescent="0.2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  <c r="N155" t="str">
        <f>VLOOKUP(staff[[#This Row],[Employee type]],ET[],2,FALSE)</f>
        <v>PT</v>
      </c>
    </row>
    <row r="156" spans="1:14" x14ac:dyDescent="0.2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  <c r="N156" t="str">
        <f>VLOOKUP(staff[[#This Row],[Employee type]],ET[],2,FALSE)</f>
        <v>PT</v>
      </c>
    </row>
    <row r="157" spans="1:14" x14ac:dyDescent="0.2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  <c r="N157" t="str">
        <f>VLOOKUP(staff[[#This Row],[Employee type]],ET[],2,FALSE)</f>
        <v>PT</v>
      </c>
    </row>
    <row r="158" spans="1:14" x14ac:dyDescent="0.2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  <c r="N158" t="str">
        <f>VLOOKUP(staff[[#This Row],[Employee type]],ET[],2,FALSE)</f>
        <v>PT</v>
      </c>
    </row>
    <row r="159" spans="1:14" x14ac:dyDescent="0.2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  <c r="N159" t="str">
        <f>VLOOKUP(staff[[#This Row],[Employee type]],ET[],2,FALSE)</f>
        <v>PT</v>
      </c>
    </row>
    <row r="160" spans="1:14" x14ac:dyDescent="0.2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  <c r="N160" t="str">
        <f>VLOOKUP(staff[[#This Row],[Employee type]],ET[],2,FALSE)</f>
        <v>PT</v>
      </c>
    </row>
    <row r="161" spans="1:14" x14ac:dyDescent="0.2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  <c r="N161" t="str">
        <f>VLOOKUP(staff[[#This Row],[Employee type]],ET[],2,FALSE)</f>
        <v>PT</v>
      </c>
    </row>
    <row r="162" spans="1:14" x14ac:dyDescent="0.2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  <c r="N162" t="str">
        <f>VLOOKUP(staff[[#This Row],[Employee type]],ET[],2,FALSE)</f>
        <v>PT</v>
      </c>
    </row>
    <row r="163" spans="1:14" x14ac:dyDescent="0.2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  <c r="N163" t="str">
        <f>VLOOKUP(staff[[#This Row],[Employee type]],ET[],2,FALSE)</f>
        <v>PT</v>
      </c>
    </row>
    <row r="164" spans="1:14" x14ac:dyDescent="0.2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  <c r="N164" t="str">
        <f>VLOOKUP(staff[[#This Row],[Employee type]],ET[],2,FALSE)</f>
        <v>PT</v>
      </c>
    </row>
    <row r="165" spans="1:14" x14ac:dyDescent="0.2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  <c r="N165" t="str">
        <f>VLOOKUP(staff[[#This Row],[Employee type]],ET[],2,FALSE)</f>
        <v>PT</v>
      </c>
    </row>
    <row r="166" spans="1:14" x14ac:dyDescent="0.2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  <c r="N166" t="str">
        <f>VLOOKUP(staff[[#This Row],[Employee type]],ET[],2,FALSE)</f>
        <v>PT</v>
      </c>
    </row>
    <row r="167" spans="1:14" x14ac:dyDescent="0.2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  <c r="N167" t="str">
        <f>VLOOKUP(staff[[#This Row],[Employee type]],ET[],2,FALSE)</f>
        <v>PT</v>
      </c>
    </row>
    <row r="168" spans="1:14" x14ac:dyDescent="0.2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  <c r="N168" t="str">
        <f>VLOOKUP(staff[[#This Row],[Employee type]],ET[],2,FALSE)</f>
        <v>PT</v>
      </c>
    </row>
    <row r="169" spans="1:14" x14ac:dyDescent="0.2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  <c r="N169" t="str">
        <f>VLOOKUP(staff[[#This Row],[Employee type]],ET[],2,FALSE)</f>
        <v>PT</v>
      </c>
    </row>
    <row r="170" spans="1:14" x14ac:dyDescent="0.2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  <c r="N170" t="str">
        <f>VLOOKUP(staff[[#This Row],[Employee type]],ET[],2,FALSE)</f>
        <v>FT</v>
      </c>
    </row>
    <row r="171" spans="1:14" x14ac:dyDescent="0.2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  <c r="N171" t="str">
        <f>VLOOKUP(staff[[#This Row],[Employee type]],ET[],2,FALSE)</f>
        <v>FT</v>
      </c>
    </row>
    <row r="172" spans="1:14" x14ac:dyDescent="0.2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  <c r="N172" t="str">
        <f>VLOOKUP(staff[[#This Row],[Employee type]],ET[],2,FALSE)</f>
        <v>FT</v>
      </c>
    </row>
    <row r="173" spans="1:14" x14ac:dyDescent="0.2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  <c r="N173" t="str">
        <f>VLOOKUP(staff[[#This Row],[Employee type]],ET[],2,FALSE)</f>
        <v>FT</v>
      </c>
    </row>
    <row r="174" spans="1:14" x14ac:dyDescent="0.2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  <c r="N174" t="str">
        <f>VLOOKUP(staff[[#This Row],[Employee type]],ET[],2,FALSE)</f>
        <v>FT</v>
      </c>
    </row>
    <row r="175" spans="1:14" x14ac:dyDescent="0.2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  <c r="N175" t="str">
        <f>VLOOKUP(staff[[#This Row],[Employee type]],ET[],2,FALSE)</f>
        <v>FT</v>
      </c>
    </row>
    <row r="176" spans="1:14" x14ac:dyDescent="0.2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  <c r="N176" t="str">
        <f>VLOOKUP(staff[[#This Row],[Employee type]],ET[],2,FALSE)</f>
        <v>FT</v>
      </c>
    </row>
    <row r="177" spans="1:14" x14ac:dyDescent="0.2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  <c r="N177" t="str">
        <f>VLOOKUP(staff[[#This Row],[Employee type]],ET[],2,FALSE)</f>
        <v>FT</v>
      </c>
    </row>
    <row r="178" spans="1:14" x14ac:dyDescent="0.2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  <c r="N178" t="str">
        <f>VLOOKUP(staff[[#This Row],[Employee type]],ET[],2,FALSE)</f>
        <v>FT</v>
      </c>
    </row>
    <row r="179" spans="1:14" x14ac:dyDescent="0.2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  <c r="N179" t="str">
        <f>VLOOKUP(staff[[#This Row],[Employee type]],ET[],2,FALSE)</f>
        <v>FT</v>
      </c>
    </row>
    <row r="180" spans="1:14" x14ac:dyDescent="0.2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  <c r="N180" t="str">
        <f>VLOOKUP(staff[[#This Row],[Employee type]],ET[],2,FALSE)</f>
        <v>FT</v>
      </c>
    </row>
    <row r="181" spans="1:14" x14ac:dyDescent="0.2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  <c r="N181" t="str">
        <f>VLOOKUP(staff[[#This Row],[Employee type]],ET[],2,FALSE)</f>
        <v>FT</v>
      </c>
    </row>
    <row r="182" spans="1:14" x14ac:dyDescent="0.2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  <c r="N182" t="str">
        <f>VLOOKUP(staff[[#This Row],[Employee type]],ET[],2,FALSE)</f>
        <v>FT</v>
      </c>
    </row>
    <row r="183" spans="1:14" x14ac:dyDescent="0.2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  <c r="N183" t="str">
        <f>VLOOKUP(staff[[#This Row],[Employee type]],ET[],2,FALSE)</f>
        <v>FT</v>
      </c>
    </row>
    <row r="184" spans="1:14" x14ac:dyDescent="0.2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  <c r="N184" t="str">
        <f>VLOOKUP(staff[[#This Row],[Employee type]],ET[],2,FALSE)</f>
        <v>FT</v>
      </c>
    </row>
    <row r="185" spans="1:14" x14ac:dyDescent="0.2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  <c r="N185" t="str">
        <f>VLOOKUP(staff[[#This Row],[Employee type]],ET[],2,FALSE)</f>
        <v>FT</v>
      </c>
    </row>
    <row r="186" spans="1:14" x14ac:dyDescent="0.2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  <c r="N186" t="str">
        <f>VLOOKUP(staff[[#This Row],[Employee type]],ET[],2,FALSE)</f>
        <v>FT</v>
      </c>
    </row>
    <row r="187" spans="1:14" x14ac:dyDescent="0.2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  <c r="N187" t="str">
        <f>VLOOKUP(staff[[#This Row],[Employee type]],ET[],2,FALSE)</f>
        <v>FT</v>
      </c>
    </row>
    <row r="188" spans="1:14" x14ac:dyDescent="0.2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  <c r="N188" t="str">
        <f>VLOOKUP(staff[[#This Row],[Employee type]],ET[],2,FALSE)</f>
        <v>FT</v>
      </c>
    </row>
    <row r="189" spans="1:14" x14ac:dyDescent="0.2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  <c r="N189" t="str">
        <f>VLOOKUP(staff[[#This Row],[Employee type]],ET[],2,FALSE)</f>
        <v>FT</v>
      </c>
    </row>
    <row r="190" spans="1:14" x14ac:dyDescent="0.2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  <c r="N190" t="str">
        <f>VLOOKUP(staff[[#This Row],[Employee type]],ET[],2,FALSE)</f>
        <v>FT</v>
      </c>
    </row>
    <row r="191" spans="1:14" x14ac:dyDescent="0.2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  <c r="N191" t="str">
        <f>VLOOKUP(staff[[#This Row],[Employee type]],ET[],2,FALSE)</f>
        <v>FT</v>
      </c>
    </row>
    <row r="192" spans="1:14" x14ac:dyDescent="0.2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  <c r="N192" t="str">
        <f>VLOOKUP(staff[[#This Row],[Employee type]],ET[],2,FALSE)</f>
        <v>FT</v>
      </c>
    </row>
    <row r="193" spans="1:14" x14ac:dyDescent="0.2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  <c r="N193" t="str">
        <f>VLOOKUP(staff[[#This Row],[Employee type]],ET[],2,FALSE)</f>
        <v>FT</v>
      </c>
    </row>
    <row r="194" spans="1:14" x14ac:dyDescent="0.2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  <c r="N194" t="str">
        <f>VLOOKUP(staff[[#This Row],[Employee type]],ET[],2,FALSE)</f>
        <v>FT</v>
      </c>
    </row>
    <row r="195" spans="1:14" x14ac:dyDescent="0.2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  <c r="N195" t="str">
        <f>VLOOKUP(staff[[#This Row],[Employee type]],ET[],2,FALSE)</f>
        <v>FT</v>
      </c>
    </row>
    <row r="196" spans="1:14" x14ac:dyDescent="0.2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  <c r="N196" t="str">
        <f>VLOOKUP(staff[[#This Row],[Employee type]],ET[],2,FALSE)</f>
        <v>FT</v>
      </c>
    </row>
    <row r="197" spans="1:14" x14ac:dyDescent="0.2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  <c r="N197" t="str">
        <f>VLOOKUP(staff[[#This Row],[Employee type]],ET[],2,FALSE)</f>
        <v>FT</v>
      </c>
    </row>
    <row r="198" spans="1:14" x14ac:dyDescent="0.2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  <c r="N198" t="str">
        <f>VLOOKUP(staff[[#This Row],[Employee type]],ET[],2,FALSE)</f>
        <v>FT</v>
      </c>
    </row>
    <row r="199" spans="1:14" x14ac:dyDescent="0.2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  <c r="N199" t="str">
        <f>VLOOKUP(staff[[#This Row],[Employee type]],ET[],2,FALSE)</f>
        <v>FT</v>
      </c>
    </row>
    <row r="200" spans="1:14" x14ac:dyDescent="0.2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  <c r="N200" t="str">
        <f>VLOOKUP(staff[[#This Row],[Employee type]],ET[],2,FALSE)</f>
        <v>FT</v>
      </c>
    </row>
    <row r="201" spans="1:14" x14ac:dyDescent="0.2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  <c r="N201" t="str">
        <f>VLOOKUP(staff[[#This Row],[Employee type]],ET[],2,FALSE)</f>
        <v>FT</v>
      </c>
    </row>
    <row r="202" spans="1:14" x14ac:dyDescent="0.2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  <c r="N202" t="str">
        <f>VLOOKUP(staff[[#This Row],[Employee type]],ET[],2,FALSE)</f>
        <v>FT</v>
      </c>
    </row>
    <row r="203" spans="1:14" x14ac:dyDescent="0.2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  <c r="N203" t="str">
        <f>VLOOKUP(staff[[#This Row],[Employee type]],ET[],2,FALSE)</f>
        <v>FT</v>
      </c>
    </row>
    <row r="204" spans="1:14" x14ac:dyDescent="0.2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  <c r="N204" t="str">
        <f>VLOOKUP(staff[[#This Row],[Employee type]],ET[],2,FALSE)</f>
        <v>FT</v>
      </c>
    </row>
    <row r="205" spans="1:14" x14ac:dyDescent="0.2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  <c r="N205" t="str">
        <f>VLOOKUP(staff[[#This Row],[Employee type]],ET[],2,FALSE)</f>
        <v>FT</v>
      </c>
    </row>
    <row r="206" spans="1:14" x14ac:dyDescent="0.2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  <c r="N206" t="str">
        <f>VLOOKUP(staff[[#This Row],[Employee type]],ET[],2,FALSE)</f>
        <v>FT</v>
      </c>
    </row>
    <row r="207" spans="1:14" x14ac:dyDescent="0.2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  <c r="N207" t="str">
        <f>VLOOKUP(staff[[#This Row],[Employee type]],ET[],2,FALSE)</f>
        <v>FT</v>
      </c>
    </row>
    <row r="208" spans="1:14" x14ac:dyDescent="0.2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  <c r="N208" t="str">
        <f>VLOOKUP(staff[[#This Row],[Employee type]],ET[],2,FALSE)</f>
        <v>FT</v>
      </c>
    </row>
    <row r="209" spans="1:14" x14ac:dyDescent="0.2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  <c r="N209" t="str">
        <f>VLOOKUP(staff[[#This Row],[Employee type]],ET[],2,FALSE)</f>
        <v>FT</v>
      </c>
    </row>
    <row r="210" spans="1:14" x14ac:dyDescent="0.2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  <c r="N210" t="str">
        <f>VLOOKUP(staff[[#This Row],[Employee type]],ET[],2,FALSE)</f>
        <v>FT</v>
      </c>
    </row>
    <row r="211" spans="1:14" x14ac:dyDescent="0.2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  <c r="N211" t="str">
        <f>VLOOKUP(staff[[#This Row],[Employee type]],ET[],2,FALSE)</f>
        <v>FT</v>
      </c>
    </row>
    <row r="212" spans="1:14" x14ac:dyDescent="0.2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  <c r="N212" t="str">
        <f>VLOOKUP(staff[[#This Row],[Employee type]],ET[],2,FALSE)</f>
        <v>FT</v>
      </c>
    </row>
    <row r="213" spans="1:14" x14ac:dyDescent="0.2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  <c r="N213" t="str">
        <f>VLOOKUP(staff[[#This Row],[Employee type]],ET[],2,FALSE)</f>
        <v>FT</v>
      </c>
    </row>
    <row r="214" spans="1:14" x14ac:dyDescent="0.2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  <c r="N214" t="str">
        <f>VLOOKUP(staff[[#This Row],[Employee type]],ET[],2,FALSE)</f>
        <v>FT</v>
      </c>
    </row>
    <row r="215" spans="1:14" x14ac:dyDescent="0.2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  <c r="N215" t="str">
        <f>VLOOKUP(staff[[#This Row],[Employee type]],ET[],2,FALSE)</f>
        <v>FT</v>
      </c>
    </row>
    <row r="216" spans="1:14" x14ac:dyDescent="0.2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  <c r="N216" t="str">
        <f>VLOOKUP(staff[[#This Row],[Employee type]],ET[],2,FALSE)</f>
        <v>FT</v>
      </c>
    </row>
    <row r="217" spans="1:14" x14ac:dyDescent="0.2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  <c r="N217" t="str">
        <f>VLOOKUP(staff[[#This Row],[Employee type]],ET[],2,FALSE)</f>
        <v>FT</v>
      </c>
    </row>
    <row r="218" spans="1:14" x14ac:dyDescent="0.2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  <c r="N218" t="str">
        <f>VLOOKUP(staff[[#This Row],[Employee type]],ET[],2,FALSE)</f>
        <v>FT</v>
      </c>
    </row>
    <row r="219" spans="1:14" x14ac:dyDescent="0.2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  <c r="N219" t="str">
        <f>VLOOKUP(staff[[#This Row],[Employee type]],ET[],2,FALSE)</f>
        <v>FT</v>
      </c>
    </row>
    <row r="220" spans="1:14" x14ac:dyDescent="0.2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  <c r="N220" t="str">
        <f>VLOOKUP(staff[[#This Row],[Employee type]],ET[],2,FALSE)</f>
        <v>TE</v>
      </c>
    </row>
    <row r="221" spans="1:14" x14ac:dyDescent="0.2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  <c r="N221" t="str">
        <f>VLOOKUP(staff[[#This Row],[Employee type]],ET[],2,FALSE)</f>
        <v>TE</v>
      </c>
    </row>
    <row r="222" spans="1:14" x14ac:dyDescent="0.2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  <c r="N222" t="str">
        <f>VLOOKUP(staff[[#This Row],[Employee type]],ET[],2,FALSE)</f>
        <v>TE</v>
      </c>
    </row>
    <row r="223" spans="1:14" x14ac:dyDescent="0.2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  <c r="N223" t="str">
        <f>VLOOKUP(staff[[#This Row],[Employee type]],ET[],2,FALSE)</f>
        <v>TE</v>
      </c>
    </row>
    <row r="224" spans="1:14" x14ac:dyDescent="0.2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  <c r="N224" t="str">
        <f>VLOOKUP(staff[[#This Row],[Employee type]],ET[],2,FALSE)</f>
        <v>TE</v>
      </c>
    </row>
    <row r="225" spans="1:14" x14ac:dyDescent="0.2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  <c r="N225" t="str">
        <f>VLOOKUP(staff[[#This Row],[Employee type]],ET[],2,FALSE)</f>
        <v>TE</v>
      </c>
    </row>
    <row r="226" spans="1:14" x14ac:dyDescent="0.2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  <c r="N226" t="str">
        <f>VLOOKUP(staff[[#This Row],[Employee type]],ET[],2,FALSE)</f>
        <v>TE</v>
      </c>
    </row>
    <row r="227" spans="1:14" x14ac:dyDescent="0.2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  <c r="N227" t="str">
        <f>VLOOKUP(staff[[#This Row],[Employee type]],ET[],2,FALSE)</f>
        <v>TE</v>
      </c>
    </row>
    <row r="228" spans="1:14" x14ac:dyDescent="0.2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  <c r="N228" t="str">
        <f>VLOOKUP(staff[[#This Row],[Employee type]],ET[],2,FALSE)</f>
        <v>TE</v>
      </c>
    </row>
    <row r="229" spans="1:14" x14ac:dyDescent="0.2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  <c r="N229" t="str">
        <f>VLOOKUP(staff[[#This Row],[Employee type]],ET[],2,FALSE)</f>
        <v>TE</v>
      </c>
    </row>
    <row r="230" spans="1:14" x14ac:dyDescent="0.2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  <c r="N230" t="str">
        <f>VLOOKUP(staff[[#This Row],[Employee type]],ET[],2,FALSE)</f>
        <v>TE</v>
      </c>
    </row>
    <row r="231" spans="1:14" x14ac:dyDescent="0.2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  <c r="N231" t="str">
        <f>VLOOKUP(staff[[#This Row],[Employee type]],ET[],2,FALSE)</f>
        <v>TE</v>
      </c>
    </row>
    <row r="232" spans="1:14" x14ac:dyDescent="0.2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  <c r="N232" t="str">
        <f>VLOOKUP(staff[[#This Row],[Employee type]],ET[],2,FALSE)</f>
        <v>TE</v>
      </c>
    </row>
    <row r="233" spans="1:14" x14ac:dyDescent="0.2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  <c r="N233" t="str">
        <f>VLOOKUP(staff[[#This Row],[Employee type]],ET[],2,FALSE)</f>
        <v>TE</v>
      </c>
    </row>
    <row r="234" spans="1:14" x14ac:dyDescent="0.2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  <c r="N234" t="str">
        <f>VLOOKUP(staff[[#This Row],[Employee type]],ET[],2,FALSE)</f>
        <v>TE</v>
      </c>
    </row>
    <row r="235" spans="1:14" x14ac:dyDescent="0.2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  <c r="N235" t="str">
        <f>VLOOKUP(staff[[#This Row],[Employee type]],ET[],2,FALSE)</f>
        <v>TE</v>
      </c>
    </row>
    <row r="236" spans="1:14" x14ac:dyDescent="0.2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  <c r="N236" t="str">
        <f>VLOOKUP(staff[[#This Row],[Employee type]],ET[],2,FALSE)</f>
        <v>TE</v>
      </c>
    </row>
    <row r="237" spans="1:14" x14ac:dyDescent="0.2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  <c r="N237" t="str">
        <f>VLOOKUP(staff[[#This Row],[Employee type]],ET[],2,FALSE)</f>
        <v>TE</v>
      </c>
    </row>
    <row r="238" spans="1:14" x14ac:dyDescent="0.2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  <c r="N238" t="str">
        <f>VLOOKUP(staff[[#This Row],[Employee type]],ET[],2,FALSE)</f>
        <v>TE</v>
      </c>
    </row>
    <row r="239" spans="1:14" x14ac:dyDescent="0.2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  <c r="N239" t="str">
        <f>VLOOKUP(staff[[#This Row],[Employee type]],ET[],2,FALSE)</f>
        <v>TE</v>
      </c>
    </row>
    <row r="240" spans="1:14" x14ac:dyDescent="0.2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  <c r="N240" t="str">
        <f>VLOOKUP(staff[[#This Row],[Employee type]],ET[],2,FALSE)</f>
        <v>TE</v>
      </c>
    </row>
    <row r="241" spans="1:14" x14ac:dyDescent="0.2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  <c r="N241" t="str">
        <f>VLOOKUP(staff[[#This Row],[Employee type]],ET[],2,FALSE)</f>
        <v>TE</v>
      </c>
    </row>
    <row r="242" spans="1:14" x14ac:dyDescent="0.2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  <c r="N242" t="str">
        <f>VLOOKUP(staff[[#This Row],[Employee type]],ET[],2,FALSE)</f>
        <v>TE</v>
      </c>
    </row>
    <row r="243" spans="1:14" x14ac:dyDescent="0.2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  <c r="N243" t="str">
        <f>VLOOKUP(staff[[#This Row],[Employee type]],ET[],2,FALSE)</f>
        <v>TE</v>
      </c>
    </row>
    <row r="244" spans="1:14" x14ac:dyDescent="0.2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  <c r="N244" t="str">
        <f>VLOOKUP(staff[[#This Row],[Employee type]],ET[],2,FALSE)</f>
        <v>TE</v>
      </c>
    </row>
    <row r="245" spans="1:14" x14ac:dyDescent="0.2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  <c r="N245" t="str">
        <f>VLOOKUP(staff[[#This Row],[Employee type]],ET[],2,FALSE)</f>
        <v>TE</v>
      </c>
    </row>
    <row r="246" spans="1:14" x14ac:dyDescent="0.2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  <c r="N246" t="str">
        <f>VLOOKUP(staff[[#This Row],[Employee type]],ET[],2,FALSE)</f>
        <v>TE</v>
      </c>
    </row>
    <row r="247" spans="1:14" x14ac:dyDescent="0.2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  <c r="N247" t="str">
        <f>VLOOKUP(staff[[#This Row],[Employee type]],ET[],2,FALSE)</f>
        <v>TE</v>
      </c>
    </row>
    <row r="248" spans="1:14" x14ac:dyDescent="0.2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  <c r="N248" t="str">
        <f>VLOOKUP(staff[[#This Row],[Employee type]],ET[],2,FALSE)</f>
        <v>TE</v>
      </c>
    </row>
    <row r="249" spans="1:14" x14ac:dyDescent="0.2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  <c r="N249" t="str">
        <f>VLOOKUP(staff[[#This Row],[Employee type]],ET[],2,FALSE)</f>
        <v>TE</v>
      </c>
    </row>
    <row r="250" spans="1:14" x14ac:dyDescent="0.2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  <c r="N250" t="str">
        <f>VLOOKUP(staff[[#This Row],[Employee type]],ET[],2,FALSE)</f>
        <v>TE</v>
      </c>
    </row>
    <row r="251" spans="1:14" x14ac:dyDescent="0.2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  <c r="N251" t="str">
        <f>VLOOKUP(staff[[#This Row],[Employee type]],ET[],2,FALSE)</f>
        <v>TE</v>
      </c>
    </row>
    <row r="252" spans="1:14" x14ac:dyDescent="0.2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  <c r="N252" t="str">
        <f>VLOOKUP(staff[[#This Row],[Employee type]],ET[],2,FALSE)</f>
        <v>TE</v>
      </c>
    </row>
    <row r="253" spans="1:14" x14ac:dyDescent="0.2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  <c r="N253" t="str">
        <f>VLOOKUP(staff[[#This Row],[Employee type]],ET[],2,FALSE)</f>
        <v>TE</v>
      </c>
    </row>
    <row r="254" spans="1:14" x14ac:dyDescent="0.2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  <c r="N254" t="str">
        <f>VLOOKUP(staff[[#This Row],[Employee type]],ET[],2,FALSE)</f>
        <v>TE</v>
      </c>
    </row>
    <row r="255" spans="1:14" x14ac:dyDescent="0.2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  <c r="N255" t="str">
        <f>VLOOKUP(staff[[#This Row],[Employee type]],ET[],2,FALSE)</f>
        <v>TE</v>
      </c>
    </row>
    <row r="256" spans="1:14" x14ac:dyDescent="0.2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  <c r="N256" t="str">
        <f>VLOOKUP(staff[[#This Row],[Employee type]],ET[],2,FALSE)</f>
        <v>TE</v>
      </c>
    </row>
    <row r="257" spans="1:14" x14ac:dyDescent="0.2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  <c r="N257" t="str">
        <f>VLOOKUP(staff[[#This Row],[Employee type]],ET[],2,FALSE)</f>
        <v>TE</v>
      </c>
    </row>
    <row r="258" spans="1:14" x14ac:dyDescent="0.2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  <c r="N258" t="str">
        <f>VLOOKUP(staff[[#This Row],[Employee type]],ET[],2,FALSE)</f>
        <v>TE</v>
      </c>
    </row>
    <row r="259" spans="1:14" x14ac:dyDescent="0.2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  <c r="N259" t="str">
        <f>VLOOKUP(staff[[#This Row],[Employee type]],ET[],2,FALSE)</f>
        <v>TE</v>
      </c>
    </row>
    <row r="260" spans="1:14" x14ac:dyDescent="0.2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  <c r="N260" t="str">
        <f>VLOOKUP(staff[[#This Row],[Employee type]],ET[],2,FALSE)</f>
        <v>TE</v>
      </c>
    </row>
    <row r="261" spans="1:14" x14ac:dyDescent="0.2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  <c r="N261" t="str">
        <f>VLOOKUP(staff[[#This Row],[Employee type]],ET[],2,FALSE)</f>
        <v>TE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L27"/>
  <sheetViews>
    <sheetView topLeftCell="B1" workbookViewId="0">
      <selection activeCell="I4" sqref="I4"/>
    </sheetView>
  </sheetViews>
  <sheetFormatPr defaultColWidth="18.140625" defaultRowHeight="15" x14ac:dyDescent="0.25"/>
  <cols>
    <col min="2" max="2" width="27.5703125" customWidth="1"/>
    <col min="6" max="6" width="9.7109375" customWidth="1"/>
    <col min="12" max="12" width="23.85546875" customWidth="1"/>
  </cols>
  <sheetData>
    <row r="1" spans="2:12" x14ac:dyDescent="0.25">
      <c r="B1" t="s">
        <v>805</v>
      </c>
    </row>
    <row r="2" spans="2:12" x14ac:dyDescent="0.25">
      <c r="K2" s="49" t="s">
        <v>824</v>
      </c>
      <c r="L2" s="49"/>
    </row>
    <row r="3" spans="2:12" x14ac:dyDescent="0.25">
      <c r="B3" s="30" t="s">
        <v>809</v>
      </c>
      <c r="D3" s="9">
        <f>AVERAGE(staff[Salary])</f>
        <v>73861.325230769246</v>
      </c>
      <c r="K3" t="s">
        <v>40</v>
      </c>
      <c r="L3" t="s">
        <v>59</v>
      </c>
    </row>
    <row r="4" spans="2:12" x14ac:dyDescent="0.25">
      <c r="B4" s="30" t="s">
        <v>28</v>
      </c>
      <c r="C4" s="30" t="s">
        <v>806</v>
      </c>
      <c r="D4" s="30" t="s">
        <v>807</v>
      </c>
      <c r="E4" s="48" t="s">
        <v>808</v>
      </c>
      <c r="F4" s="48"/>
      <c r="G4" s="30" t="s">
        <v>780</v>
      </c>
      <c r="H4" s="30" t="s">
        <v>810</v>
      </c>
      <c r="I4" s="30" t="s">
        <v>811</v>
      </c>
    </row>
    <row r="5" spans="2:12" x14ac:dyDescent="0.25">
      <c r="B5" t="str" cm="1">
        <f t="array" ref="B5:B16">_xlfn.UNIQUE(staff[Department],FALSE)</f>
        <v>Training</v>
      </c>
      <c r="C5">
        <f>COUNTA(staff[Department],B5)</f>
        <v>261</v>
      </c>
      <c r="D5" s="28">
        <f>AVERAGEIF(staff[Department],B5,staff[Salary])</f>
        <v>83883.965000000011</v>
      </c>
      <c r="E5" s="28">
        <f>D5-$D$3</f>
        <v>10022.639769230766</v>
      </c>
      <c r="F5" s="42">
        <f>E5/$D$3</f>
        <v>0.1356953688268718</v>
      </c>
      <c r="G5" s="28">
        <f>_xlfn.MAXIFS(staff[Salary],staff[Department],B5)</f>
        <v>116767.63</v>
      </c>
      <c r="H5" s="43" cm="1">
        <f t="array" ref="H5">MEDIAN(_xlfn._xlws.FILTER(staff[Salary],staff[Department]=B5))</f>
        <v>89569.44</v>
      </c>
      <c r="I5" s="46">
        <f>COUNTIFS(staff[Gender],"Female",staff[Department],B5)/COUNTIF(staff[Department],B5)</f>
        <v>0.70833333333333337</v>
      </c>
      <c r="K5">
        <f>COUNTIFS(staff[Gender],$K$3,staff[Department],B5)</f>
        <v>17</v>
      </c>
      <c r="L5">
        <f>COUNTIFS(staff[Gender],$L$3,staff[Department],$B5)</f>
        <v>6</v>
      </c>
    </row>
    <row r="6" spans="2:12" x14ac:dyDescent="0.25">
      <c r="B6" t="str">
        <v>Business Development</v>
      </c>
      <c r="C6">
        <f>COUNTA(staff[Department],B6)</f>
        <v>261</v>
      </c>
      <c r="D6" s="28">
        <f>AVERAGEIF(staff[Department],B6,staff[Salary])</f>
        <v>79781.805769230778</v>
      </c>
      <c r="E6" s="28">
        <f t="shared" ref="E6:E16" si="0">D6-$D$3</f>
        <v>5920.480538461532</v>
      </c>
      <c r="F6" s="42">
        <f t="shared" ref="F6:F16" si="1">E6/$D$3</f>
        <v>8.0156706097051861E-2</v>
      </c>
      <c r="G6" s="28">
        <f>_xlfn.MAXIFS(staff[Salary],staff[Department],B6)</f>
        <v>110042.37</v>
      </c>
      <c r="H6" s="43" cm="1">
        <f t="array" ref="H6">MEDIAN(_xlfn._xlws.FILTER(staff[Salary],staff[Department]=B6))</f>
        <v>80695.740000000005</v>
      </c>
      <c r="I6" s="46">
        <f>COUNTIFS(staff[Gender],"Female",staff[Department],B6)/COUNTIF(staff[Department],B6)</f>
        <v>0.42307692307692307</v>
      </c>
      <c r="K6">
        <f>COUNTIFS(staff[Gender],$K$3,staff[Department],B6)</f>
        <v>11</v>
      </c>
      <c r="L6">
        <f>COUNTIFS(staff[Gender],$L$3,staff[Department],$B6)</f>
        <v>15</v>
      </c>
    </row>
    <row r="7" spans="2:12" x14ac:dyDescent="0.25">
      <c r="B7" t="str">
        <v>Engineering</v>
      </c>
      <c r="C7">
        <f>COUNTA(staff[Department],B7)</f>
        <v>261</v>
      </c>
      <c r="D7" s="28">
        <f>AVERAGEIF(staff[Department],B7,staff[Salary])</f>
        <v>81976.441923076913</v>
      </c>
      <c r="E7" s="28">
        <f t="shared" si="0"/>
        <v>8115.1166923076671</v>
      </c>
      <c r="F7" s="42">
        <f t="shared" si="1"/>
        <v>0.10986963295003352</v>
      </c>
      <c r="G7" s="28">
        <f>_xlfn.MAXIFS(staff[Salary],staff[Department],B7)</f>
        <v>120000</v>
      </c>
      <c r="H7" s="43" cm="1">
        <f t="array" ref="H7">MEDIAN(_xlfn._xlws.FILTER(staff[Salary],staff[Department]=B7))</f>
        <v>85332.304999999993</v>
      </c>
      <c r="I7" s="46">
        <f>COUNTIFS(staff[Gender],"Female",staff[Department],B7)/COUNTIF(staff[Department],B7)</f>
        <v>0.38461538461538464</v>
      </c>
      <c r="K7">
        <f>COUNTIFS(staff[Gender],$K$3,staff[Department],B7)</f>
        <v>10</v>
      </c>
      <c r="L7">
        <f>COUNTIFS(staff[Gender],$L$3,staff[Department],$B7)</f>
        <v>16</v>
      </c>
    </row>
    <row r="8" spans="2:12" x14ac:dyDescent="0.25">
      <c r="B8" t="str">
        <v>Marketing</v>
      </c>
      <c r="C8">
        <f>COUNTA(staff[Department],B8)</f>
        <v>261</v>
      </c>
      <c r="D8" s="28">
        <f>AVERAGEIF(staff[Department],B8,staff[Salary])</f>
        <v>64441.299999999996</v>
      </c>
      <c r="E8" s="28">
        <f t="shared" si="0"/>
        <v>-9420.0252307692499</v>
      </c>
      <c r="F8" s="42">
        <f t="shared" si="1"/>
        <v>-0.1275366397954236</v>
      </c>
      <c r="G8" s="28">
        <f>_xlfn.MAXIFS(staff[Salary],staff[Department],B8)</f>
        <v>104903.79</v>
      </c>
      <c r="H8" s="43" cm="1">
        <f t="array" ref="H8">MEDIAN(_xlfn._xlws.FILTER(staff[Salary],staff[Department]=B8))</f>
        <v>66961.489999999991</v>
      </c>
      <c r="I8" s="46">
        <f>COUNTIFS(staff[Gender],"Female",staff[Department],B8)/COUNTIF(staff[Department],B8)</f>
        <v>0.41666666666666669</v>
      </c>
      <c r="K8">
        <f>COUNTIFS(staff[Gender],$K$3,staff[Department],B8)</f>
        <v>5</v>
      </c>
      <c r="L8">
        <f>COUNTIFS(staff[Gender],$L$3,staff[Department],$B8)</f>
        <v>7</v>
      </c>
    </row>
    <row r="9" spans="2:12" x14ac:dyDescent="0.25">
      <c r="B9" t="str">
        <v>Legal</v>
      </c>
      <c r="C9">
        <f>COUNTA(staff[Department],B9)</f>
        <v>261</v>
      </c>
      <c r="D9" s="28">
        <f>AVERAGEIF(staff[Department],B9,staff[Salary])</f>
        <v>67242.51761904762</v>
      </c>
      <c r="E9" s="28">
        <f t="shared" si="0"/>
        <v>-6618.807611721626</v>
      </c>
      <c r="F9" s="42">
        <f t="shared" si="1"/>
        <v>-8.9611276145426577E-2</v>
      </c>
      <c r="G9" s="28">
        <f>_xlfn.MAXIFS(staff[Salary],staff[Department],B9)</f>
        <v>113747.56</v>
      </c>
      <c r="H9" s="43" cm="1">
        <f t="array" ref="H9">MEDIAN(_xlfn._xlws.FILTER(staff[Salary],staff[Department]=B9))</f>
        <v>66572.58</v>
      </c>
      <c r="I9" s="46">
        <f>COUNTIFS(staff[Gender],"Female",staff[Department],B9)/COUNTIF(staff[Department],B9)</f>
        <v>0.33333333333333331</v>
      </c>
      <c r="K9">
        <f>COUNTIFS(staff[Gender],$K$3,staff[Department],B9)</f>
        <v>7</v>
      </c>
      <c r="L9">
        <f>COUNTIFS(staff[Gender],$L$3,staff[Department],$B9)</f>
        <v>13</v>
      </c>
    </row>
    <row r="10" spans="2:12" x14ac:dyDescent="0.25">
      <c r="B10" t="str">
        <v>Accounting</v>
      </c>
      <c r="C10">
        <f>COUNTA(staff[Department],B10)</f>
        <v>261</v>
      </c>
      <c r="D10" s="28">
        <f>AVERAGEIF(staff[Department],B10,staff[Salary])</f>
        <v>69806.945769230777</v>
      </c>
      <c r="E10" s="28">
        <f t="shared" si="0"/>
        <v>-4054.3794615384686</v>
      </c>
      <c r="F10" s="42">
        <f t="shared" si="1"/>
        <v>-5.4891777921275232E-2</v>
      </c>
      <c r="G10" s="28">
        <f>_xlfn.MAXIFS(staff[Salary],staff[Department],B10)</f>
        <v>119022.49</v>
      </c>
      <c r="H10" s="43" cm="1">
        <f t="array" ref="H10">MEDIAN(_xlfn._xlws.FILTER(staff[Salary],staff[Department]=B10))</f>
        <v>69025.614999999991</v>
      </c>
      <c r="I10" s="46">
        <f>COUNTIFS(staff[Gender],"Female",staff[Department],B10)/COUNTIF(staff[Department],B10)</f>
        <v>0.34615384615384615</v>
      </c>
      <c r="K10">
        <f>COUNTIFS(staff[Gender],$K$3,staff[Department],B10)</f>
        <v>9</v>
      </c>
      <c r="L10">
        <f>COUNTIFS(staff[Gender],$L$3,staff[Department],$B10)</f>
        <v>15</v>
      </c>
    </row>
    <row r="11" spans="2:12" x14ac:dyDescent="0.25">
      <c r="B11" t="str">
        <v>Human Resources</v>
      </c>
      <c r="C11">
        <f>COUNTA(staff[Department],B11)</f>
        <v>261</v>
      </c>
      <c r="D11" s="28">
        <f>AVERAGEIF(staff[Department],B11,staff[Salary])</f>
        <v>73109.377727272746</v>
      </c>
      <c r="E11" s="28">
        <f t="shared" si="0"/>
        <v>-751.94750349649985</v>
      </c>
      <c r="F11" s="42">
        <f t="shared" si="1"/>
        <v>-1.0180530895528159E-2</v>
      </c>
      <c r="G11" s="28">
        <f>_xlfn.MAXIFS(staff[Salary],staff[Department],B11)</f>
        <v>103494.94</v>
      </c>
      <c r="H11" s="43" cm="1">
        <f t="array" ref="H11">MEDIAN(_xlfn._xlws.FILTER(staff[Salary],staff[Department]=B11))</f>
        <v>73182.794999999998</v>
      </c>
      <c r="I11" s="46">
        <f>COUNTIFS(staff[Gender],"Female",staff[Department],B11)/COUNTIF(staff[Department],B11)</f>
        <v>0.31818181818181818</v>
      </c>
      <c r="K11">
        <f>COUNTIFS(staff[Gender],$K$3,staff[Department],B11)</f>
        <v>7</v>
      </c>
      <c r="L11">
        <f>COUNTIFS(staff[Gender],$L$3,staff[Department],$B11)</f>
        <v>12</v>
      </c>
    </row>
    <row r="12" spans="2:12" x14ac:dyDescent="0.25">
      <c r="B12" t="str">
        <v>Research and Development</v>
      </c>
      <c r="C12">
        <f>COUNTA(staff[Department],B12)</f>
        <v>261</v>
      </c>
      <c r="D12" s="28">
        <f>AVERAGEIF(staff[Department],B12,staff[Salary])</f>
        <v>66910.765555555554</v>
      </c>
      <c r="E12" s="28">
        <f t="shared" si="0"/>
        <v>-6950.5596752136917</v>
      </c>
      <c r="F12" s="42">
        <f t="shared" si="1"/>
        <v>-9.4102829234347651E-2</v>
      </c>
      <c r="G12" s="28">
        <f>_xlfn.MAXIFS(staff[Salary],staff[Department],B12)</f>
        <v>99683.67</v>
      </c>
      <c r="H12" s="43" cm="1">
        <f t="array" ref="H12">MEDIAN(_xlfn._xlws.FILTER(staff[Salary],staff[Department]=B12))</f>
        <v>65995.375</v>
      </c>
      <c r="I12" s="46">
        <f>COUNTIFS(staff[Gender],"Female",staff[Department],B12)/COUNTIF(staff[Department],B12)</f>
        <v>0.61111111111111116</v>
      </c>
      <c r="K12">
        <f>COUNTIFS(staff[Gender],$K$3,staff[Department],B12)</f>
        <v>11</v>
      </c>
      <c r="L12">
        <f>COUNTIFS(staff[Gender],$L$3,staff[Department],$B12)</f>
        <v>7</v>
      </c>
    </row>
    <row r="13" spans="2:12" x14ac:dyDescent="0.25">
      <c r="B13" t="str">
        <v>Services</v>
      </c>
      <c r="C13">
        <f>COUNTA(staff[Department],B13)</f>
        <v>261</v>
      </c>
      <c r="D13" s="28">
        <f>AVERAGEIF(staff[Department],B13,staff[Salary])</f>
        <v>74673.974761904756</v>
      </c>
      <c r="E13" s="28">
        <f t="shared" si="0"/>
        <v>812.64953113551019</v>
      </c>
      <c r="F13" s="42">
        <f t="shared" si="1"/>
        <v>1.1002368676658615E-2</v>
      </c>
      <c r="G13" s="28">
        <f>_xlfn.MAXIFS(staff[Salary],staff[Department],B13)</f>
        <v>120000</v>
      </c>
      <c r="H13" s="43" cm="1">
        <f t="array" ref="H13">MEDIAN(_xlfn._xlws.FILTER(staff[Salary],staff[Department]=B13))</f>
        <v>77096.05</v>
      </c>
      <c r="I13" s="46">
        <f>COUNTIFS(staff[Gender],"Female",staff[Department],B13)/COUNTIF(staff[Department],B13)</f>
        <v>0.61904761904761907</v>
      </c>
      <c r="K13">
        <f>COUNTIFS(staff[Gender],$K$3,staff[Department],B13)</f>
        <v>13</v>
      </c>
      <c r="L13">
        <f>COUNTIFS(staff[Gender],$L$3,staff[Department],$B13)</f>
        <v>8</v>
      </c>
    </row>
    <row r="14" spans="2:12" x14ac:dyDescent="0.25">
      <c r="B14" t="str">
        <v>Product Management</v>
      </c>
      <c r="C14">
        <f>COUNTA(staff[Department],B14)</f>
        <v>261</v>
      </c>
      <c r="D14" s="28">
        <f>AVERAGEIF(staff[Department],B14,staff[Salary])</f>
        <v>75179.064482758593</v>
      </c>
      <c r="E14" s="28">
        <f t="shared" si="0"/>
        <v>1317.7392519893474</v>
      </c>
      <c r="F14" s="42">
        <f t="shared" si="1"/>
        <v>1.784072040235208E-2</v>
      </c>
      <c r="G14" s="28">
        <f>_xlfn.MAXIFS(staff[Salary],staff[Department],B14)</f>
        <v>115191.38</v>
      </c>
      <c r="H14" s="43" cm="1">
        <f t="array" ref="H14">MEDIAN(_xlfn._xlws.FILTER(staff[Salary],staff[Department]=B14))</f>
        <v>72502.61</v>
      </c>
      <c r="I14" s="46">
        <f>COUNTIFS(staff[Gender],"Female",staff[Department],B14)/COUNTIF(staff[Department],B14)</f>
        <v>0.58620689655172409</v>
      </c>
      <c r="K14">
        <f>COUNTIFS(staff[Gender],$K$3,staff[Department],B14)</f>
        <v>17</v>
      </c>
      <c r="L14">
        <f>COUNTIFS(staff[Gender],$L$3,staff[Department],$B14)</f>
        <v>12</v>
      </c>
    </row>
    <row r="15" spans="2:12" x14ac:dyDescent="0.25">
      <c r="B15" t="str">
        <v>Support</v>
      </c>
      <c r="C15">
        <f>COUNTA(staff[Department],B15)</f>
        <v>261</v>
      </c>
      <c r="D15" s="28">
        <f>AVERAGEIF(staff[Department],B15,staff[Salary])</f>
        <v>66432.455882352937</v>
      </c>
      <c r="E15" s="28">
        <f t="shared" si="0"/>
        <v>-7428.8693484163086</v>
      </c>
      <c r="F15" s="42">
        <f t="shared" si="1"/>
        <v>-0.10057860897033541</v>
      </c>
      <c r="G15" s="28">
        <f>_xlfn.MAXIFS(staff[Salary],staff[Department],B15)</f>
        <v>104802.63</v>
      </c>
      <c r="H15" s="43" cm="1">
        <f t="array" ref="H15">MEDIAN(_xlfn._xlws.FILTER(staff[Salary],staff[Department]=B15))</f>
        <v>61214.26</v>
      </c>
      <c r="I15" s="46">
        <f>COUNTIFS(staff[Gender],"Female",staff[Department],B15)/COUNTIF(staff[Department],B15)</f>
        <v>0.47058823529411764</v>
      </c>
      <c r="K15">
        <f>COUNTIFS(staff[Gender],$K$3,staff[Department],B15)</f>
        <v>8</v>
      </c>
      <c r="L15">
        <f>COUNTIFS(staff[Gender],$L$3,staff[Department],$B15)</f>
        <v>8</v>
      </c>
    </row>
    <row r="16" spans="2:12" x14ac:dyDescent="0.25">
      <c r="B16" t="str">
        <v>Sales</v>
      </c>
      <c r="C16">
        <f>COUNTA(staff[Department],B16)</f>
        <v>261</v>
      </c>
      <c r="D16" s="28">
        <f>AVERAGEIF(staff[Department],B16,staff[Salary])</f>
        <v>71897.095555555556</v>
      </c>
      <c r="E16" s="28">
        <f t="shared" si="0"/>
        <v>-1964.2296752136899</v>
      </c>
      <c r="F16" s="42">
        <f t="shared" si="1"/>
        <v>-2.6593479998859113E-2</v>
      </c>
      <c r="G16" s="28">
        <f>_xlfn.MAXIFS(staff[Salary],staff[Department],B16)</f>
        <v>102129.37</v>
      </c>
      <c r="H16" s="43" cm="1">
        <f t="array" ref="H16">MEDIAN(_xlfn._xlws.FILTER(staff[Salary],staff[Department]=B16))</f>
        <v>79396.654999999999</v>
      </c>
      <c r="I16" s="46">
        <f>COUNTIFS(staff[Gender],"Female",staff[Department],B16)/COUNTIF(staff[Department],B16)</f>
        <v>0.55555555555555558</v>
      </c>
      <c r="K16">
        <f>COUNTIFS(staff[Gender],$K$3,staff[Department],B16)</f>
        <v>10</v>
      </c>
      <c r="L16">
        <f>COUNTIFS(staff[Gender],$L$3,staff[Department],$B16)</f>
        <v>8</v>
      </c>
    </row>
    <row r="21" spans="7:9" x14ac:dyDescent="0.25">
      <c r="G21" s="44"/>
      <c r="H21" s="44"/>
      <c r="I21" s="44"/>
    </row>
    <row r="22" spans="7:9" x14ac:dyDescent="0.25">
      <c r="G22" s="45"/>
      <c r="H22" s="45"/>
      <c r="I22" s="45"/>
    </row>
    <row r="23" spans="7:9" x14ac:dyDescent="0.25">
      <c r="G23" s="45"/>
      <c r="H23" s="45"/>
      <c r="I23" s="45"/>
    </row>
    <row r="24" spans="7:9" x14ac:dyDescent="0.25">
      <c r="G24" s="45"/>
      <c r="H24" s="45"/>
      <c r="I24" s="45"/>
    </row>
    <row r="25" spans="7:9" x14ac:dyDescent="0.25">
      <c r="G25" s="45"/>
      <c r="H25" s="45"/>
      <c r="I25" s="45"/>
    </row>
    <row r="26" spans="7:9" x14ac:dyDescent="0.25">
      <c r="G26" s="45"/>
      <c r="H26" s="45"/>
      <c r="I26" s="45"/>
    </row>
    <row r="27" spans="7:9" x14ac:dyDescent="0.25">
      <c r="G27" s="45"/>
      <c r="H27" s="45"/>
      <c r="I27" s="45"/>
    </row>
  </sheetData>
  <mergeCells count="2">
    <mergeCell ref="E4:F4"/>
    <mergeCell ref="K2:L2"/>
  </mergeCells>
  <conditionalFormatting sqref="F5:F16">
    <cfRule type="iconSet" priority="1">
      <iconSet iconSet="3Arrow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3"/>
  <sheetViews>
    <sheetView workbookViewId="0">
      <selection activeCell="B4" sqref="B4"/>
    </sheetView>
  </sheetViews>
  <sheetFormatPr defaultRowHeight="15" x14ac:dyDescent="0.25"/>
  <cols>
    <col min="3" max="3" width="10.5703125" bestFit="1" customWidth="1"/>
    <col min="4" max="4" width="15.42578125" bestFit="1" customWidth="1"/>
  </cols>
  <sheetData>
    <row r="1" spans="2:4" x14ac:dyDescent="0.25">
      <c r="B1" s="30" t="s">
        <v>18</v>
      </c>
    </row>
    <row r="3" spans="2:4" x14ac:dyDescent="0.25">
      <c r="B3" t="s">
        <v>24</v>
      </c>
      <c r="C3" t="s">
        <v>25</v>
      </c>
      <c r="D3" t="s">
        <v>26</v>
      </c>
    </row>
    <row r="4" spans="2:4" x14ac:dyDescent="0.25">
      <c r="B4" t="str" cm="1">
        <f t="array" ref="B4:D263">_xlfn._xlws.FILTER(staff[[Emp ID]:[Last Name]],MONTH(staff[Start Date]=3))</f>
        <v>PR00007</v>
      </c>
      <c r="C4" t="str">
        <v>Torrance</v>
      </c>
      <c r="D4" t="str">
        <v>Collier</v>
      </c>
    </row>
    <row r="5" spans="2:4" x14ac:dyDescent="0.25">
      <c r="B5" t="str">
        <v>PR00095</v>
      </c>
      <c r="C5" t="str">
        <v>Devrat</v>
      </c>
      <c r="D5" t="str">
        <v>Damarsingh</v>
      </c>
    </row>
    <row r="6" spans="2:4" x14ac:dyDescent="0.25">
      <c r="B6" t="str">
        <v>PR00113</v>
      </c>
      <c r="C6" t="str">
        <v>Van</v>
      </c>
      <c r="D6" t="str">
        <v>Tuxwell</v>
      </c>
    </row>
    <row r="7" spans="2:4" x14ac:dyDescent="0.25">
      <c r="B7" t="str">
        <v>PR00113</v>
      </c>
      <c r="C7" t="str">
        <v>Van</v>
      </c>
      <c r="D7" t="str">
        <v>Tuxwell</v>
      </c>
    </row>
    <row r="8" spans="2:4" x14ac:dyDescent="0.25">
      <c r="B8" t="str">
        <v>PR00147</v>
      </c>
      <c r="C8" t="str">
        <v>Minerva</v>
      </c>
      <c r="D8" t="str">
        <v>Ricardot</v>
      </c>
    </row>
    <row r="9" spans="2:4" x14ac:dyDescent="0.25">
      <c r="B9" t="str">
        <v>PR00246</v>
      </c>
      <c r="C9" t="str">
        <v>Husein</v>
      </c>
      <c r="D9" t="str">
        <v>Augar</v>
      </c>
    </row>
    <row r="10" spans="2:4" x14ac:dyDescent="0.25">
      <c r="B10" t="str">
        <v>PR00419</v>
      </c>
      <c r="C10" t="str">
        <v>Billi</v>
      </c>
      <c r="D10" t="str">
        <v>Fellgate</v>
      </c>
    </row>
    <row r="11" spans="2:4" x14ac:dyDescent="0.25">
      <c r="B11" t="str">
        <v>PR00576</v>
      </c>
      <c r="C11" t="str">
        <v>Lalitchandra</v>
      </c>
      <c r="D11" t="str">
        <v>Vadali</v>
      </c>
    </row>
    <row r="12" spans="2:4" x14ac:dyDescent="0.25">
      <c r="B12" t="str">
        <v>PR00746</v>
      </c>
      <c r="C12" t="str">
        <v>Hogan</v>
      </c>
      <c r="D12" t="str">
        <v>Iles</v>
      </c>
    </row>
    <row r="13" spans="2:4" x14ac:dyDescent="0.25">
      <c r="B13" t="str">
        <v>PR00770</v>
      </c>
      <c r="C13" t="str">
        <v>Beryl</v>
      </c>
      <c r="D13" t="str">
        <v>Burnsyde</v>
      </c>
    </row>
    <row r="14" spans="2:4" x14ac:dyDescent="0.25">
      <c r="B14" t="str">
        <v>PR00882</v>
      </c>
      <c r="C14" t="str">
        <v>Jill</v>
      </c>
      <c r="D14" t="str">
        <v>Shipsey</v>
      </c>
    </row>
    <row r="15" spans="2:4" x14ac:dyDescent="0.25">
      <c r="B15" t="str">
        <v>PR00893</v>
      </c>
      <c r="C15" t="str">
        <v>Vasavi</v>
      </c>
      <c r="D15" t="str">
        <v>Veeravasarapu</v>
      </c>
    </row>
    <row r="16" spans="2:4" x14ac:dyDescent="0.25">
      <c r="B16" t="str">
        <v>PR00916</v>
      </c>
      <c r="C16" t="str">
        <v>Inger</v>
      </c>
      <c r="D16" t="str">
        <v>Chapelhow</v>
      </c>
    </row>
    <row r="17" spans="2:4" x14ac:dyDescent="0.25">
      <c r="B17" t="str">
        <v>PR01055</v>
      </c>
      <c r="C17" t="str">
        <v>Devasree</v>
      </c>
      <c r="D17" t="str">
        <v>Fullara</v>
      </c>
    </row>
    <row r="18" spans="2:4" x14ac:dyDescent="0.25">
      <c r="B18" t="str">
        <v>PR01159</v>
      </c>
      <c r="C18" t="str">
        <v>Mollie</v>
      </c>
      <c r="D18" t="str">
        <v>Hanway</v>
      </c>
    </row>
    <row r="19" spans="2:4" x14ac:dyDescent="0.25">
      <c r="B19" t="str">
        <v>PR01211</v>
      </c>
      <c r="C19" t="str">
        <v>Enoch</v>
      </c>
      <c r="D19" t="str">
        <v>Dowrey</v>
      </c>
    </row>
    <row r="20" spans="2:4" x14ac:dyDescent="0.25">
      <c r="B20" t="str">
        <v>PR01269</v>
      </c>
      <c r="C20" t="str">
        <v>Eleonore</v>
      </c>
      <c r="D20" t="str">
        <v>Airdrie</v>
      </c>
    </row>
    <row r="21" spans="2:4" x14ac:dyDescent="0.25">
      <c r="B21" t="str">
        <v>PR01306</v>
      </c>
      <c r="C21" t="str">
        <v>Patti</v>
      </c>
      <c r="D21" t="str">
        <v>Dradey</v>
      </c>
    </row>
    <row r="22" spans="2:4" x14ac:dyDescent="0.25">
      <c r="B22" t="str">
        <v>PR01346</v>
      </c>
      <c r="C22" t="str">
        <v>Adolph</v>
      </c>
      <c r="D22" t="str">
        <v>McNalley</v>
      </c>
    </row>
    <row r="23" spans="2:4" x14ac:dyDescent="0.25">
      <c r="B23" t="str">
        <v>PR01383</v>
      </c>
      <c r="C23" t="str">
        <v>Addi</v>
      </c>
      <c r="D23" t="str">
        <v>Studdeard</v>
      </c>
    </row>
    <row r="24" spans="2:4" x14ac:dyDescent="0.25">
      <c r="B24" t="str">
        <v>PR01476</v>
      </c>
      <c r="C24" t="str">
        <v>Jaishree</v>
      </c>
      <c r="D24" t="str">
        <v>Atasi</v>
      </c>
    </row>
    <row r="25" spans="2:4" x14ac:dyDescent="0.25">
      <c r="B25" t="str">
        <v>PR01662</v>
      </c>
      <c r="C25" t="str">
        <v>Genevra</v>
      </c>
      <c r="D25" t="str">
        <v>Friday</v>
      </c>
    </row>
    <row r="26" spans="2:4" x14ac:dyDescent="0.25">
      <c r="B26" t="str">
        <v>PR01943</v>
      </c>
      <c r="C26" t="str">
        <v>Rameshwari</v>
      </c>
      <c r="D26" t="str">
        <v>Chikodi</v>
      </c>
    </row>
    <row r="27" spans="2:4" x14ac:dyDescent="0.25">
      <c r="B27" t="str">
        <v>PR01956</v>
      </c>
      <c r="C27" t="str">
        <v>Jamesy</v>
      </c>
      <c r="D27" t="str">
        <v>O'Ferris</v>
      </c>
    </row>
    <row r="28" spans="2:4" x14ac:dyDescent="0.25">
      <c r="B28" t="str">
        <v>PR01956</v>
      </c>
      <c r="C28" t="str">
        <v>Jamesy</v>
      </c>
      <c r="D28" t="str">
        <v>O'Ferris</v>
      </c>
    </row>
    <row r="29" spans="2:4" x14ac:dyDescent="0.25">
      <c r="B29" t="str">
        <v>PR02010</v>
      </c>
      <c r="C29" t="str">
        <v>Prerana</v>
      </c>
      <c r="D29" t="str">
        <v>Nishita</v>
      </c>
    </row>
    <row r="30" spans="2:4" x14ac:dyDescent="0.25">
      <c r="B30" t="str">
        <v>PR02016</v>
      </c>
      <c r="C30" t="str">
        <v>Iris</v>
      </c>
      <c r="D30" t="str">
        <v>Wagg</v>
      </c>
    </row>
    <row r="31" spans="2:4" x14ac:dyDescent="0.25">
      <c r="B31" t="str">
        <v>PR02113</v>
      </c>
      <c r="C31" t="str">
        <v>Beverie</v>
      </c>
      <c r="D31" t="str">
        <v>Moffet</v>
      </c>
    </row>
    <row r="32" spans="2:4" x14ac:dyDescent="0.25">
      <c r="B32" t="str">
        <v>PR02140</v>
      </c>
      <c r="C32" t="str">
        <v>Anjushri</v>
      </c>
      <c r="D32" t="str">
        <v>Chandiramani</v>
      </c>
    </row>
    <row r="33" spans="2:4" x14ac:dyDescent="0.25">
      <c r="B33" t="str">
        <v>PR02208</v>
      </c>
      <c r="C33" t="str">
        <v>Gowri</v>
      </c>
      <c r="D33" t="str">
        <v>Sankar</v>
      </c>
    </row>
    <row r="34" spans="2:4" x14ac:dyDescent="0.25">
      <c r="B34" t="str">
        <v>PR02275</v>
      </c>
      <c r="C34" t="str">
        <v>Louise</v>
      </c>
      <c r="D34" t="str">
        <v>Lamming</v>
      </c>
    </row>
    <row r="35" spans="2:4" x14ac:dyDescent="0.25">
      <c r="B35" t="str">
        <v>PR02288</v>
      </c>
      <c r="C35" t="str">
        <v>Althea</v>
      </c>
      <c r="D35" t="str">
        <v>Bronger</v>
      </c>
    </row>
    <row r="36" spans="2:4" x14ac:dyDescent="0.25">
      <c r="B36" t="str">
        <v>PR02321</v>
      </c>
      <c r="C36" t="str">
        <v>Evanne</v>
      </c>
      <c r="D36" t="str">
        <v>Sheryn</v>
      </c>
    </row>
    <row r="37" spans="2:4" x14ac:dyDescent="0.25">
      <c r="B37" t="str">
        <v>PR02436</v>
      </c>
      <c r="C37" t="str">
        <v>Marmaduke</v>
      </c>
      <c r="D37" t="str">
        <v>Worssam</v>
      </c>
    </row>
    <row r="38" spans="2:4" x14ac:dyDescent="0.25">
      <c r="B38" t="str">
        <v>PR02603</v>
      </c>
      <c r="C38" t="str">
        <v>Dinanath</v>
      </c>
      <c r="D38" t="str">
        <v>Simhambhatla</v>
      </c>
    </row>
    <row r="39" spans="2:4" x14ac:dyDescent="0.25">
      <c r="B39" t="str">
        <v>PR02782</v>
      </c>
      <c r="C39" t="str">
        <v>Isaak</v>
      </c>
      <c r="D39" t="str">
        <v>Rawne</v>
      </c>
    </row>
    <row r="40" spans="2:4" x14ac:dyDescent="0.25">
      <c r="B40" t="str">
        <v>PR02957</v>
      </c>
      <c r="C40" t="str">
        <v>Vaughn</v>
      </c>
      <c r="D40" t="str">
        <v>Carvill</v>
      </c>
    </row>
    <row r="41" spans="2:4" x14ac:dyDescent="0.25">
      <c r="B41" t="str">
        <v>PR03034</v>
      </c>
      <c r="C41" t="str">
        <v>Sreenivasa</v>
      </c>
      <c r="D41" t="str">
        <v>Naik</v>
      </c>
    </row>
    <row r="42" spans="2:4" x14ac:dyDescent="0.25">
      <c r="B42" t="str">
        <v>PR03137</v>
      </c>
      <c r="C42" t="str">
        <v>Jagajeet</v>
      </c>
      <c r="D42" t="str">
        <v>Viraj</v>
      </c>
    </row>
    <row r="43" spans="2:4" x14ac:dyDescent="0.25">
      <c r="B43" t="str">
        <v>PR03158</v>
      </c>
      <c r="C43" t="str">
        <v>Danica</v>
      </c>
      <c r="D43" t="str">
        <v>Nayshe</v>
      </c>
    </row>
    <row r="44" spans="2:4" x14ac:dyDescent="0.25">
      <c r="B44" t="str">
        <v>PR03271</v>
      </c>
      <c r="C44" t="str">
        <v>Stan</v>
      </c>
      <c r="D44" t="str">
        <v>Tolliday</v>
      </c>
    </row>
    <row r="45" spans="2:4" x14ac:dyDescent="0.25">
      <c r="B45" t="str">
        <v>PR03445</v>
      </c>
      <c r="C45" t="str">
        <v>Myrle</v>
      </c>
      <c r="D45" t="str">
        <v>Prandoni</v>
      </c>
    </row>
    <row r="46" spans="2:4" x14ac:dyDescent="0.25">
      <c r="B46" t="str">
        <v>PR03532</v>
      </c>
      <c r="C46" t="str">
        <v>Crawford</v>
      </c>
      <c r="D46" t="str">
        <v>Scad</v>
      </c>
    </row>
    <row r="47" spans="2:4" x14ac:dyDescent="0.25">
      <c r="B47" t="str">
        <v>PR03804</v>
      </c>
      <c r="C47" t="str">
        <v>Pratigya</v>
      </c>
      <c r="D47" t="str">
        <v>Rema</v>
      </c>
    </row>
    <row r="48" spans="2:4" x14ac:dyDescent="0.25">
      <c r="B48" t="str">
        <v>PR03804</v>
      </c>
      <c r="C48" t="str">
        <v>Sartaj</v>
      </c>
      <c r="D48" t="str">
        <v>Probal</v>
      </c>
    </row>
    <row r="49" spans="2:4" x14ac:dyDescent="0.25">
      <c r="B49" t="str">
        <v>PR03844</v>
      </c>
      <c r="C49" t="str">
        <v>Brose</v>
      </c>
      <c r="D49" t="str">
        <v>MacCorkell</v>
      </c>
    </row>
    <row r="50" spans="2:4" x14ac:dyDescent="0.25">
      <c r="B50" t="str">
        <v>PR03886</v>
      </c>
      <c r="C50" t="str">
        <v>Edd</v>
      </c>
      <c r="D50" t="str">
        <v>MacKnockiter</v>
      </c>
    </row>
    <row r="51" spans="2:4" x14ac:dyDescent="0.25">
      <c r="B51" t="str">
        <v>PR03980</v>
      </c>
      <c r="C51" t="str">
        <v>Kath</v>
      </c>
      <c r="D51" t="str">
        <v>Bletsoe</v>
      </c>
    </row>
    <row r="52" spans="2:4" x14ac:dyDescent="0.25">
      <c r="B52" t="str">
        <v>PR04366</v>
      </c>
      <c r="C52" t="str">
        <v>Carry</v>
      </c>
      <c r="D52" t="str">
        <v>Loblie</v>
      </c>
    </row>
    <row r="53" spans="2:4" x14ac:dyDescent="0.25">
      <c r="B53" t="str">
        <v>PR04380</v>
      </c>
      <c r="C53" t="str">
        <v>Van</v>
      </c>
      <c r="D53" t="str">
        <v>Tuxwell</v>
      </c>
    </row>
    <row r="54" spans="2:4" x14ac:dyDescent="0.25">
      <c r="B54" t="str">
        <v>PR04446</v>
      </c>
      <c r="C54" t="str">
        <v>Sameer</v>
      </c>
      <c r="D54" t="str">
        <v>Shashank</v>
      </c>
    </row>
    <row r="55" spans="2:4" x14ac:dyDescent="0.25">
      <c r="B55" t="str">
        <v>PR04473</v>
      </c>
      <c r="C55" t="str">
        <v>Wyn</v>
      </c>
      <c r="D55" t="str">
        <v>Treadger</v>
      </c>
    </row>
    <row r="56" spans="2:4" x14ac:dyDescent="0.25">
      <c r="B56" t="str">
        <v>PR04601</v>
      </c>
      <c r="C56" t="str">
        <v>Yedukondalu</v>
      </c>
      <c r="D56" t="str">
        <v>Panditula</v>
      </c>
    </row>
    <row r="57" spans="2:4" x14ac:dyDescent="0.25">
      <c r="B57" t="str">
        <v>PR04686</v>
      </c>
      <c r="C57" t="str">
        <v>Oona</v>
      </c>
      <c r="D57" t="str">
        <v>Donan</v>
      </c>
    </row>
    <row r="58" spans="2:4" x14ac:dyDescent="0.25">
      <c r="B58" t="str">
        <v>PR04851</v>
      </c>
      <c r="C58" t="str">
        <v>Rodina</v>
      </c>
      <c r="D58" t="str">
        <v>Drinan</v>
      </c>
    </row>
    <row r="59" spans="2:4" x14ac:dyDescent="0.25">
      <c r="B59" t="str">
        <v>SQ00022</v>
      </c>
      <c r="C59" t="str">
        <v>Carlin</v>
      </c>
      <c r="D59" t="str">
        <v>Demke</v>
      </c>
    </row>
    <row r="60" spans="2:4" x14ac:dyDescent="0.25">
      <c r="B60" t="str">
        <v>SQ00070</v>
      </c>
      <c r="C60" t="str">
        <v>Larissa</v>
      </c>
      <c r="D60" t="str">
        <v>Ingledow</v>
      </c>
    </row>
    <row r="61" spans="2:4" x14ac:dyDescent="0.25">
      <c r="B61" t="str">
        <v>SQ00105</v>
      </c>
      <c r="C61" t="str">
        <v>Sarayu</v>
      </c>
      <c r="D61" t="str">
        <v>Ragunathan</v>
      </c>
    </row>
    <row r="62" spans="2:4" x14ac:dyDescent="0.25">
      <c r="B62" t="str">
        <v>SQ00144</v>
      </c>
      <c r="C62" t="str">
        <v>Collen</v>
      </c>
      <c r="D62" t="str">
        <v>Dunbleton</v>
      </c>
    </row>
    <row r="63" spans="2:4" x14ac:dyDescent="0.25">
      <c r="B63" t="str">
        <v>SQ00187</v>
      </c>
      <c r="C63" t="str">
        <v>Rupak</v>
      </c>
      <c r="D63" t="str">
        <v>Mehra</v>
      </c>
    </row>
    <row r="64" spans="2:4" x14ac:dyDescent="0.25">
      <c r="B64" t="str">
        <v>SQ00286</v>
      </c>
      <c r="C64" t="str">
        <v>Ilesh</v>
      </c>
      <c r="D64" t="str">
        <v>Dasgupta</v>
      </c>
    </row>
    <row r="65" spans="2:4" x14ac:dyDescent="0.25">
      <c r="B65" t="str">
        <v>SQ00360</v>
      </c>
      <c r="C65" t="str">
        <v>Orlando</v>
      </c>
      <c r="D65" t="str">
        <v>Gorstidge</v>
      </c>
    </row>
    <row r="66" spans="2:4" x14ac:dyDescent="0.25">
      <c r="B66" t="str">
        <v>SQ00450</v>
      </c>
      <c r="C66" t="str">
        <v>Louise</v>
      </c>
      <c r="D66" t="str">
        <v>Lamming</v>
      </c>
    </row>
    <row r="67" spans="2:4" x14ac:dyDescent="0.25">
      <c r="B67" t="str">
        <v>SQ00498</v>
      </c>
      <c r="C67" t="str">
        <v>Amery</v>
      </c>
      <c r="D67" t="str">
        <v>Ofer</v>
      </c>
    </row>
    <row r="68" spans="2:4" x14ac:dyDescent="0.25">
      <c r="B68" t="str">
        <v>SQ00612</v>
      </c>
      <c r="C68" t="str">
        <v>Leena</v>
      </c>
      <c r="D68" t="str">
        <v>Bruckshaw</v>
      </c>
    </row>
    <row r="69" spans="2:4" x14ac:dyDescent="0.25">
      <c r="B69" t="str">
        <v>SQ00691</v>
      </c>
      <c r="C69" t="str">
        <v>Verla</v>
      </c>
      <c r="D69" t="str">
        <v>Timmis</v>
      </c>
    </row>
    <row r="70" spans="2:4" x14ac:dyDescent="0.25">
      <c r="B70" t="str">
        <v>SQ00841</v>
      </c>
      <c r="C70" t="str">
        <v>Bhuvan</v>
      </c>
      <c r="D70" t="str">
        <v>Pals</v>
      </c>
    </row>
    <row r="71" spans="2:4" x14ac:dyDescent="0.25">
      <c r="B71" t="str">
        <v>SQ00914</v>
      </c>
      <c r="C71" t="str">
        <v>Duran</v>
      </c>
      <c r="D71" t="str">
        <v>Appala</v>
      </c>
    </row>
    <row r="72" spans="2:4" x14ac:dyDescent="0.25">
      <c r="B72" t="str">
        <v>SQ00914</v>
      </c>
      <c r="C72" t="str">
        <v>Karuna</v>
      </c>
      <c r="D72" t="str">
        <v>Pashupathy</v>
      </c>
    </row>
    <row r="73" spans="2:4" x14ac:dyDescent="0.25">
      <c r="B73" t="str">
        <v>SQ00960</v>
      </c>
      <c r="C73" t="str">
        <v>Calvin</v>
      </c>
      <c r="D73" t="str">
        <v>O'Carroll</v>
      </c>
    </row>
    <row r="74" spans="2:4" x14ac:dyDescent="0.25">
      <c r="B74" t="str">
        <v>SQ01026</v>
      </c>
      <c r="C74" t="str">
        <v>Anumati</v>
      </c>
      <c r="D74" t="str">
        <v>Shyamari</v>
      </c>
    </row>
    <row r="75" spans="2:4" x14ac:dyDescent="0.25">
      <c r="B75" t="str">
        <v>SQ01177</v>
      </c>
      <c r="C75" t="str">
        <v>Nazeer</v>
      </c>
      <c r="D75" t="str">
        <v>Basha</v>
      </c>
    </row>
    <row r="76" spans="2:4" x14ac:dyDescent="0.25">
      <c r="B76" t="str">
        <v>SQ01283</v>
      </c>
      <c r="C76" t="str">
        <v>Barr</v>
      </c>
      <c r="D76" t="str">
        <v>Faughny</v>
      </c>
    </row>
    <row r="77" spans="2:4" x14ac:dyDescent="0.25">
      <c r="B77" t="str">
        <v>SQ01395</v>
      </c>
      <c r="C77" t="str">
        <v>Dennison</v>
      </c>
      <c r="D77" t="str">
        <v>Crosswaite</v>
      </c>
    </row>
    <row r="78" spans="2:4" x14ac:dyDescent="0.25">
      <c r="B78" t="str">
        <v>SQ01402</v>
      </c>
      <c r="C78" t="str">
        <v>Sahaj</v>
      </c>
      <c r="D78" t="str">
        <v>Jonnalagadda</v>
      </c>
    </row>
    <row r="79" spans="2:4" x14ac:dyDescent="0.25">
      <c r="B79" t="str">
        <v>SQ01519</v>
      </c>
      <c r="C79" t="str">
        <v>Caron</v>
      </c>
      <c r="D79" t="str">
        <v>Kolakovic</v>
      </c>
    </row>
    <row r="80" spans="2:4" x14ac:dyDescent="0.25">
      <c r="B80" t="str">
        <v>SQ01620</v>
      </c>
      <c r="C80" t="str">
        <v>Westbrook</v>
      </c>
      <c r="D80" t="str">
        <v>Brandino</v>
      </c>
    </row>
    <row r="81" spans="2:4" x14ac:dyDescent="0.25">
      <c r="B81" t="str">
        <v>SQ01637</v>
      </c>
      <c r="C81" t="str">
        <v>Joaquin</v>
      </c>
      <c r="D81" t="str">
        <v>McVitty</v>
      </c>
    </row>
    <row r="82" spans="2:4" x14ac:dyDescent="0.25">
      <c r="B82" t="str">
        <v>SQ01697</v>
      </c>
      <c r="C82" t="str">
        <v>Makshi</v>
      </c>
      <c r="D82" t="str">
        <v>Vinutha</v>
      </c>
    </row>
    <row r="83" spans="2:4" x14ac:dyDescent="0.25">
      <c r="B83" t="str">
        <v>SQ01730</v>
      </c>
      <c r="C83" t="str">
        <v>Austine</v>
      </c>
      <c r="D83" t="str">
        <v>Littlewood</v>
      </c>
    </row>
    <row r="84" spans="2:4" x14ac:dyDescent="0.25">
      <c r="B84" t="str">
        <v>SQ01829</v>
      </c>
      <c r="C84" t="str">
        <v>Mabel</v>
      </c>
      <c r="D84" t="str">
        <v>Orrow</v>
      </c>
    </row>
    <row r="85" spans="2:4" x14ac:dyDescent="0.25">
      <c r="B85" t="str">
        <v>SQ01854</v>
      </c>
      <c r="C85" t="str">
        <v>Jessica</v>
      </c>
      <c r="D85" t="str">
        <v>Callcott</v>
      </c>
    </row>
    <row r="86" spans="2:4" x14ac:dyDescent="0.25">
      <c r="B86" t="str">
        <v>SQ01998</v>
      </c>
      <c r="C86" t="str">
        <v>Vanmala</v>
      </c>
      <c r="D86" t="str">
        <v>Shriharsha</v>
      </c>
    </row>
    <row r="87" spans="2:4" x14ac:dyDescent="0.25">
      <c r="B87" t="str">
        <v>SQ01998</v>
      </c>
      <c r="C87" t="str">
        <v>Sahas</v>
      </c>
      <c r="D87" t="str">
        <v>Sanabhi</v>
      </c>
    </row>
    <row r="88" spans="2:4" x14ac:dyDescent="0.25">
      <c r="B88" t="str">
        <v>SQ02035</v>
      </c>
      <c r="C88" t="str">
        <v>Anni</v>
      </c>
      <c r="D88" t="str">
        <v>Izzard</v>
      </c>
    </row>
    <row r="89" spans="2:4" x14ac:dyDescent="0.25">
      <c r="B89" t="str">
        <v>SQ02035</v>
      </c>
      <c r="C89" t="str">
        <v>Anni</v>
      </c>
      <c r="D89" t="str">
        <v>Izzard</v>
      </c>
    </row>
    <row r="90" spans="2:4" x14ac:dyDescent="0.25">
      <c r="B90" t="str">
        <v>SQ02174</v>
      </c>
      <c r="C90" t="str">
        <v>Sidoney</v>
      </c>
      <c r="D90" t="str">
        <v>Yitzhok</v>
      </c>
    </row>
    <row r="91" spans="2:4" x14ac:dyDescent="0.25">
      <c r="B91" t="str">
        <v>SQ02223</v>
      </c>
      <c r="C91" t="str">
        <v>Pippy</v>
      </c>
      <c r="D91" t="str">
        <v>Shepperd</v>
      </c>
    </row>
    <row r="92" spans="2:4" x14ac:dyDescent="0.25">
      <c r="B92" t="str">
        <v>SQ02246</v>
      </c>
      <c r="C92" t="str">
        <v>Matias</v>
      </c>
      <c r="D92" t="str">
        <v>Cormack</v>
      </c>
    </row>
    <row r="93" spans="2:4" x14ac:dyDescent="0.25">
      <c r="B93" t="str">
        <v>SQ02371</v>
      </c>
      <c r="C93" t="str">
        <v>Alida</v>
      </c>
      <c r="D93" t="str">
        <v>Welman</v>
      </c>
    </row>
    <row r="94" spans="2:4" x14ac:dyDescent="0.25">
      <c r="B94" t="str">
        <v>SQ02424</v>
      </c>
      <c r="C94" t="str">
        <v>Kevalkumar</v>
      </c>
      <c r="D94" t="str">
        <v>Solanki</v>
      </c>
    </row>
    <row r="95" spans="2:4" x14ac:dyDescent="0.25">
      <c r="B95" t="str">
        <v>SQ02465</v>
      </c>
      <c r="C95" t="str">
        <v>Bernie</v>
      </c>
      <c r="D95" t="str">
        <v>Gorges</v>
      </c>
    </row>
    <row r="96" spans="2:4" x14ac:dyDescent="0.25">
      <c r="B96" t="str">
        <v>SQ02525</v>
      </c>
      <c r="C96" t="str">
        <v>Mickie</v>
      </c>
      <c r="D96" t="str">
        <v>Dagwell</v>
      </c>
    </row>
    <row r="97" spans="2:4" x14ac:dyDescent="0.25">
      <c r="B97" t="str">
        <v>SQ02559</v>
      </c>
      <c r="C97" t="str">
        <v>Aldrich</v>
      </c>
      <c r="D97" t="str">
        <v>Glenny</v>
      </c>
    </row>
    <row r="98" spans="2:4" x14ac:dyDescent="0.25">
      <c r="B98" t="str">
        <v>SQ02559</v>
      </c>
      <c r="C98" t="str">
        <v>Aldrich</v>
      </c>
      <c r="D98" t="str">
        <v>Glenny</v>
      </c>
    </row>
    <row r="99" spans="2:4" x14ac:dyDescent="0.25">
      <c r="B99" t="str">
        <v>SQ02565</v>
      </c>
      <c r="C99" t="str">
        <v>Konstantin</v>
      </c>
      <c r="D99" t="str">
        <v>Timblett</v>
      </c>
    </row>
    <row r="100" spans="2:4" x14ac:dyDescent="0.25">
      <c r="B100" t="str">
        <v>SQ02582</v>
      </c>
      <c r="C100" t="str">
        <v>Kaishori</v>
      </c>
      <c r="D100" t="str">
        <v>Harathi</v>
      </c>
    </row>
    <row r="101" spans="2:4" x14ac:dyDescent="0.25">
      <c r="B101" t="str">
        <v>SQ02624</v>
      </c>
      <c r="C101" t="str">
        <v>Gwenneth</v>
      </c>
      <c r="D101" t="str">
        <v>Fealey</v>
      </c>
    </row>
    <row r="102" spans="2:4" x14ac:dyDescent="0.25">
      <c r="B102" t="str">
        <v>SQ02638</v>
      </c>
      <c r="C102" t="str">
        <v>Cara</v>
      </c>
      <c r="D102" t="str">
        <v>Havers</v>
      </c>
    </row>
    <row r="103" spans="2:4" x14ac:dyDescent="0.25">
      <c r="B103" t="str">
        <v>SQ02643</v>
      </c>
      <c r="C103" t="str">
        <v>Indu</v>
      </c>
      <c r="D103" t="str">
        <v>Varada</v>
      </c>
    </row>
    <row r="104" spans="2:4" x14ac:dyDescent="0.25">
      <c r="B104" t="str">
        <v>SQ02703</v>
      </c>
      <c r="C104" t="str">
        <v>Deepit</v>
      </c>
      <c r="D104" t="str">
        <v>Ranjana</v>
      </c>
    </row>
    <row r="105" spans="2:4" x14ac:dyDescent="0.25">
      <c r="B105" t="str">
        <v>SQ03024</v>
      </c>
      <c r="C105" t="str">
        <v>Inge</v>
      </c>
      <c r="D105" t="str">
        <v>Creer</v>
      </c>
    </row>
    <row r="106" spans="2:4" x14ac:dyDescent="0.25">
      <c r="B106" t="str">
        <v>SQ03024</v>
      </c>
      <c r="C106" t="str">
        <v>Inge</v>
      </c>
      <c r="D106" t="str">
        <v>Creer</v>
      </c>
    </row>
    <row r="107" spans="2:4" x14ac:dyDescent="0.25">
      <c r="B107" t="str">
        <v>SQ03112</v>
      </c>
      <c r="C107" t="str">
        <v>Kantimoy</v>
      </c>
      <c r="D107" t="str">
        <v>Pritish</v>
      </c>
    </row>
    <row r="108" spans="2:4" x14ac:dyDescent="0.25">
      <c r="B108" t="str">
        <v>SQ03116</v>
      </c>
      <c r="C108" t="str">
        <v>Syd</v>
      </c>
      <c r="D108" t="str">
        <v>Fearn</v>
      </c>
    </row>
    <row r="109" spans="2:4" x14ac:dyDescent="0.25">
      <c r="B109" t="str">
        <v>SQ03321</v>
      </c>
      <c r="C109" t="str">
        <v>Gradey</v>
      </c>
      <c r="D109" t="str">
        <v>Litton</v>
      </c>
    </row>
    <row r="110" spans="2:4" x14ac:dyDescent="0.25">
      <c r="B110" t="str">
        <v>SQ03350</v>
      </c>
      <c r="C110" t="str">
        <v>Felice</v>
      </c>
      <c r="D110" t="str">
        <v>McMurty</v>
      </c>
    </row>
    <row r="111" spans="2:4" x14ac:dyDescent="0.25">
      <c r="B111" t="str">
        <v>SQ03350</v>
      </c>
      <c r="C111" t="str">
        <v>Felice</v>
      </c>
      <c r="D111" t="str">
        <v>McMurty</v>
      </c>
    </row>
    <row r="112" spans="2:4" x14ac:dyDescent="0.25">
      <c r="B112" t="str">
        <v>SQ03387</v>
      </c>
      <c r="C112" t="str">
        <v>Robinia</v>
      </c>
      <c r="D112" t="str">
        <v>Scholling</v>
      </c>
    </row>
    <row r="113" spans="2:4" x14ac:dyDescent="0.25">
      <c r="B113" t="str">
        <v>SQ03476</v>
      </c>
      <c r="C113" t="str">
        <v>Ramalingam</v>
      </c>
      <c r="D113" t="str">
        <v>Kothapeta</v>
      </c>
    </row>
    <row r="114" spans="2:4" x14ac:dyDescent="0.25">
      <c r="B114" t="str">
        <v>SQ03491</v>
      </c>
      <c r="C114" t="str">
        <v>Freda</v>
      </c>
      <c r="D114" t="str">
        <v>Legan</v>
      </c>
    </row>
    <row r="115" spans="2:4" x14ac:dyDescent="0.25">
      <c r="B115" t="str">
        <v>SQ03546</v>
      </c>
      <c r="C115" t="str">
        <v>Amlankusum</v>
      </c>
      <c r="D115" t="str">
        <v>Rajabhushan</v>
      </c>
    </row>
    <row r="116" spans="2:4" x14ac:dyDescent="0.25">
      <c r="B116" t="str">
        <v>SQ03625</v>
      </c>
      <c r="C116" t="str">
        <v>Fidela</v>
      </c>
      <c r="D116" t="str">
        <v>Artis</v>
      </c>
    </row>
    <row r="117" spans="2:4" x14ac:dyDescent="0.25">
      <c r="B117" t="str">
        <v>SQ03626</v>
      </c>
      <c r="C117" t="str">
        <v>Krishnakanta</v>
      </c>
      <c r="D117" t="str">
        <v>Vellanki</v>
      </c>
    </row>
    <row r="118" spans="2:4" x14ac:dyDescent="0.25">
      <c r="B118" t="str">
        <v>SQ03733</v>
      </c>
      <c r="C118" t="str">
        <v>Revkah</v>
      </c>
      <c r="D118" t="str">
        <v>Antonacci</v>
      </c>
    </row>
    <row r="119" spans="2:4" x14ac:dyDescent="0.25">
      <c r="B119" t="str">
        <v>SQ04437</v>
      </c>
      <c r="C119" t="str">
        <v>Hephzibah</v>
      </c>
      <c r="D119" t="str">
        <v>Summerell</v>
      </c>
    </row>
    <row r="120" spans="2:4" x14ac:dyDescent="0.25">
      <c r="B120" t="str">
        <v>SQ04488</v>
      </c>
      <c r="C120" t="str">
        <v>Ramnath</v>
      </c>
      <c r="D120" t="str">
        <v>Ravuri</v>
      </c>
    </row>
    <row r="121" spans="2:4" x14ac:dyDescent="0.25">
      <c r="B121" t="str">
        <v>SQ04598</v>
      </c>
      <c r="C121" t="str">
        <v>Pearla</v>
      </c>
      <c r="D121" t="str">
        <v>Beteriss</v>
      </c>
    </row>
    <row r="122" spans="2:4" x14ac:dyDescent="0.25">
      <c r="B122" t="str">
        <v>SQ04603</v>
      </c>
      <c r="C122" t="str">
        <v>Natalee</v>
      </c>
      <c r="D122" t="str">
        <v>Craiker</v>
      </c>
    </row>
    <row r="123" spans="2:4" x14ac:dyDescent="0.25">
      <c r="B123" t="str">
        <v>SQ04612</v>
      </c>
      <c r="C123" t="str">
        <v>Mick</v>
      </c>
      <c r="D123" t="str">
        <v>Spraberry</v>
      </c>
    </row>
    <row r="124" spans="2:4" x14ac:dyDescent="0.25">
      <c r="B124" t="str">
        <v>SQ04613</v>
      </c>
      <c r="C124" t="str">
        <v>Sarojini</v>
      </c>
      <c r="D124" t="str">
        <v>Naueshwara</v>
      </c>
    </row>
    <row r="125" spans="2:4" x14ac:dyDescent="0.25">
      <c r="B125" t="str">
        <v>SQ04665</v>
      </c>
      <c r="C125" t="str">
        <v>Collin</v>
      </c>
      <c r="D125" t="str">
        <v>Jagson</v>
      </c>
    </row>
    <row r="126" spans="2:4" x14ac:dyDescent="0.25">
      <c r="B126" t="str">
        <v>SQ04960</v>
      </c>
      <c r="C126" t="str">
        <v>Shubhra</v>
      </c>
      <c r="D126" t="str">
        <v>Potla</v>
      </c>
    </row>
    <row r="127" spans="2:4" x14ac:dyDescent="0.25">
      <c r="B127" t="str">
        <v>TN00083</v>
      </c>
      <c r="C127" t="str">
        <v>Chandana</v>
      </c>
      <c r="D127" t="str">
        <v>Sannidhi</v>
      </c>
    </row>
    <row r="128" spans="2:4" x14ac:dyDescent="0.25">
      <c r="B128" t="str">
        <v>TN00182</v>
      </c>
      <c r="C128" t="str">
        <v>Camilla</v>
      </c>
      <c r="D128" t="str">
        <v>Castle</v>
      </c>
    </row>
    <row r="129" spans="2:4" x14ac:dyDescent="0.25">
      <c r="B129" t="str">
        <v>TN00214</v>
      </c>
      <c r="C129" t="str">
        <v>Devsena</v>
      </c>
      <c r="D129" t="str">
        <v>Veluvalapalli</v>
      </c>
    </row>
    <row r="130" spans="2:4" x14ac:dyDescent="0.25">
      <c r="B130" t="str">
        <v>TN00214</v>
      </c>
      <c r="C130" t="str">
        <v>Hemavati</v>
      </c>
      <c r="D130" t="str">
        <v>Muthiah</v>
      </c>
    </row>
    <row r="131" spans="2:4" x14ac:dyDescent="0.25">
      <c r="B131" t="str">
        <v>TN00227</v>
      </c>
      <c r="C131" t="str">
        <v>Raghuveer</v>
      </c>
      <c r="D131" t="str">
        <v>Yettugunna</v>
      </c>
    </row>
    <row r="132" spans="2:4" x14ac:dyDescent="0.25">
      <c r="B132" t="str">
        <v>TN00258</v>
      </c>
      <c r="C132" t="str">
        <v>Joyce</v>
      </c>
      <c r="D132" t="str">
        <v>Leyband</v>
      </c>
    </row>
    <row r="133" spans="2:4" x14ac:dyDescent="0.25">
      <c r="B133" t="str">
        <v>TN00328</v>
      </c>
      <c r="C133" t="str">
        <v>Jeannie</v>
      </c>
      <c r="D133" t="str">
        <v>Petracco</v>
      </c>
    </row>
    <row r="134" spans="2:4" x14ac:dyDescent="0.25">
      <c r="B134" t="str">
        <v>TN00464</v>
      </c>
      <c r="C134" t="str">
        <v>Gopal</v>
      </c>
      <c r="D134" t="str">
        <v>Venkata</v>
      </c>
    </row>
    <row r="135" spans="2:4" x14ac:dyDescent="0.25">
      <c r="B135" t="str">
        <v>TN00579</v>
      </c>
      <c r="C135" t="str">
        <v>Rafaelita</v>
      </c>
      <c r="D135" t="str">
        <v>Blaksland</v>
      </c>
    </row>
    <row r="136" spans="2:4" x14ac:dyDescent="0.25">
      <c r="B136" t="str">
        <v>TN00698</v>
      </c>
      <c r="C136" t="str">
        <v>Barbara-anne</v>
      </c>
      <c r="D136" t="str">
        <v>Kenchington</v>
      </c>
    </row>
    <row r="137" spans="2:4" x14ac:dyDescent="0.25">
      <c r="B137" t="str">
        <v>TN00727</v>
      </c>
      <c r="C137" t="str">
        <v>Dulsea</v>
      </c>
      <c r="D137" t="str">
        <v>Folkes</v>
      </c>
    </row>
    <row r="138" spans="2:4" x14ac:dyDescent="0.25">
      <c r="B138" t="str">
        <v>TN00735</v>
      </c>
      <c r="C138" t="str">
        <v>Caresa</v>
      </c>
      <c r="D138" t="str">
        <v>Christer</v>
      </c>
    </row>
    <row r="139" spans="2:4" x14ac:dyDescent="0.25">
      <c r="B139" t="str">
        <v>TN00735</v>
      </c>
      <c r="C139" t="str">
        <v>Caresa</v>
      </c>
      <c r="D139" t="str">
        <v>Christer</v>
      </c>
    </row>
    <row r="140" spans="2:4" x14ac:dyDescent="0.25">
      <c r="B140" t="str">
        <v>TN00890</v>
      </c>
      <c r="C140" t="str">
        <v>Mayur</v>
      </c>
      <c r="D140" t="str">
        <v>Kousika</v>
      </c>
    </row>
    <row r="141" spans="2:4" x14ac:dyDescent="0.25">
      <c r="B141" t="str">
        <v>TN01028</v>
      </c>
      <c r="C141" t="str">
        <v>Alicea</v>
      </c>
      <c r="D141" t="str">
        <v>Pudsall</v>
      </c>
    </row>
    <row r="142" spans="2:4" x14ac:dyDescent="0.25">
      <c r="B142" t="str">
        <v>TN01210</v>
      </c>
      <c r="C142" t="str">
        <v>Alyosha</v>
      </c>
      <c r="D142" t="str">
        <v>Riquet</v>
      </c>
    </row>
    <row r="143" spans="2:4" x14ac:dyDescent="0.25">
      <c r="B143" t="str">
        <v>TN01256</v>
      </c>
      <c r="C143" t="str">
        <v>Shattesh</v>
      </c>
      <c r="D143" t="str">
        <v>Utpat</v>
      </c>
    </row>
    <row r="144" spans="2:4" x14ac:dyDescent="0.25">
      <c r="B144" t="str">
        <v>TN01256</v>
      </c>
      <c r="C144" t="str">
        <v>Sawini</v>
      </c>
      <c r="D144" t="str">
        <v>Chandan</v>
      </c>
    </row>
    <row r="145" spans="2:4" x14ac:dyDescent="0.25">
      <c r="B145" t="str">
        <v>TN01281</v>
      </c>
      <c r="C145" t="str">
        <v>Cletus</v>
      </c>
      <c r="D145" t="str">
        <v>McGarahan</v>
      </c>
    </row>
    <row r="146" spans="2:4" x14ac:dyDescent="0.25">
      <c r="B146" t="str">
        <v>TN01340</v>
      </c>
      <c r="C146" t="str">
        <v>Granny</v>
      </c>
      <c r="D146" t="str">
        <v>Spencelayh</v>
      </c>
    </row>
    <row r="147" spans="2:4" x14ac:dyDescent="0.25">
      <c r="B147" t="str">
        <v>TN01396</v>
      </c>
      <c r="C147" t="str">
        <v>Koral</v>
      </c>
      <c r="D147" t="str">
        <v>Gerriet</v>
      </c>
    </row>
    <row r="148" spans="2:4" x14ac:dyDescent="0.25">
      <c r="B148" t="str">
        <v>TN01566</v>
      </c>
      <c r="C148" t="str">
        <v>Fonzie</v>
      </c>
      <c r="D148" t="str">
        <v>O'Shea</v>
      </c>
    </row>
    <row r="149" spans="2:4" x14ac:dyDescent="0.25">
      <c r="B149" t="str">
        <v>TN01601</v>
      </c>
      <c r="C149" t="str">
        <v>Melva</v>
      </c>
      <c r="D149" t="str">
        <v>Jickells</v>
      </c>
    </row>
    <row r="150" spans="2:4" x14ac:dyDescent="0.25">
      <c r="B150" t="str">
        <v>TN01601</v>
      </c>
      <c r="C150" t="str">
        <v>Melva</v>
      </c>
      <c r="D150" t="str">
        <v>Jickells</v>
      </c>
    </row>
    <row r="151" spans="2:4" x14ac:dyDescent="0.25">
      <c r="B151" t="str">
        <v>TN01632</v>
      </c>
      <c r="C151" t="str">
        <v>Katya</v>
      </c>
      <c r="D151" t="str">
        <v>Hundy</v>
      </c>
    </row>
    <row r="152" spans="2:4" x14ac:dyDescent="0.25">
      <c r="B152" t="str">
        <v>TN01701</v>
      </c>
      <c r="C152" t="str">
        <v>Yves</v>
      </c>
      <c r="D152" t="str">
        <v>Pawlik</v>
      </c>
    </row>
    <row r="153" spans="2:4" x14ac:dyDescent="0.25">
      <c r="B153" t="str">
        <v>TN01876</v>
      </c>
      <c r="C153" t="str">
        <v>Aileen</v>
      </c>
      <c r="D153" t="str">
        <v>McCritchie</v>
      </c>
    </row>
    <row r="154" spans="2:4" x14ac:dyDescent="0.25">
      <c r="B154" t="str">
        <v>TN01876</v>
      </c>
      <c r="C154" t="str">
        <v>Aileen</v>
      </c>
      <c r="D154" t="str">
        <v>McCritchie</v>
      </c>
    </row>
    <row r="155" spans="2:4" x14ac:dyDescent="0.25">
      <c r="B155" t="str">
        <v>TN01912</v>
      </c>
      <c r="C155" t="str">
        <v>Fred</v>
      </c>
      <c r="D155" t="str">
        <v>Dudeney</v>
      </c>
    </row>
    <row r="156" spans="2:4" x14ac:dyDescent="0.25">
      <c r="B156" t="str">
        <v>TN02204</v>
      </c>
      <c r="C156" t="str">
        <v>Aldrich</v>
      </c>
      <c r="D156" t="str">
        <v>Glenny</v>
      </c>
    </row>
    <row r="157" spans="2:4" x14ac:dyDescent="0.25">
      <c r="B157" t="str">
        <v>TN02205</v>
      </c>
      <c r="C157" t="str">
        <v>Madhumati</v>
      </c>
      <c r="D157" t="str">
        <v>Gazala</v>
      </c>
    </row>
    <row r="158" spans="2:4" x14ac:dyDescent="0.25">
      <c r="B158" t="str">
        <v>TN02377</v>
      </c>
      <c r="C158" t="str">
        <v>Anjela</v>
      </c>
      <c r="D158" t="str">
        <v>Spancock</v>
      </c>
    </row>
    <row r="159" spans="2:4" x14ac:dyDescent="0.25">
      <c r="B159" t="str">
        <v>TN02397</v>
      </c>
      <c r="C159" t="str">
        <v>Mendel</v>
      </c>
      <c r="D159" t="str">
        <v>Gentsch</v>
      </c>
    </row>
    <row r="160" spans="2:4" x14ac:dyDescent="0.25">
      <c r="B160" t="str">
        <v>TN02496</v>
      </c>
      <c r="C160" t="str">
        <v>Ponnan</v>
      </c>
      <c r="D160" t="str">
        <v>Delhi</v>
      </c>
    </row>
    <row r="161" spans="2:4" x14ac:dyDescent="0.25">
      <c r="B161" t="str">
        <v>TN02570</v>
      </c>
      <c r="C161" t="str">
        <v>Grady</v>
      </c>
      <c r="D161" t="str">
        <v>Rochelle</v>
      </c>
    </row>
    <row r="162" spans="2:4" x14ac:dyDescent="0.25">
      <c r="B162" t="str">
        <v>TN02570</v>
      </c>
      <c r="C162" t="str">
        <v>Grady</v>
      </c>
      <c r="D162" t="str">
        <v>Rochelle</v>
      </c>
    </row>
    <row r="163" spans="2:4" x14ac:dyDescent="0.25">
      <c r="B163" t="str">
        <v>TN02674</v>
      </c>
      <c r="C163" t="str">
        <v>Antonetta</v>
      </c>
      <c r="D163" t="str">
        <v>Coggeshall</v>
      </c>
    </row>
    <row r="164" spans="2:4" x14ac:dyDescent="0.25">
      <c r="B164" t="str">
        <v>TN02674</v>
      </c>
      <c r="C164" t="str">
        <v>Antonetta</v>
      </c>
      <c r="D164" t="str">
        <v>Coggeshall</v>
      </c>
    </row>
    <row r="165" spans="2:4" x14ac:dyDescent="0.25">
      <c r="B165" t="str">
        <v>TN02727</v>
      </c>
      <c r="C165" t="str">
        <v>Wald</v>
      </c>
      <c r="D165" t="str">
        <v>Bountiff</v>
      </c>
    </row>
    <row r="166" spans="2:4" x14ac:dyDescent="0.25">
      <c r="B166" t="str">
        <v>TN02749</v>
      </c>
      <c r="C166" t="str">
        <v>Parasuramudu</v>
      </c>
      <c r="D166" t="str">
        <v>Jamakayala</v>
      </c>
    </row>
    <row r="167" spans="2:4" x14ac:dyDescent="0.25">
      <c r="B167" t="str">
        <v>TN02798</v>
      </c>
      <c r="C167" t="str">
        <v>Krittika</v>
      </c>
      <c r="D167" t="str">
        <v>Gaekwad</v>
      </c>
    </row>
    <row r="168" spans="2:4" x14ac:dyDescent="0.25">
      <c r="B168" t="str">
        <v>TN02883</v>
      </c>
      <c r="C168" t="str">
        <v>John</v>
      </c>
      <c r="D168" t="str">
        <v>Joseph</v>
      </c>
    </row>
    <row r="169" spans="2:4" x14ac:dyDescent="0.25">
      <c r="B169" t="str">
        <v>TN02988</v>
      </c>
      <c r="C169" t="str">
        <v>Mahindra</v>
      </c>
      <c r="D169" t="str">
        <v>Sreedharan</v>
      </c>
    </row>
    <row r="170" spans="2:4" x14ac:dyDescent="0.25">
      <c r="B170" t="str">
        <v>TN03032</v>
      </c>
      <c r="C170" t="str">
        <v>Jaipal</v>
      </c>
      <c r="D170" t="str">
        <v>Potanapudi</v>
      </c>
    </row>
    <row r="171" spans="2:4" x14ac:dyDescent="0.25">
      <c r="B171" t="str">
        <v>TN03032</v>
      </c>
      <c r="C171" t="str">
        <v>Fullara</v>
      </c>
      <c r="D171" t="str">
        <v>Sushanti</v>
      </c>
    </row>
    <row r="172" spans="2:4" x14ac:dyDescent="0.25">
      <c r="B172" t="str">
        <v>TN03068</v>
      </c>
      <c r="C172" t="str">
        <v>Gumwant</v>
      </c>
      <c r="D172" t="str">
        <v>Veera</v>
      </c>
    </row>
    <row r="173" spans="2:4" x14ac:dyDescent="0.25">
      <c r="B173" t="str">
        <v>TN03097</v>
      </c>
      <c r="C173" t="str">
        <v>Bendite</v>
      </c>
      <c r="D173" t="str">
        <v>Bloan</v>
      </c>
    </row>
    <row r="174" spans="2:4" x14ac:dyDescent="0.25">
      <c r="B174" t="str">
        <v>TN03169</v>
      </c>
      <c r="C174" t="str">
        <v>Doe</v>
      </c>
      <c r="D174" t="str">
        <v>Clubley</v>
      </c>
    </row>
    <row r="175" spans="2:4" x14ac:dyDescent="0.25">
      <c r="B175" t="str">
        <v>TN03169</v>
      </c>
      <c r="C175" t="str">
        <v>Doe</v>
      </c>
      <c r="D175" t="str">
        <v>Clubley</v>
      </c>
    </row>
    <row r="176" spans="2:4" x14ac:dyDescent="0.25">
      <c r="B176" t="str">
        <v>TN03210</v>
      </c>
      <c r="C176" t="str">
        <v>Suman</v>
      </c>
      <c r="D176" t="str">
        <v>Katte</v>
      </c>
    </row>
    <row r="177" spans="2:4" x14ac:dyDescent="0.25">
      <c r="B177" t="str">
        <v>TN03331</v>
      </c>
      <c r="C177" t="str">
        <v>Crawford</v>
      </c>
      <c r="D177" t="str">
        <v>Scad</v>
      </c>
    </row>
    <row r="178" spans="2:4" x14ac:dyDescent="0.25">
      <c r="B178" t="str">
        <v>TN03355</v>
      </c>
      <c r="C178" t="str">
        <v>Ruby</v>
      </c>
      <c r="D178" t="str">
        <v>Cracie</v>
      </c>
    </row>
    <row r="179" spans="2:4" x14ac:dyDescent="0.25">
      <c r="B179" t="str">
        <v>TN03416</v>
      </c>
      <c r="C179" t="str">
        <v>Seward</v>
      </c>
      <c r="D179" t="str">
        <v>Kubera</v>
      </c>
    </row>
    <row r="180" spans="2:4" x14ac:dyDescent="0.25">
      <c r="B180" t="str">
        <v>TN03575</v>
      </c>
      <c r="C180" t="str">
        <v>Janina</v>
      </c>
      <c r="D180" t="str">
        <v>Wolverson</v>
      </c>
    </row>
    <row r="181" spans="2:4" x14ac:dyDescent="0.25">
      <c r="B181" t="str">
        <v>TN03575</v>
      </c>
      <c r="C181" t="str">
        <v>Janina</v>
      </c>
      <c r="D181" t="str">
        <v>Wolverson</v>
      </c>
    </row>
    <row r="182" spans="2:4" x14ac:dyDescent="0.25">
      <c r="B182" t="str">
        <v>TN04058</v>
      </c>
      <c r="C182" t="str">
        <v>Subbarao</v>
      </c>
      <c r="D182" t="str">
        <v>Malladi</v>
      </c>
    </row>
    <row r="183" spans="2:4" x14ac:dyDescent="0.25">
      <c r="B183" t="str">
        <v>TN04058</v>
      </c>
      <c r="C183" t="str">
        <v>Vasu</v>
      </c>
      <c r="D183" t="str">
        <v>Nandin</v>
      </c>
    </row>
    <row r="184" spans="2:4" x14ac:dyDescent="0.25">
      <c r="B184" t="str">
        <v>TN04067</v>
      </c>
      <c r="C184" t="str">
        <v>Lea</v>
      </c>
      <c r="D184" t="str">
        <v>Chaplin</v>
      </c>
    </row>
    <row r="185" spans="2:4" x14ac:dyDescent="0.25">
      <c r="B185" t="str">
        <v>TN04101</v>
      </c>
      <c r="C185" t="str">
        <v>Marline</v>
      </c>
      <c r="D185" t="str">
        <v>Wahncke</v>
      </c>
    </row>
    <row r="186" spans="2:4" x14ac:dyDescent="0.25">
      <c r="B186" t="str">
        <v>TN04166</v>
      </c>
      <c r="C186" t="str">
        <v>Tadio</v>
      </c>
      <c r="D186" t="str">
        <v>Dowdle</v>
      </c>
    </row>
    <row r="187" spans="2:4" x14ac:dyDescent="0.25">
      <c r="B187" t="str">
        <v>TN04175</v>
      </c>
      <c r="C187" t="str">
        <v>Hinda</v>
      </c>
      <c r="D187" t="str">
        <v>Label</v>
      </c>
    </row>
    <row r="188" spans="2:4" x14ac:dyDescent="0.25">
      <c r="B188" t="str">
        <v>TN04246</v>
      </c>
      <c r="C188" t="str">
        <v>Shaylyn</v>
      </c>
      <c r="D188" t="str">
        <v>Ransbury</v>
      </c>
    </row>
    <row r="189" spans="2:4" x14ac:dyDescent="0.25">
      <c r="B189" t="str">
        <v>TN04265</v>
      </c>
      <c r="C189" t="str">
        <v>Rushil</v>
      </c>
      <c r="D189" t="str">
        <v>Kripa</v>
      </c>
    </row>
    <row r="190" spans="2:4" x14ac:dyDescent="0.25">
      <c r="B190" t="str">
        <v>TN04428</v>
      </c>
      <c r="C190" t="str">
        <v>Tadio</v>
      </c>
      <c r="D190" t="str">
        <v>Audritt</v>
      </c>
    </row>
    <row r="191" spans="2:4" x14ac:dyDescent="0.25">
      <c r="B191" t="str">
        <v>TN04428</v>
      </c>
      <c r="C191" t="str">
        <v>Tadio</v>
      </c>
      <c r="D191" t="str">
        <v>Audritt</v>
      </c>
    </row>
    <row r="192" spans="2:4" x14ac:dyDescent="0.25">
      <c r="B192" t="str">
        <v>TN04660</v>
      </c>
      <c r="C192" t="str">
        <v>Thedrick</v>
      </c>
      <c r="D192" t="str">
        <v>Bothwell</v>
      </c>
    </row>
    <row r="193" spans="2:4" x14ac:dyDescent="0.25">
      <c r="B193" t="str">
        <v>TN04740</v>
      </c>
      <c r="C193" t="str">
        <v>Tristam</v>
      </c>
      <c r="D193" t="str">
        <v>Cuming</v>
      </c>
    </row>
    <row r="194" spans="2:4" x14ac:dyDescent="0.25">
      <c r="B194" t="str">
        <v>TN04775</v>
      </c>
      <c r="C194" t="str">
        <v>Hridaynath</v>
      </c>
      <c r="D194" t="str">
        <v>Tendulkar</v>
      </c>
    </row>
    <row r="195" spans="2:4" x14ac:dyDescent="0.25">
      <c r="B195" t="str">
        <v>TN04892</v>
      </c>
      <c r="C195" t="str">
        <v>Luca</v>
      </c>
      <c r="D195" t="str">
        <v>Wolstenholme</v>
      </c>
    </row>
    <row r="196" spans="2:4" x14ac:dyDescent="0.25">
      <c r="B196" t="str">
        <v>VT00194</v>
      </c>
      <c r="C196" t="str">
        <v>Violante</v>
      </c>
      <c r="D196" t="str">
        <v>Courtonne</v>
      </c>
    </row>
    <row r="197" spans="2:4" x14ac:dyDescent="0.25">
      <c r="B197" t="str">
        <v>VT00336</v>
      </c>
      <c r="C197" t="str">
        <v>Shevantilal</v>
      </c>
      <c r="D197" t="str">
        <v>Muppala</v>
      </c>
    </row>
    <row r="198" spans="2:4" x14ac:dyDescent="0.25">
      <c r="B198" t="str">
        <v>VT00476</v>
      </c>
      <c r="C198" t="str">
        <v>Adolph</v>
      </c>
      <c r="D198" t="str">
        <v>Hartin</v>
      </c>
    </row>
    <row r="199" spans="2:4" x14ac:dyDescent="0.25">
      <c r="B199" t="str">
        <v>VT00534</v>
      </c>
      <c r="C199" t="str">
        <v>Roselle</v>
      </c>
      <c r="D199" t="str">
        <v>Wandrach</v>
      </c>
    </row>
    <row r="200" spans="2:4" x14ac:dyDescent="0.25">
      <c r="B200" t="str">
        <v>VT00578</v>
      </c>
      <c r="C200" t="str">
        <v>Magnum</v>
      </c>
      <c r="D200" t="str">
        <v>Locksley</v>
      </c>
    </row>
    <row r="201" spans="2:4" x14ac:dyDescent="0.25">
      <c r="B201" t="str">
        <v>VT00596</v>
      </c>
      <c r="C201" t="str">
        <v>Letisha</v>
      </c>
      <c r="D201" t="str">
        <v>Carrett</v>
      </c>
    </row>
    <row r="202" spans="2:4" x14ac:dyDescent="0.25">
      <c r="B202" t="str">
        <v>VT00596</v>
      </c>
      <c r="C202" t="str">
        <v>Letisha</v>
      </c>
      <c r="D202" t="str">
        <v>Carrett</v>
      </c>
    </row>
    <row r="203" spans="2:4" x14ac:dyDescent="0.25">
      <c r="B203" t="str">
        <v>VT00687</v>
      </c>
      <c r="C203" t="str">
        <v>Godavari</v>
      </c>
      <c r="D203" t="str">
        <v>Veena</v>
      </c>
    </row>
    <row r="204" spans="2:4" x14ac:dyDescent="0.25">
      <c r="B204" t="str">
        <v>VT00740</v>
      </c>
      <c r="C204" t="str">
        <v>Chitrasen</v>
      </c>
      <c r="D204" t="str">
        <v>Laul</v>
      </c>
    </row>
    <row r="205" spans="2:4" x14ac:dyDescent="0.25">
      <c r="B205" t="str">
        <v>VT01092</v>
      </c>
      <c r="C205" t="str">
        <v>Tabby</v>
      </c>
      <c r="D205" t="str">
        <v>Astall</v>
      </c>
    </row>
    <row r="206" spans="2:4" x14ac:dyDescent="0.25">
      <c r="B206" t="str">
        <v>VT01101</v>
      </c>
      <c r="C206" t="str">
        <v>Adela</v>
      </c>
      <c r="D206" t="str">
        <v>Dowsett</v>
      </c>
    </row>
    <row r="207" spans="2:4" x14ac:dyDescent="0.25">
      <c r="B207" t="str">
        <v>VT01246</v>
      </c>
      <c r="C207" t="str">
        <v>Zach</v>
      </c>
      <c r="D207" t="str">
        <v>Polon</v>
      </c>
    </row>
    <row r="208" spans="2:4" x14ac:dyDescent="0.25">
      <c r="B208" t="str">
        <v>VT01249</v>
      </c>
      <c r="C208" t="str">
        <v>Brendan</v>
      </c>
      <c r="D208" t="str">
        <v>Edgeller</v>
      </c>
    </row>
    <row r="209" spans="2:4" x14ac:dyDescent="0.25">
      <c r="B209" t="str">
        <v>VT01323</v>
      </c>
      <c r="C209" t="str">
        <v>Mardav</v>
      </c>
      <c r="D209" t="str">
        <v>Ramaswami</v>
      </c>
    </row>
    <row r="210" spans="2:4" x14ac:dyDescent="0.25">
      <c r="B210" t="str">
        <v>VT01523</v>
      </c>
      <c r="C210" t="str">
        <v>Charmane</v>
      </c>
      <c r="D210" t="str">
        <v>Heistermann</v>
      </c>
    </row>
    <row r="211" spans="2:4" x14ac:dyDescent="0.25">
      <c r="B211" t="str">
        <v>VT01610</v>
      </c>
      <c r="C211" t="str">
        <v>Dhruv</v>
      </c>
      <c r="D211" t="str">
        <v>Manjunath</v>
      </c>
    </row>
    <row r="212" spans="2:4" x14ac:dyDescent="0.25">
      <c r="B212" t="str">
        <v>VT01610</v>
      </c>
      <c r="C212" t="str">
        <v>Kunja</v>
      </c>
      <c r="D212" t="str">
        <v>Prashanta</v>
      </c>
    </row>
    <row r="213" spans="2:4" x14ac:dyDescent="0.25">
      <c r="B213" t="str">
        <v>VT01684</v>
      </c>
      <c r="C213" t="str">
        <v>Audry</v>
      </c>
      <c r="D213" t="str">
        <v>Yu</v>
      </c>
    </row>
    <row r="214" spans="2:4" x14ac:dyDescent="0.25">
      <c r="B214" t="str">
        <v>VT01703</v>
      </c>
      <c r="C214" t="str">
        <v>Upendra</v>
      </c>
      <c r="D214" t="str">
        <v>Swati</v>
      </c>
    </row>
    <row r="215" spans="2:4" x14ac:dyDescent="0.25">
      <c r="B215" t="str">
        <v>VT01740</v>
      </c>
      <c r="C215" t="str">
        <v>Ginger</v>
      </c>
      <c r="D215" t="str">
        <v>Myott</v>
      </c>
    </row>
    <row r="216" spans="2:4" x14ac:dyDescent="0.25">
      <c r="B216" t="str">
        <v>VT01762</v>
      </c>
      <c r="C216" t="str">
        <v>Geena</v>
      </c>
      <c r="D216" t="str">
        <v>Raghavanpillai</v>
      </c>
    </row>
    <row r="217" spans="2:4" x14ac:dyDescent="0.25">
      <c r="B217" t="str">
        <v>VT01803</v>
      </c>
      <c r="C217" t="str">
        <v>Freddy</v>
      </c>
      <c r="D217" t="str">
        <v>Linford</v>
      </c>
    </row>
    <row r="218" spans="2:4" x14ac:dyDescent="0.25">
      <c r="B218" t="str">
        <v>VT01893</v>
      </c>
      <c r="C218" t="str">
        <v>Lindy</v>
      </c>
      <c r="D218" t="str">
        <v>Guillet</v>
      </c>
    </row>
    <row r="219" spans="2:4" x14ac:dyDescent="0.25">
      <c r="B219" t="str">
        <v>VT01893</v>
      </c>
      <c r="C219" t="str">
        <v>Lindy</v>
      </c>
      <c r="D219" t="str">
        <v>Guillet</v>
      </c>
    </row>
    <row r="220" spans="2:4" x14ac:dyDescent="0.25">
      <c r="B220" t="str">
        <v>VT01996</v>
      </c>
      <c r="C220" t="str">
        <v>Hali</v>
      </c>
      <c r="D220" t="str">
        <v>Behnecke</v>
      </c>
    </row>
    <row r="221" spans="2:4" x14ac:dyDescent="0.25">
      <c r="B221" t="str">
        <v>VT02118</v>
      </c>
      <c r="C221" t="str">
        <v>Oorjit</v>
      </c>
      <c r="D221" t="str">
        <v>Nandanavanam</v>
      </c>
    </row>
    <row r="222" spans="2:4" x14ac:dyDescent="0.25">
      <c r="B222" t="str">
        <v>VT02260</v>
      </c>
      <c r="C222" t="str">
        <v>Rhiamon</v>
      </c>
      <c r="D222" t="str">
        <v>Mollison</v>
      </c>
    </row>
    <row r="223" spans="2:4" x14ac:dyDescent="0.25">
      <c r="B223" t="str">
        <v>VT02313</v>
      </c>
      <c r="C223" t="str">
        <v>Thekla</v>
      </c>
      <c r="D223" t="str">
        <v>Lynnett</v>
      </c>
    </row>
    <row r="224" spans="2:4" x14ac:dyDescent="0.25">
      <c r="B224" t="str">
        <v>VT02313</v>
      </c>
      <c r="C224" t="str">
        <v>Thekla</v>
      </c>
      <c r="D224" t="str">
        <v>Lynnett</v>
      </c>
    </row>
    <row r="225" spans="2:4" x14ac:dyDescent="0.25">
      <c r="B225" t="str">
        <v>VT02319</v>
      </c>
      <c r="C225" t="str">
        <v>Tarala</v>
      </c>
      <c r="D225" t="str">
        <v>Vishaal</v>
      </c>
    </row>
    <row r="226" spans="2:4" x14ac:dyDescent="0.25">
      <c r="B226" t="str">
        <v>VT02374</v>
      </c>
      <c r="C226" t="str">
        <v>Delphine</v>
      </c>
      <c r="D226" t="str">
        <v>Jewis</v>
      </c>
    </row>
    <row r="227" spans="2:4" x14ac:dyDescent="0.25">
      <c r="B227" t="str">
        <v>VT02374</v>
      </c>
      <c r="C227" t="str">
        <v>Delphine</v>
      </c>
      <c r="D227" t="str">
        <v>Jewis</v>
      </c>
    </row>
    <row r="228" spans="2:4" x14ac:dyDescent="0.25">
      <c r="B228" t="str">
        <v>VT02417</v>
      </c>
      <c r="C228" t="str">
        <v>Evangelina</v>
      </c>
      <c r="D228" t="str">
        <v>Lergan</v>
      </c>
    </row>
    <row r="229" spans="2:4" x14ac:dyDescent="0.25">
      <c r="B229" t="str">
        <v>VT02491</v>
      </c>
      <c r="C229" t="str">
        <v>Alexis</v>
      </c>
      <c r="D229" t="str">
        <v>Gotfrey</v>
      </c>
    </row>
    <row r="230" spans="2:4" x14ac:dyDescent="0.25">
      <c r="B230" t="str">
        <v>VT02532</v>
      </c>
      <c r="C230" t="str">
        <v>Adey</v>
      </c>
      <c r="D230" t="str">
        <v>Ryal</v>
      </c>
    </row>
    <row r="231" spans="2:4" x14ac:dyDescent="0.25">
      <c r="B231" t="str">
        <v>VT02539</v>
      </c>
      <c r="C231" t="str">
        <v>Devinne</v>
      </c>
      <c r="D231" t="str">
        <v>Tuny</v>
      </c>
    </row>
    <row r="232" spans="2:4" x14ac:dyDescent="0.25">
      <c r="B232" t="str">
        <v>VT02663</v>
      </c>
      <c r="C232" t="str">
        <v>Sravanthi</v>
      </c>
      <c r="D232" t="str">
        <v>Chalaki</v>
      </c>
    </row>
    <row r="233" spans="2:4" x14ac:dyDescent="0.25">
      <c r="B233" t="str">
        <v>VT02801</v>
      </c>
      <c r="C233" t="str">
        <v>Shellysheldon</v>
      </c>
      <c r="D233" t="str">
        <v>Mahady</v>
      </c>
    </row>
    <row r="234" spans="2:4" x14ac:dyDescent="0.25">
      <c r="B234" t="str">
        <v>VT03298</v>
      </c>
      <c r="C234" t="str">
        <v>Nonah</v>
      </c>
      <c r="D234" t="str">
        <v>Bissell</v>
      </c>
    </row>
    <row r="235" spans="2:4" x14ac:dyDescent="0.25">
      <c r="B235" t="str">
        <v>VT03307</v>
      </c>
      <c r="C235" t="str">
        <v>Tallie</v>
      </c>
      <c r="D235" t="str">
        <v>Chaikovski</v>
      </c>
    </row>
    <row r="236" spans="2:4" x14ac:dyDescent="0.25">
      <c r="B236" t="str">
        <v>VT03421</v>
      </c>
      <c r="C236" t="str">
        <v>Alic</v>
      </c>
      <c r="D236" t="str">
        <v>Bagg</v>
      </c>
    </row>
    <row r="237" spans="2:4" x14ac:dyDescent="0.25">
      <c r="B237" t="str">
        <v>VT03421</v>
      </c>
      <c r="C237" t="str">
        <v>Alic</v>
      </c>
      <c r="D237" t="str">
        <v>Bagg</v>
      </c>
    </row>
    <row r="238" spans="2:4" x14ac:dyDescent="0.25">
      <c r="B238" t="str">
        <v>VT03500</v>
      </c>
      <c r="C238" t="str">
        <v>Shiuli</v>
      </c>
      <c r="D238" t="str">
        <v>Sapna</v>
      </c>
    </row>
    <row r="239" spans="2:4" x14ac:dyDescent="0.25">
      <c r="B239" t="str">
        <v>VT03537</v>
      </c>
      <c r="C239" t="str">
        <v>Renaldo</v>
      </c>
      <c r="D239" t="str">
        <v>Thomassin</v>
      </c>
    </row>
    <row r="240" spans="2:4" x14ac:dyDescent="0.25">
      <c r="B240" t="str">
        <v>VT03537</v>
      </c>
      <c r="C240" t="str">
        <v>Renaldo</v>
      </c>
      <c r="D240" t="str">
        <v>Thomassin</v>
      </c>
    </row>
    <row r="241" spans="2:4" x14ac:dyDescent="0.25">
      <c r="B241" t="str">
        <v>VT03552</v>
      </c>
      <c r="C241" t="str">
        <v>Kamalakshi</v>
      </c>
      <c r="D241" t="str">
        <v>Mukundan</v>
      </c>
    </row>
    <row r="242" spans="2:4" x14ac:dyDescent="0.25">
      <c r="B242" t="str">
        <v>VT03701</v>
      </c>
      <c r="C242" t="str">
        <v>Narois</v>
      </c>
      <c r="D242" t="str">
        <v>Motiwala</v>
      </c>
    </row>
    <row r="243" spans="2:4" x14ac:dyDescent="0.25">
      <c r="B243" t="str">
        <v>VT03704</v>
      </c>
      <c r="C243" t="str">
        <v>Egor</v>
      </c>
      <c r="D243" t="str">
        <v>Minto</v>
      </c>
    </row>
    <row r="244" spans="2:4" x14ac:dyDescent="0.25">
      <c r="B244" t="str">
        <v>VT03771</v>
      </c>
      <c r="C244" t="str">
        <v>Marjie</v>
      </c>
      <c r="D244" t="str">
        <v>Bamford</v>
      </c>
    </row>
    <row r="245" spans="2:4" x14ac:dyDescent="0.25">
      <c r="B245" t="str">
        <v>VT03849</v>
      </c>
      <c r="C245" t="str">
        <v>Leonidas</v>
      </c>
      <c r="D245" t="str">
        <v>Cavaney</v>
      </c>
    </row>
    <row r="246" spans="2:4" x14ac:dyDescent="0.25">
      <c r="B246" t="str">
        <v>VT03988</v>
      </c>
      <c r="C246" t="str">
        <v>Venkat</v>
      </c>
      <c r="D246" t="str">
        <v>Kodi</v>
      </c>
    </row>
    <row r="247" spans="2:4" x14ac:dyDescent="0.25">
      <c r="B247" t="str">
        <v>VT03993</v>
      </c>
      <c r="C247" t="str">
        <v>Dulce</v>
      </c>
      <c r="D247" t="str">
        <v>Colbeck</v>
      </c>
    </row>
    <row r="248" spans="2:4" x14ac:dyDescent="0.25">
      <c r="B248" t="str">
        <v>VT04028</v>
      </c>
      <c r="C248" t="str">
        <v>Michale</v>
      </c>
      <c r="D248" t="str">
        <v>Rolf</v>
      </c>
    </row>
    <row r="249" spans="2:4" x14ac:dyDescent="0.25">
      <c r="B249" t="str">
        <v>VT04028</v>
      </c>
      <c r="C249" t="str">
        <v>Michale</v>
      </c>
      <c r="D249" t="str">
        <v>Rolf</v>
      </c>
    </row>
    <row r="250" spans="2:4" x14ac:dyDescent="0.25">
      <c r="B250" t="str">
        <v>VT04093</v>
      </c>
      <c r="C250" t="str">
        <v>Prasanna</v>
      </c>
      <c r="D250" t="str">
        <v>Lakshmi</v>
      </c>
    </row>
    <row r="251" spans="2:4" x14ac:dyDescent="0.25">
      <c r="B251" t="str">
        <v>VT04093</v>
      </c>
      <c r="C251" t="str">
        <v>Baruna</v>
      </c>
      <c r="D251" t="str">
        <v>Ogale</v>
      </c>
    </row>
    <row r="252" spans="2:4" x14ac:dyDescent="0.25">
      <c r="B252" t="str">
        <v>VT04137</v>
      </c>
      <c r="C252" t="str">
        <v>Marissa</v>
      </c>
      <c r="D252" t="str">
        <v>Infante</v>
      </c>
    </row>
    <row r="253" spans="2:4" x14ac:dyDescent="0.25">
      <c r="B253" t="str">
        <v>VT04273</v>
      </c>
      <c r="C253" t="str">
        <v>Brad</v>
      </c>
      <c r="D253" t="str">
        <v>Gumb</v>
      </c>
    </row>
    <row r="254" spans="2:4" x14ac:dyDescent="0.25">
      <c r="B254" t="str">
        <v>VT04350</v>
      </c>
      <c r="C254" t="str">
        <v>Kulbhushan</v>
      </c>
      <c r="D254" t="str">
        <v>Moorthy</v>
      </c>
    </row>
    <row r="255" spans="2:4" x14ac:dyDescent="0.25">
      <c r="B255" t="str">
        <v>VT04350</v>
      </c>
      <c r="C255" t="str">
        <v>Lalit</v>
      </c>
      <c r="D255" t="str">
        <v>Kothari</v>
      </c>
    </row>
    <row r="256" spans="2:4" x14ac:dyDescent="0.25">
      <c r="B256" t="str">
        <v>VT04373</v>
      </c>
      <c r="C256" t="str">
        <v>Edi</v>
      </c>
      <c r="D256" t="str">
        <v>Hofton</v>
      </c>
    </row>
    <row r="257" spans="2:4" x14ac:dyDescent="0.25">
      <c r="B257" t="str">
        <v>VT04415</v>
      </c>
      <c r="C257" t="str">
        <v>Malory</v>
      </c>
      <c r="D257" t="str">
        <v>Biles</v>
      </c>
    </row>
    <row r="258" spans="2:4" x14ac:dyDescent="0.25">
      <c r="B258" t="str">
        <v>VT04467</v>
      </c>
      <c r="C258" t="str">
        <v>Amal</v>
      </c>
      <c r="D258" t="str">
        <v>Nimesh</v>
      </c>
    </row>
    <row r="259" spans="2:4" x14ac:dyDescent="0.25">
      <c r="B259" t="str">
        <v>VT04552</v>
      </c>
      <c r="C259" t="str">
        <v>Theresita</v>
      </c>
      <c r="D259" t="str">
        <v>Chasmer</v>
      </c>
    </row>
    <row r="260" spans="2:4" x14ac:dyDescent="0.25">
      <c r="B260" t="str">
        <v>VT04627</v>
      </c>
      <c r="C260" t="str">
        <v>Yvette</v>
      </c>
      <c r="D260" t="str">
        <v>Bett</v>
      </c>
    </row>
    <row r="261" spans="2:4" x14ac:dyDescent="0.25">
      <c r="B261" t="str">
        <v>VT04681</v>
      </c>
      <c r="C261" t="str">
        <v>Nickolai</v>
      </c>
      <c r="D261" t="str">
        <v>Artin</v>
      </c>
    </row>
    <row r="262" spans="2:4" x14ac:dyDescent="0.25">
      <c r="B262" t="str">
        <v>VT04905</v>
      </c>
      <c r="C262" t="str">
        <v>Suchira</v>
      </c>
      <c r="D262" t="str">
        <v>Bhanupriya</v>
      </c>
    </row>
    <row r="263" spans="2:4" x14ac:dyDescent="0.25">
      <c r="B263" t="str">
        <v>VT04984</v>
      </c>
      <c r="C263" t="str">
        <v>Dell</v>
      </c>
      <c r="D263" t="str">
        <v>Molloy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D7"/>
  <sheetViews>
    <sheetView workbookViewId="0">
      <selection activeCell="C6" sqref="C6"/>
    </sheetView>
  </sheetViews>
  <sheetFormatPr defaultRowHeight="15" x14ac:dyDescent="0.25"/>
  <cols>
    <col min="2" max="2" width="38" bestFit="1" customWidth="1"/>
    <col min="3" max="3" width="16" bestFit="1" customWidth="1"/>
  </cols>
  <sheetData>
    <row r="1" spans="2:4" x14ac:dyDescent="0.25">
      <c r="B1" s="30" t="s">
        <v>16</v>
      </c>
    </row>
    <row r="2" spans="2:4" x14ac:dyDescent="0.25">
      <c r="B2" t="s">
        <v>823</v>
      </c>
      <c r="C2" s="28">
        <f>MAX(staff[Salary])</f>
        <v>120000</v>
      </c>
    </row>
    <row r="3" spans="2:4" x14ac:dyDescent="0.25">
      <c r="B3" s="30" t="s">
        <v>801</v>
      </c>
      <c r="C3" t="str" cm="1">
        <f t="array" ref="C3">_xlfn.XLOOKUP($C$2,staff[Salary],staff[First Name]&amp;" "&amp; staff[Last Name],"NA",0)</f>
        <v>Minerva Ricardot</v>
      </c>
      <c r="D3" t="str">
        <f>_xlfn.XLOOKUP($C$2,staff[Salary],staff[Last Name],"NA",0)</f>
        <v>Ricardot</v>
      </c>
    </row>
    <row r="6" spans="2:4" x14ac:dyDescent="0.25">
      <c r="B6" t="s">
        <v>802</v>
      </c>
      <c r="C6" t="str" cm="1">
        <f t="array" ref="C6:C7">_xlfn._xlws.FILTER(staff[First Name],staff[Salary]=C2)</f>
        <v>Minerva</v>
      </c>
    </row>
    <row r="7" spans="2:4" x14ac:dyDescent="0.25">
      <c r="C7" t="str">
        <v>Mick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14" sqref="E14"/>
    </sheetView>
  </sheetViews>
  <sheetFormatPr defaultRowHeight="15" x14ac:dyDescent="0.25"/>
  <cols>
    <col min="2" max="2" width="12.42578125" bestFit="1" customWidth="1"/>
    <col min="3" max="3" width="21.140625" bestFit="1" customWidth="1"/>
  </cols>
  <sheetData>
    <row r="1" spans="1:9" x14ac:dyDescent="0.25">
      <c r="A1" t="s">
        <v>790</v>
      </c>
    </row>
    <row r="3" spans="1:9" x14ac:dyDescent="0.25">
      <c r="B3" s="47" t="s">
        <v>795</v>
      </c>
      <c r="C3" s="36" t="s">
        <v>195</v>
      </c>
      <c r="E3" s="30" t="s">
        <v>797</v>
      </c>
    </row>
    <row r="4" spans="1:9" x14ac:dyDescent="0.25">
      <c r="B4" s="36"/>
      <c r="C4" s="36"/>
    </row>
    <row r="5" spans="1:9" x14ac:dyDescent="0.25">
      <c r="B5" s="47" t="s">
        <v>25</v>
      </c>
      <c r="C5" s="36" t="str">
        <f>_xlfn.XLOOKUP(C$3,staff[Emp ID],staff[First Name],"Not Available",0)</f>
        <v>Edd</v>
      </c>
    </row>
    <row r="6" spans="1:9" x14ac:dyDescent="0.25">
      <c r="B6" s="47" t="s">
        <v>26</v>
      </c>
      <c r="C6" s="36" t="str">
        <f>_xlfn.XLOOKUP(C$3,staff[Emp ID],staff[Last Name],"Not Available",0)</f>
        <v>MacKnockiter</v>
      </c>
    </row>
    <row r="7" spans="1:9" x14ac:dyDescent="0.25">
      <c r="B7" s="47" t="s">
        <v>28</v>
      </c>
      <c r="C7" s="36" t="str">
        <f>_xlfn.XLOOKUP(C$3,staff[Emp ID],staff[Department],"Not Available",0)</f>
        <v>Accounting</v>
      </c>
    </row>
    <row r="8" spans="1:9" x14ac:dyDescent="0.25">
      <c r="B8" s="47" t="s">
        <v>29</v>
      </c>
      <c r="C8" s="37">
        <f>_xlfn.XLOOKUP(C$3,staff[Emp ID],staff[Salary],"Not Available",0)</f>
        <v>119022.49</v>
      </c>
    </row>
    <row r="12" spans="1:9" x14ac:dyDescent="0.25">
      <c r="B12" s="47" t="s">
        <v>793</v>
      </c>
      <c r="C12" s="36" t="s">
        <v>54</v>
      </c>
      <c r="G12" s="30" t="s">
        <v>799</v>
      </c>
      <c r="I12" s="30" t="s">
        <v>800</v>
      </c>
    </row>
    <row r="13" spans="1:9" x14ac:dyDescent="0.25">
      <c r="B13" s="36"/>
      <c r="C13" s="36"/>
    </row>
    <row r="14" spans="1:9" x14ac:dyDescent="0.25">
      <c r="B14" s="47" t="s">
        <v>798</v>
      </c>
      <c r="C14" s="36" t="str">
        <f>_xlfn.XLOOKUP(C$12,staff[Last Name],staff[Emp ID],"NA",0)</f>
        <v>PR00113</v>
      </c>
      <c r="E14" t="str">
        <f>_xlfn.XLOOKUP(C12,staff[Last Name],staff[Emp ID],0)</f>
        <v>PR00113</v>
      </c>
    </row>
    <row r="15" spans="1:9" x14ac:dyDescent="0.25">
      <c r="B15" s="47" t="s">
        <v>28</v>
      </c>
      <c r="C15" s="36" t="str">
        <f>_xlfn.XLOOKUP(C$12,staff[Last Name],staff[Department],"NA",0)</f>
        <v>Business Development</v>
      </c>
    </row>
    <row r="16" spans="1:9" x14ac:dyDescent="0.25">
      <c r="B16" s="47" t="s">
        <v>29</v>
      </c>
      <c r="C16" s="37">
        <f>_xlfn.XLOOKUP(C$12,staff[Last Name],staff[Salary],"NA",0)</f>
        <v>80695.740000000005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Q18"/>
  <sheetViews>
    <sheetView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21.85546875" bestFit="1" customWidth="1"/>
  </cols>
  <sheetData>
    <row r="1" spans="1:17" ht="20.25" thickBot="1" x14ac:dyDescent="0.35">
      <c r="B1" s="27" t="s">
        <v>790</v>
      </c>
    </row>
    <row r="2" spans="1:17" ht="15.75" thickTop="1" x14ac:dyDescent="0.25"/>
    <row r="3" spans="1:17" x14ac:dyDescent="0.25">
      <c r="A3" t="s">
        <v>791</v>
      </c>
      <c r="B3" s="24" t="s">
        <v>37</v>
      </c>
    </row>
    <row r="4" spans="1:17" x14ac:dyDescent="0.25">
      <c r="D4" t="str" cm="1">
        <f t="array" ref="D4:Q4">_xlfn._xlws.FILTER(staff[],staff[Emp ID]=B3)</f>
        <v>PR00007</v>
      </c>
      <c r="E4" t="str">
        <v>Torrance</v>
      </c>
      <c r="F4" t="str">
        <v>Collier</v>
      </c>
      <c r="G4" t="str">
        <v>Female</v>
      </c>
      <c r="H4" t="str">
        <v>Training</v>
      </c>
      <c r="I4">
        <v>96135.75</v>
      </c>
      <c r="J4" t="str">
        <v>50k to 100k</v>
      </c>
      <c r="K4">
        <v>44025</v>
      </c>
      <c r="L4">
        <v>0.3</v>
      </c>
      <c r="M4" t="str">
        <v>Permanent</v>
      </c>
      <c r="N4" t="str">
        <v>Wellington, New Zealand</v>
      </c>
      <c r="O4">
        <v>3.9424657534246577</v>
      </c>
      <c r="P4" t="str">
        <v>Part time</v>
      </c>
      <c r="Q4" t="str">
        <v>PT</v>
      </c>
    </row>
    <row r="5" spans="1:17" x14ac:dyDescent="0.25">
      <c r="A5" t="s">
        <v>792</v>
      </c>
      <c r="B5" t="str">
        <f>VLOOKUP(B3,staff[],2,FALSE)</f>
        <v>Torrance</v>
      </c>
    </row>
    <row r="6" spans="1:17" x14ac:dyDescent="0.25">
      <c r="A6" t="s">
        <v>793</v>
      </c>
      <c r="B6" t="str">
        <f>VLOOKUP(B3,staff[],3,FALSE)</f>
        <v>Collier</v>
      </c>
      <c r="D6" t="s">
        <v>821</v>
      </c>
    </row>
    <row r="7" spans="1:17" x14ac:dyDescent="0.25">
      <c r="A7" t="s">
        <v>28</v>
      </c>
      <c r="B7" t="str">
        <f>VLOOKUP(B3,staff[],5,FALSE)</f>
        <v>Training</v>
      </c>
      <c r="D7" t="s">
        <v>822</v>
      </c>
    </row>
    <row r="8" spans="1:17" x14ac:dyDescent="0.25">
      <c r="A8" t="s">
        <v>29</v>
      </c>
      <c r="B8" s="41">
        <f>VLOOKUP(B3,staff[],6,FALSE)</f>
        <v>96135.75</v>
      </c>
    </row>
    <row r="14" spans="1:17" x14ac:dyDescent="0.25">
      <c r="A14" t="s">
        <v>794</v>
      </c>
      <c r="B14" s="24" t="s">
        <v>191</v>
      </c>
    </row>
    <row r="15" spans="1:17" x14ac:dyDescent="0.25">
      <c r="B15">
        <f>MATCH(B14,staff[Last Name],0)</f>
        <v>45</v>
      </c>
    </row>
    <row r="16" spans="1:17" x14ac:dyDescent="0.25">
      <c r="A16" t="s">
        <v>795</v>
      </c>
      <c r="B16" t="str" cm="1">
        <f t="array" ref="B16">INDEX(staff[Emp ID],B15)</f>
        <v>PR03804</v>
      </c>
      <c r="C16" t="str">
        <f>_xlfn.XLOOKUP(B14,staff[Last Name],staff[Emp ID],"NA",0)</f>
        <v>PR03804</v>
      </c>
    </row>
    <row r="17" spans="1:2" x14ac:dyDescent="0.25">
      <c r="A17" t="s">
        <v>28</v>
      </c>
      <c r="B17" t="str">
        <f>VLOOKUP(B14,staff[[Last Name]:[Department]],3,FALSE)</f>
        <v>Legal</v>
      </c>
    </row>
    <row r="18" spans="1:2" x14ac:dyDescent="0.25">
      <c r="A18" t="s">
        <v>796</v>
      </c>
      <c r="B18" s="28">
        <f>VLOOKUP(B14,staff[[Last Name]:[Salary]],4,FALSE)</f>
        <v>66572.58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001B-09DC-4F40-BD4E-09C8E6A8C486}">
  <dimension ref="A1:B4"/>
  <sheetViews>
    <sheetView workbookViewId="0">
      <selection activeCell="D3" sqref="D3"/>
    </sheetView>
  </sheetViews>
  <sheetFormatPr defaultRowHeight="15" x14ac:dyDescent="0.25"/>
  <cols>
    <col min="1" max="1" width="17.140625" bestFit="1" customWidth="1"/>
    <col min="2" max="2" width="27.85546875" customWidth="1"/>
  </cols>
  <sheetData>
    <row r="1" spans="1:2" x14ac:dyDescent="0.25">
      <c r="A1" t="s">
        <v>813</v>
      </c>
      <c r="B1" t="s">
        <v>812</v>
      </c>
    </row>
    <row r="2" spans="1:2" x14ac:dyDescent="0.25">
      <c r="A2" t="s">
        <v>43</v>
      </c>
      <c r="B2" t="s">
        <v>814</v>
      </c>
    </row>
    <row r="3" spans="1:2" x14ac:dyDescent="0.25">
      <c r="A3" t="s">
        <v>526</v>
      </c>
      <c r="B3" t="s">
        <v>815</v>
      </c>
    </row>
    <row r="4" spans="1:2" x14ac:dyDescent="0.25">
      <c r="A4" t="s">
        <v>656</v>
      </c>
      <c r="B4" t="s">
        <v>816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E15"/>
  <sheetViews>
    <sheetView workbookViewId="0">
      <selection activeCell="C4" sqref="C4:C15"/>
    </sheetView>
  </sheetViews>
  <sheetFormatPr defaultRowHeight="15" x14ac:dyDescent="0.25"/>
  <cols>
    <col min="1" max="1" width="24.28515625" bestFit="1" customWidth="1"/>
  </cols>
  <sheetData>
    <row r="1" spans="1:5" ht="20.25" thickBot="1" x14ac:dyDescent="0.35">
      <c r="A1" s="27" t="s">
        <v>786</v>
      </c>
    </row>
    <row r="2" spans="1:5" ht="15.75" thickTop="1" x14ac:dyDescent="0.25">
      <c r="C2" s="30" t="s">
        <v>787</v>
      </c>
    </row>
    <row r="3" spans="1:5" x14ac:dyDescent="0.25">
      <c r="A3" s="30" t="s">
        <v>28</v>
      </c>
      <c r="C3">
        <f>COUNTA(_xlfn.ANCHORARRAY(A4))</f>
        <v>12</v>
      </c>
      <c r="E3" t="str">
        <f>_xlfn.TEXTJOIN(",",TRUE,A4:A15)</f>
        <v>Training,Business Development,Engineering,Marketing,Legal,Accounting,Human Resources,Research and Development,Services,Product Management,Support,Sales</v>
      </c>
    </row>
    <row r="4" spans="1:5" x14ac:dyDescent="0.25">
      <c r="A4" t="str" cm="1">
        <f t="array" ref="A4:A15">_xlfn.UNIQUE(staff[Department])</f>
        <v>Training</v>
      </c>
      <c r="C4">
        <f>COUNTIF(staff[Department],A4)</f>
        <v>24</v>
      </c>
    </row>
    <row r="5" spans="1:5" x14ac:dyDescent="0.25">
      <c r="A5" t="str">
        <v>Business Development</v>
      </c>
      <c r="C5">
        <f>COUNTIF(staff[Department],A5)</f>
        <v>26</v>
      </c>
    </row>
    <row r="6" spans="1:5" x14ac:dyDescent="0.25">
      <c r="A6" t="str">
        <v>Engineering</v>
      </c>
      <c r="C6">
        <f>COUNTIF(staff[Department],A6)</f>
        <v>26</v>
      </c>
    </row>
    <row r="7" spans="1:5" x14ac:dyDescent="0.25">
      <c r="A7" t="str">
        <v>Marketing</v>
      </c>
      <c r="C7">
        <f>COUNTIF(staff[Department],A7)</f>
        <v>12</v>
      </c>
    </row>
    <row r="8" spans="1:5" x14ac:dyDescent="0.25">
      <c r="A8" t="str">
        <v>Legal</v>
      </c>
      <c r="C8">
        <f>COUNTIF(staff[Department],A8)</f>
        <v>21</v>
      </c>
    </row>
    <row r="9" spans="1:5" x14ac:dyDescent="0.25">
      <c r="A9" t="str">
        <v>Accounting</v>
      </c>
      <c r="C9">
        <f>COUNTIF(staff[Department],A9)</f>
        <v>26</v>
      </c>
    </row>
    <row r="10" spans="1:5" x14ac:dyDescent="0.25">
      <c r="A10" t="str">
        <v>Human Resources</v>
      </c>
      <c r="C10">
        <f>COUNTIF(staff[Department],A10)</f>
        <v>22</v>
      </c>
    </row>
    <row r="11" spans="1:5" x14ac:dyDescent="0.25">
      <c r="A11" t="str">
        <v>Research and Development</v>
      </c>
      <c r="C11">
        <f>COUNTIF(staff[Department],A11)</f>
        <v>18</v>
      </c>
    </row>
    <row r="12" spans="1:5" x14ac:dyDescent="0.25">
      <c r="A12" t="str">
        <v>Services</v>
      </c>
      <c r="C12">
        <f>COUNTIF(staff[Department],A12)</f>
        <v>21</v>
      </c>
    </row>
    <row r="13" spans="1:5" x14ac:dyDescent="0.25">
      <c r="A13" t="str">
        <v>Product Management</v>
      </c>
      <c r="C13">
        <f>COUNTIF(staff[Department],A13)</f>
        <v>29</v>
      </c>
    </row>
    <row r="14" spans="1:5" x14ac:dyDescent="0.25">
      <c r="A14" t="str">
        <v>Support</v>
      </c>
      <c r="C14">
        <f>COUNTIF(staff[Department],A14)</f>
        <v>17</v>
      </c>
    </row>
    <row r="15" spans="1:5" x14ac:dyDescent="0.25">
      <c r="A15" t="str">
        <v>Sales</v>
      </c>
      <c r="C15">
        <f>COUNTIF(staff[Department],A15)</f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19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15.28515625" customWidth="1"/>
    <col min="3" max="3" width="14.7109375" customWidth="1"/>
    <col min="4" max="4" width="21.7109375" customWidth="1"/>
  </cols>
  <sheetData>
    <row r="1" spans="1:4" ht="20.25" thickBot="1" x14ac:dyDescent="0.35">
      <c r="B1" s="27" t="s">
        <v>10</v>
      </c>
    </row>
    <row r="2" spans="1:4" ht="15.75" thickTop="1" x14ac:dyDescent="0.25"/>
    <row r="3" spans="1:4" x14ac:dyDescent="0.25">
      <c r="B3" s="36" t="s">
        <v>782</v>
      </c>
      <c r="C3" s="36" t="s">
        <v>59</v>
      </c>
      <c r="D3" s="36" t="s">
        <v>40</v>
      </c>
    </row>
    <row r="4" spans="1:4" x14ac:dyDescent="0.25">
      <c r="A4" s="36" t="s">
        <v>779</v>
      </c>
      <c r="B4" s="37">
        <f>MIN(staff[Salary])</f>
        <v>28160.79</v>
      </c>
      <c r="C4" s="37">
        <f>_xlfn.MINIFS(staff[Salary],staff[Gender],C3)</f>
        <v>28160.79</v>
      </c>
      <c r="D4" s="37">
        <f>_xlfn.MINIFS(staff[Salary],staff[Gender],D3)</f>
        <v>28305.08</v>
      </c>
    </row>
    <row r="5" spans="1:4" x14ac:dyDescent="0.25">
      <c r="A5" s="36" t="s">
        <v>780</v>
      </c>
      <c r="B5" s="37">
        <f>MAX(staff[Salary])</f>
        <v>120000</v>
      </c>
      <c r="C5" s="37">
        <f>_xlfn.MAXIFS(staff[Salary],staff[Gender],C3)</f>
        <v>120000</v>
      </c>
      <c r="D5" s="37">
        <f>_xlfn.MAXIFS(staff[Salary],staff[Gender],D3)</f>
        <v>120000</v>
      </c>
    </row>
    <row r="6" spans="1:4" x14ac:dyDescent="0.25">
      <c r="A6" s="36" t="s">
        <v>781</v>
      </c>
      <c r="B6" s="37">
        <f>LARGE(staff[Salary],1)</f>
        <v>120000</v>
      </c>
      <c r="C6" s="37"/>
      <c r="D6" s="37"/>
    </row>
    <row r="7" spans="1:4" x14ac:dyDescent="0.25">
      <c r="B7" s="37">
        <f>LARGE(staff[Salary],2)</f>
        <v>120000</v>
      </c>
      <c r="C7" s="37"/>
      <c r="D7" s="37"/>
    </row>
    <row r="8" spans="1:4" x14ac:dyDescent="0.25">
      <c r="B8" s="37">
        <f>LARGE(staff[Salary],3)</f>
        <v>119022.49</v>
      </c>
      <c r="C8" s="37"/>
      <c r="D8" s="37"/>
    </row>
    <row r="9" spans="1:4" x14ac:dyDescent="0.25">
      <c r="B9" s="37">
        <f>LARGE(staff[Salary],4)</f>
        <v>118976.16</v>
      </c>
      <c r="C9" s="37"/>
      <c r="D9" s="37"/>
    </row>
    <row r="10" spans="1:4" x14ac:dyDescent="0.25">
      <c r="B10" s="37">
        <f>LARGE(staff[Salary],5)</f>
        <v>118442.54</v>
      </c>
      <c r="C10" s="37"/>
      <c r="D10" s="37"/>
    </row>
    <row r="11" spans="1:4" x14ac:dyDescent="0.25">
      <c r="B11" s="37">
        <f>LARGE(staff[Salary],6)</f>
        <v>116767.63</v>
      </c>
      <c r="C11" s="36"/>
      <c r="D11" s="36"/>
    </row>
    <row r="12" spans="1:4" x14ac:dyDescent="0.25">
      <c r="B12" s="37">
        <f>LARGE(staff[Salary],7)</f>
        <v>116767.63</v>
      </c>
      <c r="C12" s="36"/>
      <c r="D12" s="36"/>
    </row>
    <row r="15" spans="1:4" x14ac:dyDescent="0.25">
      <c r="A15" t="s">
        <v>783</v>
      </c>
      <c r="B15" s="28" cm="1">
        <f t="array" ref="B15:B19">_xlfn.TAKE(_xlfn._xlws.SORT(staff[Salary],,1),5)</f>
        <v>28160.79</v>
      </c>
    </row>
    <row r="16" spans="1:4" x14ac:dyDescent="0.25">
      <c r="B16" s="28">
        <v>28305.08</v>
      </c>
    </row>
    <row r="17" spans="2:2" x14ac:dyDescent="0.25">
      <c r="B17" s="28">
        <v>28329.77</v>
      </c>
    </row>
    <row r="18" spans="2:2" x14ac:dyDescent="0.25">
      <c r="B18" s="28">
        <v>28481.16</v>
      </c>
    </row>
    <row r="19" spans="2:2" x14ac:dyDescent="0.25">
      <c r="B19" s="28">
        <v>28481.16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A1:U127"/>
  <sheetViews>
    <sheetView topLeftCell="L1" workbookViewId="0">
      <selection activeCell="M4" sqref="M4"/>
    </sheetView>
  </sheetViews>
  <sheetFormatPr defaultRowHeight="15" x14ac:dyDescent="0.25"/>
  <cols>
    <col min="2" max="2" width="18.7109375" customWidth="1"/>
    <col min="3" max="3" width="17.85546875" bestFit="1" customWidth="1"/>
    <col min="11" max="11" width="23.28515625" bestFit="1" customWidth="1"/>
    <col min="16" max="16" width="27.5703125" bestFit="1" customWidth="1"/>
    <col min="17" max="17" width="10.5703125" bestFit="1" customWidth="1"/>
    <col min="18" max="18" width="10.28515625" bestFit="1" customWidth="1"/>
    <col min="20" max="20" width="11.28515625" bestFit="1" customWidth="1"/>
  </cols>
  <sheetData>
    <row r="1" spans="1:21" ht="20.25" thickBot="1" x14ac:dyDescent="0.35">
      <c r="B1" s="27" t="s">
        <v>773</v>
      </c>
      <c r="C1" s="27" t="s">
        <v>772</v>
      </c>
      <c r="P1" s="27" t="s">
        <v>777</v>
      </c>
    </row>
    <row r="2" spans="1:21" ht="21" thickTop="1" thickBot="1" x14ac:dyDescent="0.35">
      <c r="B2" s="27" t="s">
        <v>774</v>
      </c>
      <c r="C2" s="27"/>
      <c r="D2">
        <v>100000</v>
      </c>
      <c r="P2" s="30" t="str" cm="1">
        <f t="array" ref="P2:U2">_xlfn.CHOOSECOLS(staff[#Headers],1,2,3,4,5,6)</f>
        <v>Emp ID</v>
      </c>
      <c r="Q2" s="30" t="str">
        <v>First Name</v>
      </c>
      <c r="R2" s="30" t="str">
        <v>Last Name</v>
      </c>
      <c r="S2" s="30" t="str">
        <v>Gender</v>
      </c>
      <c r="T2" s="30" t="str">
        <v>Department</v>
      </c>
      <c r="U2" s="30" t="str">
        <v>Salary</v>
      </c>
    </row>
    <row r="3" spans="1:21" ht="15.75" thickTop="1" x14ac:dyDescent="0.25">
      <c r="A3" s="30" t="str" cm="1">
        <f t="array" ref="A3:N3">staff[#Headers]</f>
        <v>Emp ID</v>
      </c>
      <c r="B3" s="30" t="str">
        <v>First Name</v>
      </c>
      <c r="C3" s="30" t="str">
        <v>Last Name</v>
      </c>
      <c r="D3" s="30" t="str">
        <v>Gender</v>
      </c>
      <c r="E3" s="30" t="str">
        <v>Department</v>
      </c>
      <c r="F3" s="30" t="str">
        <v>Salary</v>
      </c>
      <c r="G3" s="30" t="str">
        <v>Salary Bucket</v>
      </c>
      <c r="H3" s="30" t="str">
        <v>Start Date</v>
      </c>
      <c r="I3" s="30" t="str">
        <v>FTE</v>
      </c>
      <c r="J3" s="30" t="str">
        <v>Employee type</v>
      </c>
      <c r="K3" s="30" t="str">
        <v>Work location</v>
      </c>
      <c r="L3" s="30" t="str">
        <v>Tenure</v>
      </c>
      <c r="M3" s="30" t="str">
        <v>Work Type</v>
      </c>
      <c r="N3" s="30" t="str">
        <v>Employee Type2</v>
      </c>
      <c r="P3" t="str" cm="1">
        <f t="array" ref="P3:U127">_xlfn.CHOOSECOLS(_xlfn._xlws.FILTER(staff[],staff[Gender]="female"),1,2,3,4,5,6)</f>
        <v>PR00007</v>
      </c>
      <c r="Q3" t="str">
        <v>Torrance</v>
      </c>
      <c r="R3" t="str">
        <v>Collier</v>
      </c>
      <c r="S3" t="str">
        <v>Female</v>
      </c>
      <c r="T3" t="str">
        <v>Training</v>
      </c>
      <c r="U3">
        <v>96135.75</v>
      </c>
    </row>
    <row r="4" spans="1:21" x14ac:dyDescent="0.25">
      <c r="A4" t="str" cm="1">
        <f t="array" ref="A4:N50">_xlfn._xlws.FILTER(staff[],staff[Salary]&gt;D2)</f>
        <v>PR00147</v>
      </c>
      <c r="B4" t="str">
        <v>Minerva</v>
      </c>
      <c r="C4" t="str">
        <v>Ricardot</v>
      </c>
      <c r="D4" t="str">
        <v>Male</v>
      </c>
      <c r="E4" t="str">
        <v>Engineering</v>
      </c>
      <c r="F4">
        <v>120000</v>
      </c>
      <c r="G4" t="str">
        <v>Above 100k</v>
      </c>
      <c r="H4">
        <v>43416</v>
      </c>
      <c r="I4">
        <v>1</v>
      </c>
      <c r="J4" t="str">
        <v>Permanent</v>
      </c>
      <c r="K4" t="str">
        <v>Remote</v>
      </c>
      <c r="L4">
        <v>5.6109589041095891</v>
      </c>
      <c r="M4" t="str">
        <v>Full time</v>
      </c>
      <c r="N4" t="str">
        <v>PT</v>
      </c>
      <c r="P4" t="str">
        <v>PR00095</v>
      </c>
      <c r="Q4" t="str">
        <v>Devrat</v>
      </c>
      <c r="R4" t="str">
        <v>Damarsingh</v>
      </c>
      <c r="S4" t="str">
        <v>Female</v>
      </c>
      <c r="T4" t="str">
        <v>Business Development</v>
      </c>
      <c r="U4">
        <v>70649.460000000006</v>
      </c>
    </row>
    <row r="5" spans="1:21" x14ac:dyDescent="0.25">
      <c r="A5" t="str">
        <v>PR00746</v>
      </c>
      <c r="B5" t="str">
        <v>Hogan</v>
      </c>
      <c r="C5" t="str">
        <v>Iles</v>
      </c>
      <c r="D5" t="str">
        <v>Female</v>
      </c>
      <c r="E5" t="str">
        <v>Accounting</v>
      </c>
      <c r="F5">
        <v>114177.23</v>
      </c>
      <c r="G5" t="str">
        <v>Above 100k</v>
      </c>
      <c r="H5">
        <v>43908</v>
      </c>
      <c r="I5">
        <v>1</v>
      </c>
      <c r="J5" t="str">
        <v>Permanent</v>
      </c>
      <c r="K5" t="str">
        <v>Wellington, New Zealand</v>
      </c>
      <c r="L5">
        <v>4.2630136986301368</v>
      </c>
      <c r="M5" t="str">
        <v>Full time</v>
      </c>
      <c r="N5" t="str">
        <v>PT</v>
      </c>
      <c r="P5" t="str">
        <v>PR00113</v>
      </c>
      <c r="Q5" t="str">
        <v>Van</v>
      </c>
      <c r="R5" t="str">
        <v>Tuxwell</v>
      </c>
      <c r="S5" t="str">
        <v>Female</v>
      </c>
      <c r="T5" t="str">
        <v>Business Development</v>
      </c>
      <c r="U5">
        <v>80695.740000000005</v>
      </c>
    </row>
    <row r="6" spans="1:21" x14ac:dyDescent="0.25">
      <c r="A6" t="str">
        <v>PR01159</v>
      </c>
      <c r="B6" t="str">
        <v>Mollie</v>
      </c>
      <c r="C6" t="str">
        <v>Hanway</v>
      </c>
      <c r="D6" t="str">
        <v>Male</v>
      </c>
      <c r="E6" t="str">
        <v>Engineering</v>
      </c>
      <c r="F6">
        <v>112645.99</v>
      </c>
      <c r="G6" t="str">
        <v>Above 100k</v>
      </c>
      <c r="H6">
        <v>43759</v>
      </c>
      <c r="I6">
        <v>0.6</v>
      </c>
      <c r="J6" t="str">
        <v>Permanent</v>
      </c>
      <c r="K6" t="str">
        <v>Seattle, USA</v>
      </c>
      <c r="L6">
        <v>4.6712328767123283</v>
      </c>
      <c r="M6" t="str">
        <v>Part time</v>
      </c>
      <c r="N6" t="str">
        <v>PT</v>
      </c>
      <c r="P6" t="str">
        <v>PR00113</v>
      </c>
      <c r="Q6" t="str">
        <v>Van</v>
      </c>
      <c r="R6" t="str">
        <v>Tuxwell</v>
      </c>
      <c r="S6" t="str">
        <v>Female</v>
      </c>
      <c r="T6" t="str">
        <v>Business Development</v>
      </c>
      <c r="U6">
        <v>80695.740000000005</v>
      </c>
    </row>
    <row r="7" spans="1:21" x14ac:dyDescent="0.25">
      <c r="A7" t="str">
        <v>PR02010</v>
      </c>
      <c r="B7" t="str">
        <v>Prerana</v>
      </c>
      <c r="C7" t="str">
        <v>Nishita</v>
      </c>
      <c r="D7" t="str">
        <v>Male</v>
      </c>
      <c r="E7" t="str">
        <v>Product Management</v>
      </c>
      <c r="F7">
        <v>115191.38</v>
      </c>
      <c r="G7" t="str">
        <v>Above 100k</v>
      </c>
      <c r="H7">
        <v>44004</v>
      </c>
      <c r="I7">
        <v>1</v>
      </c>
      <c r="J7" t="str">
        <v>Permanent</v>
      </c>
      <c r="K7" t="str">
        <v>Hyderabad, India</v>
      </c>
      <c r="L7">
        <v>4</v>
      </c>
      <c r="M7" t="str">
        <v>Full time</v>
      </c>
      <c r="N7" t="str">
        <v>PT</v>
      </c>
      <c r="P7" t="str">
        <v>PR00246</v>
      </c>
      <c r="Q7" t="str">
        <v>Husein</v>
      </c>
      <c r="R7" t="str">
        <v>Augar</v>
      </c>
      <c r="S7" t="str">
        <v>Female</v>
      </c>
      <c r="T7" t="str">
        <v>Marketing</v>
      </c>
      <c r="U7">
        <v>67905.8</v>
      </c>
    </row>
    <row r="8" spans="1:21" x14ac:dyDescent="0.25">
      <c r="A8" t="str">
        <v>PR02208</v>
      </c>
      <c r="B8" t="str">
        <v>Gowri</v>
      </c>
      <c r="C8" t="str">
        <v>Sankar</v>
      </c>
      <c r="D8" t="str">
        <v>Female</v>
      </c>
      <c r="E8" t="str">
        <v>Training</v>
      </c>
      <c r="F8">
        <v>102934.09</v>
      </c>
      <c r="G8" t="str">
        <v>Above 100k</v>
      </c>
      <c r="H8">
        <v>44315</v>
      </c>
      <c r="I8">
        <v>1</v>
      </c>
      <c r="J8" t="str">
        <v>Permanent</v>
      </c>
      <c r="K8" t="str">
        <v>Hyderabad, India</v>
      </c>
      <c r="L8">
        <v>3.1479452054794521</v>
      </c>
      <c r="M8" t="str">
        <v>Full time</v>
      </c>
      <c r="N8" t="str">
        <v>PT</v>
      </c>
      <c r="P8" t="str">
        <v>PR00419</v>
      </c>
      <c r="Q8" t="str">
        <v>Billi</v>
      </c>
      <c r="R8" t="str">
        <v>Fellgate</v>
      </c>
      <c r="S8" t="str">
        <v>Female</v>
      </c>
      <c r="T8" t="str">
        <v>Business Development</v>
      </c>
      <c r="U8">
        <v>68980.52</v>
      </c>
    </row>
    <row r="9" spans="1:21" x14ac:dyDescent="0.25">
      <c r="A9" t="str">
        <v>PR02288</v>
      </c>
      <c r="B9" t="str">
        <v>Althea</v>
      </c>
      <c r="C9" t="str">
        <v>Bronger</v>
      </c>
      <c r="D9" t="str">
        <v>Male</v>
      </c>
      <c r="E9" t="str">
        <v>Product Management</v>
      </c>
      <c r="F9">
        <v>104335.03999999999</v>
      </c>
      <c r="G9" t="str">
        <v>Above 100k</v>
      </c>
      <c r="H9">
        <v>43874</v>
      </c>
      <c r="I9">
        <v>1</v>
      </c>
      <c r="J9" t="str">
        <v>Permanent</v>
      </c>
      <c r="K9" t="str">
        <v>Columbus, USA</v>
      </c>
      <c r="L9">
        <v>4.3561643835616435</v>
      </c>
      <c r="M9" t="str">
        <v>Full time</v>
      </c>
      <c r="N9" t="str">
        <v>PT</v>
      </c>
      <c r="P9" t="str">
        <v>PR00576</v>
      </c>
      <c r="Q9" t="str">
        <v>Lalitchandra</v>
      </c>
      <c r="R9" t="str">
        <v>Vadali</v>
      </c>
      <c r="S9" t="str">
        <v>Female</v>
      </c>
      <c r="T9" t="str">
        <v>Legal</v>
      </c>
      <c r="U9">
        <v>63705.4</v>
      </c>
    </row>
    <row r="10" spans="1:21" x14ac:dyDescent="0.25">
      <c r="A10" t="str">
        <v>PR03886</v>
      </c>
      <c r="B10" t="str">
        <v>Edd</v>
      </c>
      <c r="C10" t="str">
        <v>MacKnockiter</v>
      </c>
      <c r="D10" t="str">
        <v>Male</v>
      </c>
      <c r="E10" t="str">
        <v>Accounting</v>
      </c>
      <c r="F10">
        <v>119022.49</v>
      </c>
      <c r="G10" t="str">
        <v>Above 100k</v>
      </c>
      <c r="H10">
        <v>44431</v>
      </c>
      <c r="I10">
        <v>1</v>
      </c>
      <c r="J10" t="str">
        <v>Permanent</v>
      </c>
      <c r="K10" t="str">
        <v>Auckland, New Zealand</v>
      </c>
      <c r="L10">
        <v>2.8301369863013699</v>
      </c>
      <c r="M10" t="str">
        <v>Full time</v>
      </c>
      <c r="N10" t="str">
        <v>PT</v>
      </c>
      <c r="P10" t="str">
        <v>PR00746</v>
      </c>
      <c r="Q10" t="str">
        <v>Hogan</v>
      </c>
      <c r="R10" t="str">
        <v>Iles</v>
      </c>
      <c r="S10" t="str">
        <v>Female</v>
      </c>
      <c r="T10" t="str">
        <v>Accounting</v>
      </c>
      <c r="U10">
        <v>114177.23</v>
      </c>
    </row>
    <row r="11" spans="1:21" x14ac:dyDescent="0.25">
      <c r="A11" t="str">
        <v>PR04601</v>
      </c>
      <c r="B11" t="str">
        <v>Yedukondalu</v>
      </c>
      <c r="C11" t="str">
        <v>Panditula</v>
      </c>
      <c r="D11" t="str">
        <v>Need to check</v>
      </c>
      <c r="E11" t="str">
        <v>Support</v>
      </c>
      <c r="F11">
        <v>104802.63</v>
      </c>
      <c r="G11" t="str">
        <v>Above 100k</v>
      </c>
      <c r="H11">
        <v>44502</v>
      </c>
      <c r="I11">
        <v>1</v>
      </c>
      <c r="J11" t="str">
        <v>Permanent</v>
      </c>
      <c r="K11" t="str">
        <v>Hyderabad, India</v>
      </c>
      <c r="L11">
        <v>2.6356164383561644</v>
      </c>
      <c r="M11" t="str">
        <v>Full time</v>
      </c>
      <c r="N11" t="str">
        <v>PT</v>
      </c>
      <c r="P11" t="str">
        <v>PR00916</v>
      </c>
      <c r="Q11" t="str">
        <v>Inger</v>
      </c>
      <c r="R11" t="str">
        <v>Chapelhow</v>
      </c>
      <c r="S11" t="str">
        <v>Female</v>
      </c>
      <c r="T11" t="str">
        <v>Research and Development</v>
      </c>
      <c r="U11">
        <v>84309.95</v>
      </c>
    </row>
    <row r="12" spans="1:21" x14ac:dyDescent="0.25">
      <c r="A12" t="str">
        <v>SQ00022</v>
      </c>
      <c r="B12" t="str">
        <v>Carlin</v>
      </c>
      <c r="C12" t="str">
        <v>Demke</v>
      </c>
      <c r="D12" t="str">
        <v>Male</v>
      </c>
      <c r="E12" t="str">
        <v>Business Development</v>
      </c>
      <c r="F12">
        <v>110042.37</v>
      </c>
      <c r="G12" t="str">
        <v>Above 100k</v>
      </c>
      <c r="H12">
        <v>43914</v>
      </c>
      <c r="I12">
        <v>1</v>
      </c>
      <c r="J12" t="str">
        <v>Permanent</v>
      </c>
      <c r="K12" t="str">
        <v>Columbus, USA</v>
      </c>
      <c r="L12">
        <v>4.2465753424657535</v>
      </c>
      <c r="M12" t="str">
        <v>Full time</v>
      </c>
      <c r="N12" t="str">
        <v>PT</v>
      </c>
      <c r="P12" t="str">
        <v>PR01269</v>
      </c>
      <c r="Q12" t="str">
        <v>Eleonore</v>
      </c>
      <c r="R12" t="str">
        <v>Airdrie</v>
      </c>
      <c r="S12" t="str">
        <v>Female</v>
      </c>
      <c r="T12" t="str">
        <v>Engineering</v>
      </c>
      <c r="U12">
        <v>97105.19</v>
      </c>
    </row>
    <row r="13" spans="1:21" x14ac:dyDescent="0.25">
      <c r="A13" t="str">
        <v>SQ00144</v>
      </c>
      <c r="B13" t="str">
        <v>Collen</v>
      </c>
      <c r="C13" t="str">
        <v>Dunbleton</v>
      </c>
      <c r="D13" t="str">
        <v>Male</v>
      </c>
      <c r="E13" t="str">
        <v>Engineering</v>
      </c>
      <c r="F13">
        <v>118976.16</v>
      </c>
      <c r="G13" t="str">
        <v>Above 100k</v>
      </c>
      <c r="H13">
        <v>44120</v>
      </c>
      <c r="I13">
        <v>1</v>
      </c>
      <c r="J13" t="str">
        <v>Permanent</v>
      </c>
      <c r="K13" t="str">
        <v>Wellington, New Zealand</v>
      </c>
      <c r="L13">
        <v>3.6821917808219178</v>
      </c>
      <c r="M13" t="str">
        <v>Full time</v>
      </c>
      <c r="N13" t="str">
        <v>PT</v>
      </c>
      <c r="P13" t="str">
        <v>PR01383</v>
      </c>
      <c r="Q13" t="str">
        <v>Addi</v>
      </c>
      <c r="R13" t="str">
        <v>Studdeard</v>
      </c>
      <c r="S13" t="str">
        <v>Female</v>
      </c>
      <c r="T13" t="str">
        <v>Product Management</v>
      </c>
      <c r="U13">
        <v>72502.61</v>
      </c>
    </row>
    <row r="14" spans="1:21" x14ac:dyDescent="0.25">
      <c r="A14" t="str">
        <v>SQ00498</v>
      </c>
      <c r="B14" t="str">
        <v>Amery</v>
      </c>
      <c r="C14" t="str">
        <v>Ofer</v>
      </c>
      <c r="D14" t="str">
        <v>Female</v>
      </c>
      <c r="E14" t="str">
        <v>Legal</v>
      </c>
      <c r="F14">
        <v>111049.84</v>
      </c>
      <c r="G14" t="str">
        <v>Above 100k</v>
      </c>
      <c r="H14">
        <v>44393</v>
      </c>
      <c r="I14">
        <v>1</v>
      </c>
      <c r="J14" t="str">
        <v>Permanent</v>
      </c>
      <c r="K14" t="str">
        <v>Wellington, New Zealand</v>
      </c>
      <c r="L14">
        <v>2.9342465753424656</v>
      </c>
      <c r="M14" t="str">
        <v>Full time</v>
      </c>
      <c r="N14" t="str">
        <v>PT</v>
      </c>
      <c r="P14" t="str">
        <v>PR01662</v>
      </c>
      <c r="Q14" t="str">
        <v>Genevra</v>
      </c>
      <c r="R14" t="str">
        <v>Friday</v>
      </c>
      <c r="S14" t="str">
        <v>Female</v>
      </c>
      <c r="T14" t="str">
        <v>Research and Development</v>
      </c>
      <c r="U14">
        <v>50449.46</v>
      </c>
    </row>
    <row r="15" spans="1:21" x14ac:dyDescent="0.25">
      <c r="A15" t="str">
        <v>SQ01620</v>
      </c>
      <c r="B15" t="str">
        <v>Westbrook</v>
      </c>
      <c r="C15" t="str">
        <v>Brandino</v>
      </c>
      <c r="D15" t="str">
        <v>Male</v>
      </c>
      <c r="E15" t="str">
        <v>Legal</v>
      </c>
      <c r="F15">
        <v>113616.23</v>
      </c>
      <c r="G15" t="str">
        <v>Above 100k</v>
      </c>
      <c r="H15">
        <v>43255</v>
      </c>
      <c r="I15">
        <v>1</v>
      </c>
      <c r="J15" t="str">
        <v>Permanent</v>
      </c>
      <c r="K15" t="str">
        <v>Remote</v>
      </c>
      <c r="L15">
        <v>6.0520547945205481</v>
      </c>
      <c r="M15" t="str">
        <v>Full time</v>
      </c>
      <c r="N15" t="str">
        <v>PT</v>
      </c>
      <c r="P15" t="str">
        <v>PR02016</v>
      </c>
      <c r="Q15" t="str">
        <v>Iris</v>
      </c>
      <c r="R15" t="str">
        <v>Wagg</v>
      </c>
      <c r="S15" t="str">
        <v>Female</v>
      </c>
      <c r="T15" t="str">
        <v>Engineering</v>
      </c>
      <c r="U15">
        <v>58861.19</v>
      </c>
    </row>
    <row r="16" spans="1:21" x14ac:dyDescent="0.25">
      <c r="A16" t="str">
        <v>SQ02035</v>
      </c>
      <c r="B16" t="str">
        <v>Anni</v>
      </c>
      <c r="C16" t="str">
        <v>Izzard</v>
      </c>
      <c r="D16" t="str">
        <v>Male</v>
      </c>
      <c r="E16" t="str">
        <v>Human Resources</v>
      </c>
      <c r="F16">
        <v>103494.94</v>
      </c>
      <c r="G16" t="str">
        <v>Above 100k</v>
      </c>
      <c r="H16">
        <v>43256</v>
      </c>
      <c r="I16">
        <v>1</v>
      </c>
      <c r="J16" t="str">
        <v>Permanent</v>
      </c>
      <c r="K16" t="str">
        <v>Remote</v>
      </c>
      <c r="L16">
        <v>6.0493150684931507</v>
      </c>
      <c r="M16" t="str">
        <v>Full time</v>
      </c>
      <c r="N16" t="str">
        <v>PT</v>
      </c>
      <c r="P16" t="str">
        <v>PR02113</v>
      </c>
      <c r="Q16" t="str">
        <v>Beverie</v>
      </c>
      <c r="R16" t="str">
        <v>Moffet</v>
      </c>
      <c r="S16" t="str">
        <v>Female</v>
      </c>
      <c r="T16" t="str">
        <v>Support</v>
      </c>
      <c r="U16">
        <v>75974.990000000005</v>
      </c>
    </row>
    <row r="17" spans="1:21" x14ac:dyDescent="0.25">
      <c r="A17" t="str">
        <v>SQ02035</v>
      </c>
      <c r="B17" t="str">
        <v>Anni</v>
      </c>
      <c r="C17" t="str">
        <v>Izzard</v>
      </c>
      <c r="D17" t="str">
        <v>Male</v>
      </c>
      <c r="E17" t="str">
        <v>Human Resources</v>
      </c>
      <c r="F17">
        <v>103494.94</v>
      </c>
      <c r="G17" t="str">
        <v>Above 100k</v>
      </c>
      <c r="H17">
        <v>43256</v>
      </c>
      <c r="I17">
        <v>1</v>
      </c>
      <c r="J17" t="str">
        <v>Permanent</v>
      </c>
      <c r="K17" t="str">
        <v>Remote</v>
      </c>
      <c r="L17">
        <v>6.0493150684931507</v>
      </c>
      <c r="M17" t="str">
        <v>Full time</v>
      </c>
      <c r="N17" t="str">
        <v>PT</v>
      </c>
      <c r="P17" t="str">
        <v>PR02208</v>
      </c>
      <c r="Q17" t="str">
        <v>Gowri</v>
      </c>
      <c r="R17" t="str">
        <v>Sankar</v>
      </c>
      <c r="S17" t="str">
        <v>Female</v>
      </c>
      <c r="T17" t="str">
        <v>Training</v>
      </c>
      <c r="U17">
        <v>102934.09</v>
      </c>
    </row>
    <row r="18" spans="1:21" x14ac:dyDescent="0.25">
      <c r="A18" t="str">
        <v>SQ02174</v>
      </c>
      <c r="B18" t="str">
        <v>Sidoney</v>
      </c>
      <c r="C18" t="str">
        <v>Yitzhok</v>
      </c>
      <c r="D18" t="str">
        <v>Female</v>
      </c>
      <c r="E18" t="str">
        <v>Engineering</v>
      </c>
      <c r="F18">
        <v>118442.54</v>
      </c>
      <c r="G18" t="str">
        <v>Above 100k</v>
      </c>
      <c r="H18">
        <v>44193</v>
      </c>
      <c r="I18">
        <v>1</v>
      </c>
      <c r="J18" t="str">
        <v>Permanent</v>
      </c>
      <c r="K18" t="str">
        <v>Auckland, New Zealand</v>
      </c>
      <c r="L18">
        <v>3.4821917808219176</v>
      </c>
      <c r="M18" t="str">
        <v>Full time</v>
      </c>
      <c r="N18" t="str">
        <v>PT</v>
      </c>
      <c r="P18" t="str">
        <v>PR02275</v>
      </c>
      <c r="Q18" t="str">
        <v>Louise</v>
      </c>
      <c r="R18" t="str">
        <v>Lamming</v>
      </c>
      <c r="S18" t="str">
        <v>Female</v>
      </c>
      <c r="T18" t="str">
        <v>Sales</v>
      </c>
      <c r="U18">
        <v>41934.71</v>
      </c>
    </row>
    <row r="19" spans="1:21" x14ac:dyDescent="0.25">
      <c r="A19" t="str">
        <v>SQ02624</v>
      </c>
      <c r="B19" t="str">
        <v>Gwenneth</v>
      </c>
      <c r="C19" t="str">
        <v>Fealey</v>
      </c>
      <c r="D19" t="str">
        <v>Female</v>
      </c>
      <c r="E19" t="str">
        <v>Engineering</v>
      </c>
      <c r="F19">
        <v>114772.32</v>
      </c>
      <c r="G19" t="str">
        <v>Above 100k</v>
      </c>
      <c r="H19">
        <v>44251</v>
      </c>
      <c r="I19">
        <v>1</v>
      </c>
      <c r="J19" t="str">
        <v>Permanent</v>
      </c>
      <c r="K19" t="str">
        <v>Columbus, USA</v>
      </c>
      <c r="L19">
        <v>3.3232876712328765</v>
      </c>
      <c r="M19" t="str">
        <v>Full time</v>
      </c>
      <c r="N19" t="str">
        <v>PT</v>
      </c>
      <c r="P19" t="str">
        <v>PR02321</v>
      </c>
      <c r="Q19" t="str">
        <v>Evanne</v>
      </c>
      <c r="R19" t="str">
        <v>Sheryn</v>
      </c>
      <c r="S19" t="str">
        <v>Female</v>
      </c>
      <c r="T19" t="str">
        <v>Services</v>
      </c>
      <c r="U19">
        <v>81897.789999999994</v>
      </c>
    </row>
    <row r="20" spans="1:21" x14ac:dyDescent="0.25">
      <c r="A20" t="str">
        <v>SQ02703</v>
      </c>
      <c r="B20" t="str">
        <v>Deepit</v>
      </c>
      <c r="C20" t="str">
        <v>Ranjana</v>
      </c>
      <c r="D20" t="str">
        <v>Female</v>
      </c>
      <c r="E20" t="str">
        <v>Marketing</v>
      </c>
      <c r="F20">
        <v>104903.79</v>
      </c>
      <c r="G20" t="str">
        <v>Above 100k</v>
      </c>
      <c r="H20">
        <v>43649</v>
      </c>
      <c r="I20">
        <v>1</v>
      </c>
      <c r="J20" t="str">
        <v>Permanent</v>
      </c>
      <c r="K20" t="str">
        <v>Chennai, India</v>
      </c>
      <c r="L20">
        <v>4.9726027397260273</v>
      </c>
      <c r="M20" t="str">
        <v>Full time</v>
      </c>
      <c r="N20" t="str">
        <v>PT</v>
      </c>
      <c r="P20" t="str">
        <v>PR02436</v>
      </c>
      <c r="Q20" t="str">
        <v>Marmaduke</v>
      </c>
      <c r="R20" t="str">
        <v>Worssam</v>
      </c>
      <c r="S20" t="str">
        <v>Female</v>
      </c>
      <c r="T20" t="str">
        <v>Engineering</v>
      </c>
      <c r="U20">
        <v>78378.2</v>
      </c>
    </row>
    <row r="21" spans="1:21" x14ac:dyDescent="0.25">
      <c r="A21" t="str">
        <v>SQ03116</v>
      </c>
      <c r="B21" t="str">
        <v>Syd</v>
      </c>
      <c r="C21" t="str">
        <v>Fearn</v>
      </c>
      <c r="D21" t="str">
        <v>Male</v>
      </c>
      <c r="E21" t="str">
        <v>Engineering</v>
      </c>
      <c r="F21">
        <v>108872.77</v>
      </c>
      <c r="G21" t="str">
        <v>Above 100k</v>
      </c>
      <c r="H21">
        <v>43521</v>
      </c>
      <c r="I21">
        <v>1</v>
      </c>
      <c r="J21" t="str">
        <v>Permanent</v>
      </c>
      <c r="K21" t="str">
        <v>Remote</v>
      </c>
      <c r="L21">
        <v>5.3232876712328769</v>
      </c>
      <c r="M21" t="str">
        <v>Full time</v>
      </c>
      <c r="N21" t="str">
        <v>PT</v>
      </c>
      <c r="P21" t="str">
        <v>PR02603</v>
      </c>
      <c r="Q21" t="str">
        <v>Dinanath</v>
      </c>
      <c r="R21" t="str">
        <v>Simhambhatla</v>
      </c>
      <c r="S21" t="str">
        <v>Female</v>
      </c>
      <c r="T21" t="str">
        <v>Human Resources</v>
      </c>
      <c r="U21">
        <v>61994.76</v>
      </c>
    </row>
    <row r="22" spans="1:21" x14ac:dyDescent="0.25">
      <c r="A22" t="str">
        <v>SQ03387</v>
      </c>
      <c r="B22" t="str">
        <v>Robinia</v>
      </c>
      <c r="C22" t="str">
        <v>Scholling</v>
      </c>
      <c r="D22" t="str">
        <v>Female</v>
      </c>
      <c r="E22" t="str">
        <v>Human Resources</v>
      </c>
      <c r="F22">
        <v>100731.95</v>
      </c>
      <c r="G22" t="str">
        <v>Above 100k</v>
      </c>
      <c r="H22">
        <v>43936</v>
      </c>
      <c r="I22">
        <v>1</v>
      </c>
      <c r="J22" t="str">
        <v>Permanent</v>
      </c>
      <c r="K22" t="str">
        <v>Auckland, New Zealand</v>
      </c>
      <c r="L22">
        <v>4.1863013698630134</v>
      </c>
      <c r="M22" t="str">
        <v>Full time</v>
      </c>
      <c r="N22" t="str">
        <v>PT</v>
      </c>
      <c r="P22" t="str">
        <v>PR02957</v>
      </c>
      <c r="Q22" t="str">
        <v>Vaughn</v>
      </c>
      <c r="R22" t="str">
        <v>Carvill</v>
      </c>
      <c r="S22" t="str">
        <v>Female</v>
      </c>
      <c r="T22" t="str">
        <v>Training</v>
      </c>
      <c r="U22">
        <v>84745.93</v>
      </c>
    </row>
    <row r="23" spans="1:21" x14ac:dyDescent="0.25">
      <c r="A23" t="str">
        <v>SQ03476</v>
      </c>
      <c r="B23" t="str">
        <v>Ramalingam</v>
      </c>
      <c r="C23" t="str">
        <v>Kothapeta</v>
      </c>
      <c r="D23" t="str">
        <v>Need to check</v>
      </c>
      <c r="E23" t="str">
        <v>Accounting</v>
      </c>
      <c r="F23">
        <v>107107.6</v>
      </c>
      <c r="G23" t="str">
        <v>Above 100k</v>
      </c>
      <c r="H23">
        <v>43325</v>
      </c>
      <c r="I23">
        <v>0.9</v>
      </c>
      <c r="J23" t="str">
        <v>Permanent</v>
      </c>
      <c r="K23" t="str">
        <v>Chennai, India</v>
      </c>
      <c r="L23">
        <v>5.86027397260274</v>
      </c>
      <c r="M23" t="str">
        <v>Part time</v>
      </c>
      <c r="N23" t="str">
        <v>PT</v>
      </c>
      <c r="P23" t="str">
        <v>PR03158</v>
      </c>
      <c r="Q23" t="str">
        <v>Danica</v>
      </c>
      <c r="R23" t="str">
        <v>Nayshe</v>
      </c>
      <c r="S23" t="str">
        <v>Female</v>
      </c>
      <c r="T23" t="str">
        <v>Services</v>
      </c>
      <c r="U23">
        <v>89690.38</v>
      </c>
    </row>
    <row r="24" spans="1:21" x14ac:dyDescent="0.25">
      <c r="A24" t="str">
        <v>SQ03491</v>
      </c>
      <c r="B24" t="str">
        <v>Freda</v>
      </c>
      <c r="C24" t="str">
        <v>Legan</v>
      </c>
      <c r="D24" t="str">
        <v>Female</v>
      </c>
      <c r="E24" t="str">
        <v>Sales</v>
      </c>
      <c r="F24">
        <v>102129.37</v>
      </c>
      <c r="G24" t="str">
        <v>Above 100k</v>
      </c>
      <c r="H24">
        <v>44396</v>
      </c>
      <c r="I24">
        <v>1</v>
      </c>
      <c r="J24" t="str">
        <v>Permanent</v>
      </c>
      <c r="K24" t="str">
        <v>Columbus, USA</v>
      </c>
      <c r="L24">
        <v>2.9260273972602739</v>
      </c>
      <c r="M24" t="str">
        <v>Full time</v>
      </c>
      <c r="N24" t="str">
        <v>PT</v>
      </c>
      <c r="P24" t="str">
        <v>PR03271</v>
      </c>
      <c r="Q24" t="str">
        <v>Stan</v>
      </c>
      <c r="R24" t="str">
        <v>Tolliday</v>
      </c>
      <c r="S24" t="str">
        <v>Female</v>
      </c>
      <c r="T24" t="str">
        <v>Sales</v>
      </c>
      <c r="U24">
        <v>39535.49</v>
      </c>
    </row>
    <row r="25" spans="1:21" x14ac:dyDescent="0.25">
      <c r="A25" t="str">
        <v>SQ03733</v>
      </c>
      <c r="B25" t="str">
        <v>Revkah</v>
      </c>
      <c r="C25" t="str">
        <v>Antonacci</v>
      </c>
      <c r="D25" t="str">
        <v>Male</v>
      </c>
      <c r="E25" t="str">
        <v>Engineering</v>
      </c>
      <c r="F25">
        <v>109143.17</v>
      </c>
      <c r="G25" t="str">
        <v>Above 100k</v>
      </c>
      <c r="H25">
        <v>43945</v>
      </c>
      <c r="I25">
        <v>1</v>
      </c>
      <c r="J25" t="str">
        <v>Permanent</v>
      </c>
      <c r="K25" t="str">
        <v>Wellington, New Zealand</v>
      </c>
      <c r="L25">
        <v>4.161643835616438</v>
      </c>
      <c r="M25" t="str">
        <v>Full time</v>
      </c>
      <c r="N25" t="str">
        <v>PT</v>
      </c>
      <c r="P25" t="str">
        <v>PR03844</v>
      </c>
      <c r="Q25" t="str">
        <v>Brose</v>
      </c>
      <c r="R25" t="str">
        <v>MacCorkell</v>
      </c>
      <c r="S25" t="str">
        <v>Female</v>
      </c>
      <c r="T25" t="str">
        <v>Human Resources</v>
      </c>
      <c r="U25">
        <v>35943.620000000003</v>
      </c>
    </row>
    <row r="26" spans="1:21" x14ac:dyDescent="0.25">
      <c r="A26" t="str">
        <v>SQ04603</v>
      </c>
      <c r="B26" t="str">
        <v>Natalee</v>
      </c>
      <c r="C26" t="str">
        <v>Craiker</v>
      </c>
      <c r="D26" t="str">
        <v>Male</v>
      </c>
      <c r="E26" t="str">
        <v>Product Management</v>
      </c>
      <c r="F26">
        <v>111229.47</v>
      </c>
      <c r="G26" t="str">
        <v>Above 100k</v>
      </c>
      <c r="H26">
        <v>43402</v>
      </c>
      <c r="I26">
        <v>1</v>
      </c>
      <c r="J26" t="str">
        <v>Permanent</v>
      </c>
      <c r="K26" t="str">
        <v>Remote</v>
      </c>
      <c r="L26">
        <v>5.6493150684931503</v>
      </c>
      <c r="M26" t="str">
        <v>Full time</v>
      </c>
      <c r="N26" t="str">
        <v>PT</v>
      </c>
      <c r="P26" t="str">
        <v>PR04366</v>
      </c>
      <c r="Q26" t="str">
        <v>Carry</v>
      </c>
      <c r="R26" t="str">
        <v>Loblie</v>
      </c>
      <c r="S26" t="str">
        <v>Female</v>
      </c>
      <c r="T26" t="str">
        <v>Sales</v>
      </c>
      <c r="U26">
        <v>47551.89</v>
      </c>
    </row>
    <row r="27" spans="1:21" x14ac:dyDescent="0.25">
      <c r="A27" t="str">
        <v>SQ04612</v>
      </c>
      <c r="B27" t="str">
        <v>Mick</v>
      </c>
      <c r="C27" t="str">
        <v>Spraberry</v>
      </c>
      <c r="D27" t="str">
        <v>Female</v>
      </c>
      <c r="E27" t="str">
        <v>Services</v>
      </c>
      <c r="F27">
        <v>120000</v>
      </c>
      <c r="G27" t="str">
        <v>Above 100k</v>
      </c>
      <c r="H27">
        <v>43902</v>
      </c>
      <c r="I27">
        <v>0.9</v>
      </c>
      <c r="J27" t="str">
        <v>Permanent</v>
      </c>
      <c r="K27" t="str">
        <v>Remote</v>
      </c>
      <c r="L27">
        <v>4.279452054794521</v>
      </c>
      <c r="M27" t="str">
        <v>Part time</v>
      </c>
      <c r="N27" t="str">
        <v>PT</v>
      </c>
      <c r="P27" t="str">
        <v>PR04380</v>
      </c>
      <c r="Q27" t="str">
        <v>Van</v>
      </c>
      <c r="R27" t="str">
        <v>Tuxwell</v>
      </c>
      <c r="S27" t="str">
        <v>Female</v>
      </c>
      <c r="T27" t="str">
        <v>Business Development</v>
      </c>
      <c r="U27">
        <v>80695.740000000005</v>
      </c>
    </row>
    <row r="28" spans="1:21" x14ac:dyDescent="0.25">
      <c r="A28" t="str">
        <v>SQ04665</v>
      </c>
      <c r="B28" t="str">
        <v>Collin</v>
      </c>
      <c r="C28" t="str">
        <v>Jagson</v>
      </c>
      <c r="D28" t="str">
        <v>Male</v>
      </c>
      <c r="E28" t="str">
        <v>Services</v>
      </c>
      <c r="F28">
        <v>100424.23</v>
      </c>
      <c r="G28" t="str">
        <v>Above 100k</v>
      </c>
      <c r="H28">
        <v>43801</v>
      </c>
      <c r="I28">
        <v>1</v>
      </c>
      <c r="J28" t="str">
        <v>Permanent</v>
      </c>
      <c r="K28" t="str">
        <v>Auckland, New Zealand</v>
      </c>
      <c r="L28">
        <v>4.5561643835616437</v>
      </c>
      <c r="M28" t="str">
        <v>Full time</v>
      </c>
      <c r="N28" t="str">
        <v>PT</v>
      </c>
      <c r="P28" t="str">
        <v>PR04446</v>
      </c>
      <c r="Q28" t="str">
        <v>Sameer</v>
      </c>
      <c r="R28" t="str">
        <v>Shashank</v>
      </c>
      <c r="S28" t="str">
        <v>Female</v>
      </c>
      <c r="T28" t="str">
        <v>Research and Development</v>
      </c>
      <c r="U28">
        <v>92336.08</v>
      </c>
    </row>
    <row r="29" spans="1:21" x14ac:dyDescent="0.25">
      <c r="A29" t="str">
        <v>TN00579</v>
      </c>
      <c r="B29" t="str">
        <v>Rafaelita</v>
      </c>
      <c r="C29" t="str">
        <v>Blaksland</v>
      </c>
      <c r="D29" t="str">
        <v>Female</v>
      </c>
      <c r="E29" t="str">
        <v>Services</v>
      </c>
      <c r="F29">
        <v>109163.39</v>
      </c>
      <c r="G29" t="str">
        <v>Above 100k</v>
      </c>
      <c r="H29">
        <v>44019</v>
      </c>
      <c r="I29">
        <v>0.8</v>
      </c>
      <c r="J29" t="str">
        <v>Permanent</v>
      </c>
      <c r="K29" t="str">
        <v>Seattle, USA</v>
      </c>
      <c r="L29">
        <v>3.9589041095890409</v>
      </c>
      <c r="M29" t="str">
        <v>Part time</v>
      </c>
      <c r="N29" t="str">
        <v>PT</v>
      </c>
      <c r="P29" t="str">
        <v>PR04473</v>
      </c>
      <c r="Q29" t="str">
        <v>Wyn</v>
      </c>
      <c r="R29" t="str">
        <v>Treadger</v>
      </c>
      <c r="S29" t="str">
        <v>Female</v>
      </c>
      <c r="T29" t="str">
        <v>Business Development</v>
      </c>
      <c r="U29">
        <v>69192.850000000006</v>
      </c>
    </row>
    <row r="30" spans="1:21" x14ac:dyDescent="0.25">
      <c r="A30" t="str">
        <v>TN01281</v>
      </c>
      <c r="B30" t="str">
        <v>Cletus</v>
      </c>
      <c r="C30" t="str">
        <v>McGarahan</v>
      </c>
      <c r="D30" t="str">
        <v>Female</v>
      </c>
      <c r="E30" t="str">
        <v>Engineering</v>
      </c>
      <c r="F30">
        <v>114425.19</v>
      </c>
      <c r="G30" t="str">
        <v>Above 100k</v>
      </c>
      <c r="H30">
        <v>43857</v>
      </c>
      <c r="I30">
        <v>1</v>
      </c>
      <c r="J30" t="str">
        <v>Permanent</v>
      </c>
      <c r="K30" t="str">
        <v>Wellington, New Zealand</v>
      </c>
      <c r="L30">
        <v>4.4027397260273968</v>
      </c>
      <c r="M30" t="str">
        <v>Full time</v>
      </c>
      <c r="N30" t="str">
        <v>PT</v>
      </c>
      <c r="P30" t="str">
        <v>PR04686</v>
      </c>
      <c r="Q30" t="str">
        <v>Oona</v>
      </c>
      <c r="R30" t="str">
        <v>Donan</v>
      </c>
      <c r="S30" t="str">
        <v>Female</v>
      </c>
      <c r="T30" t="str">
        <v>Business Development</v>
      </c>
      <c r="U30">
        <v>98000</v>
      </c>
    </row>
    <row r="31" spans="1:21" x14ac:dyDescent="0.25">
      <c r="A31" t="str">
        <v>TN04058</v>
      </c>
      <c r="B31" t="str">
        <v>Subbarao</v>
      </c>
      <c r="C31" t="str">
        <v>Malladi</v>
      </c>
      <c r="D31" t="str">
        <v>Male</v>
      </c>
      <c r="E31" t="str">
        <v>Product Management</v>
      </c>
      <c r="F31">
        <v>106775.14</v>
      </c>
      <c r="G31" t="str">
        <v>Above 100k</v>
      </c>
      <c r="H31">
        <v>43563</v>
      </c>
      <c r="I31">
        <v>1</v>
      </c>
      <c r="J31" t="str">
        <v>Fixed Term</v>
      </c>
      <c r="K31" t="str">
        <v>Hyderabad, India</v>
      </c>
      <c r="L31">
        <v>5.2082191780821914</v>
      </c>
      <c r="M31" t="str">
        <v>Full time</v>
      </c>
      <c r="N31" t="str">
        <v>FT</v>
      </c>
      <c r="P31" t="str">
        <v>PR04851</v>
      </c>
      <c r="Q31" t="str">
        <v>Rodina</v>
      </c>
      <c r="R31" t="str">
        <v>Drinan</v>
      </c>
      <c r="S31" t="str">
        <v>Female</v>
      </c>
      <c r="T31" t="str">
        <v>Sales</v>
      </c>
      <c r="U31">
        <v>77045.440000000002</v>
      </c>
    </row>
    <row r="32" spans="1:21" x14ac:dyDescent="0.25">
      <c r="A32" t="str">
        <v>TN04058</v>
      </c>
      <c r="B32" t="str">
        <v>Vasu</v>
      </c>
      <c r="C32" t="str">
        <v>Nandin</v>
      </c>
      <c r="D32" t="str">
        <v>Male</v>
      </c>
      <c r="E32" t="str">
        <v>Product Management</v>
      </c>
      <c r="F32">
        <v>106775.14</v>
      </c>
      <c r="G32" t="str">
        <v>Above 100k</v>
      </c>
      <c r="H32">
        <v>43563</v>
      </c>
      <c r="I32">
        <v>1</v>
      </c>
      <c r="J32" t="str">
        <v>Fixed Term</v>
      </c>
      <c r="K32" t="str">
        <v>Hyderabad, India</v>
      </c>
      <c r="L32">
        <v>5.2082191780821914</v>
      </c>
      <c r="M32" t="str">
        <v>Full time</v>
      </c>
      <c r="N32" t="str">
        <v>FT</v>
      </c>
      <c r="P32" t="str">
        <v>SQ00105</v>
      </c>
      <c r="Q32" t="str">
        <v>Sarayu</v>
      </c>
      <c r="R32" t="str">
        <v>Ragunathan</v>
      </c>
      <c r="S32" t="str">
        <v>Female</v>
      </c>
      <c r="T32" t="str">
        <v>Training</v>
      </c>
      <c r="U32">
        <v>86010.54</v>
      </c>
    </row>
    <row r="33" spans="1:21" x14ac:dyDescent="0.25">
      <c r="A33" t="str">
        <v>TN04246</v>
      </c>
      <c r="B33" t="str">
        <v>Shaylyn</v>
      </c>
      <c r="C33" t="str">
        <v>Ransbury</v>
      </c>
      <c r="D33" t="str">
        <v>Female</v>
      </c>
      <c r="E33" t="str">
        <v>Support</v>
      </c>
      <c r="F33">
        <v>100371.31</v>
      </c>
      <c r="G33" t="str">
        <v>Above 100k</v>
      </c>
      <c r="H33">
        <v>44067</v>
      </c>
      <c r="I33">
        <v>0.8</v>
      </c>
      <c r="J33" t="str">
        <v>Fixed Term</v>
      </c>
      <c r="K33" t="str">
        <v>Auckland, New Zealand</v>
      </c>
      <c r="L33">
        <v>3.8273972602739725</v>
      </c>
      <c r="M33" t="str">
        <v>Part time</v>
      </c>
      <c r="N33" t="str">
        <v>FT</v>
      </c>
      <c r="P33" t="str">
        <v>SQ00187</v>
      </c>
      <c r="Q33" t="str">
        <v>Rupak</v>
      </c>
      <c r="R33" t="str">
        <v>Mehra</v>
      </c>
      <c r="S33" t="str">
        <v>Female</v>
      </c>
      <c r="T33" t="str">
        <v>Services</v>
      </c>
      <c r="U33">
        <v>71229.42</v>
      </c>
    </row>
    <row r="34" spans="1:21" x14ac:dyDescent="0.25">
      <c r="A34" t="str">
        <v>TN04740</v>
      </c>
      <c r="B34" t="str">
        <v>Tristam</v>
      </c>
      <c r="C34" t="str">
        <v>Cuming</v>
      </c>
      <c r="D34" t="str">
        <v>Female</v>
      </c>
      <c r="E34" t="str">
        <v>Support</v>
      </c>
      <c r="F34">
        <v>104038.9</v>
      </c>
      <c r="G34" t="str">
        <v>Above 100k</v>
      </c>
      <c r="H34">
        <v>43815</v>
      </c>
      <c r="I34">
        <v>1</v>
      </c>
      <c r="J34" t="str">
        <v>Fixed Term</v>
      </c>
      <c r="K34" t="str">
        <v>Remote</v>
      </c>
      <c r="L34">
        <v>4.5178082191780824</v>
      </c>
      <c r="M34" t="str">
        <v>Full time</v>
      </c>
      <c r="N34" t="str">
        <v>FT</v>
      </c>
      <c r="P34" t="str">
        <v>SQ00286</v>
      </c>
      <c r="Q34" t="str">
        <v>Ilesh</v>
      </c>
      <c r="R34" t="str">
        <v>Dasgupta</v>
      </c>
      <c r="S34" t="str">
        <v>Female</v>
      </c>
      <c r="T34" t="str">
        <v>Legal</v>
      </c>
      <c r="U34">
        <v>61213.01</v>
      </c>
    </row>
    <row r="35" spans="1:21" x14ac:dyDescent="0.25">
      <c r="A35" t="str">
        <v>VT01684</v>
      </c>
      <c r="B35" t="str">
        <v>Audry</v>
      </c>
      <c r="C35" t="str">
        <v>Yu</v>
      </c>
      <c r="D35" t="str">
        <v>Female</v>
      </c>
      <c r="E35" t="str">
        <v>Training</v>
      </c>
      <c r="F35">
        <v>101187.36</v>
      </c>
      <c r="G35" t="str">
        <v>Above 100k</v>
      </c>
      <c r="H35">
        <v>43258</v>
      </c>
      <c r="I35">
        <v>1</v>
      </c>
      <c r="J35" t="str">
        <v>Fixed Term</v>
      </c>
      <c r="K35" t="str">
        <v>Columbus, USA</v>
      </c>
      <c r="L35">
        <v>6.043835616438356</v>
      </c>
      <c r="M35" t="str">
        <v>Full time</v>
      </c>
      <c r="N35" t="str">
        <v>FT</v>
      </c>
      <c r="P35" t="str">
        <v>SQ00450</v>
      </c>
      <c r="Q35" t="str">
        <v>Louise</v>
      </c>
      <c r="R35" t="str">
        <v>Lamming</v>
      </c>
      <c r="S35" t="str">
        <v>Female</v>
      </c>
      <c r="T35" t="str">
        <v>Sales</v>
      </c>
      <c r="U35">
        <v>41934.71</v>
      </c>
    </row>
    <row r="36" spans="1:21" x14ac:dyDescent="0.25">
      <c r="A36" t="str">
        <v>VT01762</v>
      </c>
      <c r="B36" t="str">
        <v>Geena</v>
      </c>
      <c r="C36" t="str">
        <v>Raghavanpillai</v>
      </c>
      <c r="D36" t="str">
        <v>Male</v>
      </c>
      <c r="E36" t="str">
        <v>Accounting</v>
      </c>
      <c r="F36">
        <v>102515.81</v>
      </c>
      <c r="G36" t="str">
        <v>Above 100k</v>
      </c>
      <c r="H36">
        <v>43902</v>
      </c>
      <c r="I36">
        <v>1</v>
      </c>
      <c r="J36" t="str">
        <v>Fixed Term</v>
      </c>
      <c r="K36" t="str">
        <v>Chennai, India</v>
      </c>
      <c r="L36">
        <v>4.279452054794521</v>
      </c>
      <c r="M36" t="str">
        <v>Full time</v>
      </c>
      <c r="N36" t="str">
        <v>FT</v>
      </c>
      <c r="P36" t="str">
        <v>SQ00498</v>
      </c>
      <c r="Q36" t="str">
        <v>Amery</v>
      </c>
      <c r="R36" t="str">
        <v>Ofer</v>
      </c>
      <c r="S36" t="str">
        <v>Female</v>
      </c>
      <c r="T36" t="str">
        <v>Legal</v>
      </c>
      <c r="U36">
        <v>111049.84</v>
      </c>
    </row>
    <row r="37" spans="1:21" x14ac:dyDescent="0.25">
      <c r="A37" t="str">
        <v>VT01893</v>
      </c>
      <c r="B37" t="str">
        <v>Lindy</v>
      </c>
      <c r="C37" t="str">
        <v>Guillet</v>
      </c>
      <c r="D37" t="str">
        <v>Male</v>
      </c>
      <c r="E37" t="str">
        <v>Training</v>
      </c>
      <c r="F37">
        <v>112778.28</v>
      </c>
      <c r="G37" t="str">
        <v>Above 100k</v>
      </c>
      <c r="H37">
        <v>43250</v>
      </c>
      <c r="I37">
        <v>1</v>
      </c>
      <c r="J37" t="str">
        <v>Fixed Term</v>
      </c>
      <c r="K37" t="str">
        <v>Remote</v>
      </c>
      <c r="L37">
        <v>6.065753424657534</v>
      </c>
      <c r="M37" t="str">
        <v>Full time</v>
      </c>
      <c r="N37" t="str">
        <v>FT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>
        <v>89690.38</v>
      </c>
    </row>
    <row r="38" spans="1:21" x14ac:dyDescent="0.25">
      <c r="A38" t="str">
        <v>VT01893</v>
      </c>
      <c r="B38" t="str">
        <v>Lindy</v>
      </c>
      <c r="C38" t="str">
        <v>Guillet</v>
      </c>
      <c r="D38" t="str">
        <v>Male</v>
      </c>
      <c r="E38" t="str">
        <v>Training</v>
      </c>
      <c r="F38">
        <v>112778.28</v>
      </c>
      <c r="G38" t="str">
        <v>Above 100k</v>
      </c>
      <c r="H38">
        <v>43250</v>
      </c>
      <c r="I38">
        <v>1</v>
      </c>
      <c r="J38" t="str">
        <v>Fixed Term</v>
      </c>
      <c r="K38" t="str">
        <v>Remote</v>
      </c>
      <c r="L38">
        <v>6.065753424657534</v>
      </c>
      <c r="M38" t="str">
        <v>Full time</v>
      </c>
      <c r="N38" t="str">
        <v>FT</v>
      </c>
      <c r="P38" t="str">
        <v>SQ00914</v>
      </c>
      <c r="Q38" t="str">
        <v>Duran</v>
      </c>
      <c r="R38" t="str">
        <v>Appala</v>
      </c>
      <c r="S38" t="str">
        <v>Female</v>
      </c>
      <c r="T38" t="str">
        <v>Product Management</v>
      </c>
      <c r="U38">
        <v>38438.239999999998</v>
      </c>
    </row>
    <row r="39" spans="1:21" x14ac:dyDescent="0.25">
      <c r="A39" t="str">
        <v>VT02491</v>
      </c>
      <c r="B39" t="str">
        <v>Alexis</v>
      </c>
      <c r="C39" t="str">
        <v>Gotfrey</v>
      </c>
      <c r="D39" t="str">
        <v>Male</v>
      </c>
      <c r="E39" t="str">
        <v>Engineering</v>
      </c>
      <c r="F39">
        <v>114465.93</v>
      </c>
      <c r="G39" t="str">
        <v>Above 100k</v>
      </c>
      <c r="H39">
        <v>43291</v>
      </c>
      <c r="I39">
        <v>1</v>
      </c>
      <c r="J39" t="str">
        <v>Temporary</v>
      </c>
      <c r="K39" t="str">
        <v>Wellington, New Zealand</v>
      </c>
      <c r="L39">
        <v>5.9534246575342467</v>
      </c>
      <c r="M39" t="str">
        <v>Full time</v>
      </c>
      <c r="N39" t="str">
        <v>TE</v>
      </c>
      <c r="P39" t="str">
        <v>SQ00914</v>
      </c>
      <c r="Q39" t="str">
        <v>Karuna</v>
      </c>
      <c r="R39" t="str">
        <v>Pashupathy</v>
      </c>
      <c r="S39" t="str">
        <v>Female</v>
      </c>
      <c r="T39" t="str">
        <v>Product Management</v>
      </c>
      <c r="U39">
        <v>38438.239999999998</v>
      </c>
    </row>
    <row r="40" spans="1:21" x14ac:dyDescent="0.25">
      <c r="A40" t="str">
        <v>VT02801</v>
      </c>
      <c r="B40" t="str">
        <v>Shellysheldon</v>
      </c>
      <c r="C40" t="str">
        <v>Mahady</v>
      </c>
      <c r="D40" t="str">
        <v>Male</v>
      </c>
      <c r="E40" t="str">
        <v>Training</v>
      </c>
      <c r="F40">
        <v>114691.03</v>
      </c>
      <c r="G40" t="str">
        <v>Above 100k</v>
      </c>
      <c r="H40">
        <v>44039</v>
      </c>
      <c r="I40">
        <v>1</v>
      </c>
      <c r="J40" t="str">
        <v>Temporary</v>
      </c>
      <c r="K40" t="str">
        <v>Wellington, New Zealand</v>
      </c>
      <c r="L40">
        <v>3.904109589041096</v>
      </c>
      <c r="M40" t="str">
        <v>Full time</v>
      </c>
      <c r="N40" t="str">
        <v>TE</v>
      </c>
      <c r="P40" t="str">
        <v>SQ00960</v>
      </c>
      <c r="Q40" t="str">
        <v>Calvin</v>
      </c>
      <c r="R40" t="str">
        <v>O'Carroll</v>
      </c>
      <c r="S40" t="str">
        <v>Female</v>
      </c>
      <c r="T40" t="str">
        <v>Research and Development</v>
      </c>
      <c r="U40">
        <v>44447.26</v>
      </c>
    </row>
    <row r="41" spans="1:21" x14ac:dyDescent="0.25">
      <c r="A41" t="str">
        <v>VT03421</v>
      </c>
      <c r="B41" t="str">
        <v>Alic</v>
      </c>
      <c r="C41" t="str">
        <v>Bagg</v>
      </c>
      <c r="D41" t="str">
        <v>Male</v>
      </c>
      <c r="E41" t="str">
        <v>Legal</v>
      </c>
      <c r="F41">
        <v>113747.56</v>
      </c>
      <c r="G41" t="str">
        <v>Above 100k</v>
      </c>
      <c r="H41">
        <v>44270</v>
      </c>
      <c r="I41">
        <v>0.7</v>
      </c>
      <c r="J41" t="str">
        <v>Temporary</v>
      </c>
      <c r="K41" t="str">
        <v>Columbus, USA</v>
      </c>
      <c r="L41">
        <v>3.2712328767123289</v>
      </c>
      <c r="M41" t="str">
        <v>Part time</v>
      </c>
      <c r="N41" t="str">
        <v>TE</v>
      </c>
      <c r="P41" t="str">
        <v>SQ01283</v>
      </c>
      <c r="Q41" t="str">
        <v>Barr</v>
      </c>
      <c r="R41" t="str">
        <v>Faughny</v>
      </c>
      <c r="S41" t="str">
        <v>Female</v>
      </c>
      <c r="T41" t="str">
        <v>Marketing</v>
      </c>
      <c r="U41">
        <v>68008.55</v>
      </c>
    </row>
    <row r="42" spans="1:21" x14ac:dyDescent="0.25">
      <c r="A42" t="str">
        <v>VT03421</v>
      </c>
      <c r="B42" t="str">
        <v>Alic</v>
      </c>
      <c r="C42" t="str">
        <v>Bagg</v>
      </c>
      <c r="D42" t="str">
        <v>Male</v>
      </c>
      <c r="E42" t="str">
        <v>Legal</v>
      </c>
      <c r="F42">
        <v>113747.56</v>
      </c>
      <c r="G42" t="str">
        <v>Above 100k</v>
      </c>
      <c r="H42">
        <v>44270</v>
      </c>
      <c r="I42">
        <v>0.7</v>
      </c>
      <c r="J42" t="str">
        <v>Temporary</v>
      </c>
      <c r="K42" t="str">
        <v>Columbus, USA</v>
      </c>
      <c r="L42">
        <v>3.2712328767123289</v>
      </c>
      <c r="M42" t="str">
        <v>Part time</v>
      </c>
      <c r="N42" t="str">
        <v>TE</v>
      </c>
      <c r="P42" t="str">
        <v>SQ01402</v>
      </c>
      <c r="Q42" t="str">
        <v>Sahaj</v>
      </c>
      <c r="R42" t="str">
        <v>Jonnalagadda</v>
      </c>
      <c r="S42" t="str">
        <v>Female</v>
      </c>
      <c r="T42" t="str">
        <v>Engineering</v>
      </c>
      <c r="U42">
        <v>44403.77</v>
      </c>
    </row>
    <row r="43" spans="1:21" x14ac:dyDescent="0.25">
      <c r="A43" t="str">
        <v>VT04028</v>
      </c>
      <c r="B43" t="str">
        <v>Michale</v>
      </c>
      <c r="C43" t="str">
        <v>Rolf</v>
      </c>
      <c r="D43" t="str">
        <v>Male</v>
      </c>
      <c r="E43" t="str">
        <v>Services</v>
      </c>
      <c r="F43">
        <v>111815.49</v>
      </c>
      <c r="G43" t="str">
        <v>Above 100k</v>
      </c>
      <c r="H43">
        <v>43895</v>
      </c>
      <c r="I43">
        <v>0.7</v>
      </c>
      <c r="J43" t="str">
        <v>Temporary</v>
      </c>
      <c r="K43" t="str">
        <v>Remote</v>
      </c>
      <c r="L43">
        <v>4.2986301369863016</v>
      </c>
      <c r="M43" t="str">
        <v>Part time</v>
      </c>
      <c r="N43" t="str">
        <v>TE</v>
      </c>
      <c r="P43" t="str">
        <v>SQ01730</v>
      </c>
      <c r="Q43" t="str">
        <v>Austine</v>
      </c>
      <c r="R43" t="str">
        <v>Littlewood</v>
      </c>
      <c r="S43" t="str">
        <v>Female</v>
      </c>
      <c r="T43" t="str">
        <v>Services</v>
      </c>
      <c r="U43">
        <v>32269.91</v>
      </c>
    </row>
    <row r="44" spans="1:21" x14ac:dyDescent="0.25">
      <c r="A44" t="str">
        <v>VT04028</v>
      </c>
      <c r="B44" t="str">
        <v>Michale</v>
      </c>
      <c r="C44" t="str">
        <v>Rolf</v>
      </c>
      <c r="D44" t="str">
        <v>Male</v>
      </c>
      <c r="E44" t="str">
        <v>Services</v>
      </c>
      <c r="F44">
        <v>111815.49</v>
      </c>
      <c r="G44" t="str">
        <v>Above 100k</v>
      </c>
      <c r="H44">
        <v>43895</v>
      </c>
      <c r="I44">
        <v>0.7</v>
      </c>
      <c r="J44" t="str">
        <v>Temporary</v>
      </c>
      <c r="K44" t="str">
        <v>Remote</v>
      </c>
      <c r="L44">
        <v>4.2986301369863016</v>
      </c>
      <c r="M44" t="str">
        <v>Part time</v>
      </c>
      <c r="N44" t="str">
        <v>TE</v>
      </c>
      <c r="P44" t="str">
        <v>SQ01854</v>
      </c>
      <c r="Q44" t="str">
        <v>Jessica</v>
      </c>
      <c r="R44" t="str">
        <v>Callcott</v>
      </c>
      <c r="S44" t="str">
        <v>Female</v>
      </c>
      <c r="T44" t="str">
        <v>Marketing</v>
      </c>
      <c r="U44">
        <v>66017.179999999993</v>
      </c>
    </row>
    <row r="45" spans="1:21" x14ac:dyDescent="0.25">
      <c r="A45" t="str">
        <v>VT04093</v>
      </c>
      <c r="B45" t="str">
        <v>Prasanna</v>
      </c>
      <c r="C45" t="str">
        <v>Lakshmi</v>
      </c>
      <c r="D45" t="str">
        <v>Female</v>
      </c>
      <c r="E45" t="str">
        <v>Training</v>
      </c>
      <c r="F45">
        <v>116767.63</v>
      </c>
      <c r="G45" t="str">
        <v>Above 100k</v>
      </c>
      <c r="H45">
        <v>43949</v>
      </c>
      <c r="I45">
        <v>0.4</v>
      </c>
      <c r="J45" t="str">
        <v>Temporary</v>
      </c>
      <c r="K45" t="str">
        <v>Chennai, India</v>
      </c>
      <c r="L45">
        <v>4.1506849315068495</v>
      </c>
      <c r="M45" t="str">
        <v>Part time</v>
      </c>
      <c r="N45" t="str">
        <v>TE</v>
      </c>
      <c r="P45" t="str">
        <v>SQ02174</v>
      </c>
      <c r="Q45" t="str">
        <v>Sidoney</v>
      </c>
      <c r="R45" t="str">
        <v>Yitzhok</v>
      </c>
      <c r="S45" t="str">
        <v>Female</v>
      </c>
      <c r="T45" t="str">
        <v>Engineering</v>
      </c>
      <c r="U45">
        <v>118442.54</v>
      </c>
    </row>
    <row r="46" spans="1:21" x14ac:dyDescent="0.25">
      <c r="A46" t="str">
        <v>VT04093</v>
      </c>
      <c r="B46" t="str">
        <v>Baruna</v>
      </c>
      <c r="C46" t="str">
        <v>Ogale</v>
      </c>
      <c r="D46" t="str">
        <v>Female</v>
      </c>
      <c r="E46" t="str">
        <v>Training</v>
      </c>
      <c r="F46">
        <v>116767.63</v>
      </c>
      <c r="G46" t="str">
        <v>Above 100k</v>
      </c>
      <c r="H46">
        <v>43949</v>
      </c>
      <c r="I46">
        <v>0.4</v>
      </c>
      <c r="J46" t="str">
        <v>Temporary</v>
      </c>
      <c r="K46" t="str">
        <v>Chennai, India</v>
      </c>
      <c r="L46">
        <v>4.1506849315068495</v>
      </c>
      <c r="M46" t="str">
        <v>Part time</v>
      </c>
      <c r="N46" t="str">
        <v>TE</v>
      </c>
      <c r="P46" t="str">
        <v>SQ02223</v>
      </c>
      <c r="Q46" t="str">
        <v>Pippy</v>
      </c>
      <c r="R46" t="str">
        <v>Shepperd</v>
      </c>
      <c r="S46" t="str">
        <v>Female</v>
      </c>
      <c r="T46" t="str">
        <v>Accounting</v>
      </c>
      <c r="U46">
        <v>44845.33</v>
      </c>
    </row>
    <row r="47" spans="1:21" x14ac:dyDescent="0.25">
      <c r="A47" t="str">
        <v>VT04350</v>
      </c>
      <c r="B47" t="str">
        <v>Kulbhushan</v>
      </c>
      <c r="C47" t="str">
        <v>Moorthy</v>
      </c>
      <c r="D47" t="str">
        <v>Male</v>
      </c>
      <c r="E47" t="str">
        <v>Business Development</v>
      </c>
      <c r="F47">
        <v>106400.02</v>
      </c>
      <c r="G47" t="str">
        <v>Above 100k</v>
      </c>
      <c r="H47">
        <v>44021</v>
      </c>
      <c r="I47">
        <v>1</v>
      </c>
      <c r="J47" t="str">
        <v>Temporary</v>
      </c>
      <c r="K47" t="str">
        <v>Chennai, India</v>
      </c>
      <c r="L47">
        <v>3.9534246575342467</v>
      </c>
      <c r="M47" t="str">
        <v>Full time</v>
      </c>
      <c r="N47" t="str">
        <v>TE</v>
      </c>
      <c r="P47" t="str">
        <v>SQ02465</v>
      </c>
      <c r="Q47" t="str">
        <v>Bernie</v>
      </c>
      <c r="R47" t="str">
        <v>Gorges</v>
      </c>
      <c r="S47" t="str">
        <v>Female</v>
      </c>
      <c r="T47" t="str">
        <v>Training</v>
      </c>
      <c r="U47">
        <v>99965.97</v>
      </c>
    </row>
    <row r="48" spans="1:21" x14ac:dyDescent="0.25">
      <c r="A48" t="str">
        <v>VT04350</v>
      </c>
      <c r="B48" t="str">
        <v>Lalit</v>
      </c>
      <c r="C48" t="str">
        <v>Kothari</v>
      </c>
      <c r="D48" t="str">
        <v>Male</v>
      </c>
      <c r="E48" t="str">
        <v>Business Development</v>
      </c>
      <c r="F48">
        <v>106400.02</v>
      </c>
      <c r="G48" t="str">
        <v>Above 100k</v>
      </c>
      <c r="H48">
        <v>44021</v>
      </c>
      <c r="I48">
        <v>1</v>
      </c>
      <c r="J48" t="str">
        <v>Temporary</v>
      </c>
      <c r="K48" t="str">
        <v>Chennai, India</v>
      </c>
      <c r="L48">
        <v>3.9534246575342467</v>
      </c>
      <c r="M48" t="str">
        <v>Full time</v>
      </c>
      <c r="N48" t="str">
        <v>TE</v>
      </c>
      <c r="P48" t="str">
        <v>SQ02565</v>
      </c>
      <c r="Q48" t="str">
        <v>Konstantin</v>
      </c>
      <c r="R48" t="str">
        <v>Timblett</v>
      </c>
      <c r="S48" t="str">
        <v>Female</v>
      </c>
      <c r="T48" t="str">
        <v>Training</v>
      </c>
      <c r="U48">
        <v>56253.81</v>
      </c>
    </row>
    <row r="49" spans="1:21" x14ac:dyDescent="0.25">
      <c r="A49" t="str">
        <v>VT04552</v>
      </c>
      <c r="B49" t="str">
        <v>Theresita</v>
      </c>
      <c r="C49" t="str">
        <v>Chasmer</v>
      </c>
      <c r="D49" t="str">
        <v>Female</v>
      </c>
      <c r="E49" t="str">
        <v>Product Management</v>
      </c>
      <c r="F49">
        <v>106665.67</v>
      </c>
      <c r="G49" t="str">
        <v>Above 100k</v>
      </c>
      <c r="H49">
        <v>43311</v>
      </c>
      <c r="I49">
        <v>1</v>
      </c>
      <c r="J49" t="str">
        <v>Temporary</v>
      </c>
      <c r="K49" t="str">
        <v>Columbus, USA</v>
      </c>
      <c r="L49">
        <v>5.8986301369863012</v>
      </c>
      <c r="M49" t="str">
        <v>Full time</v>
      </c>
      <c r="N49" t="str">
        <v>TE</v>
      </c>
      <c r="P49" t="str">
        <v>SQ02582</v>
      </c>
      <c r="Q49" t="str">
        <v>Kaishori</v>
      </c>
      <c r="R49" t="str">
        <v>Harathi</v>
      </c>
      <c r="S49" t="str">
        <v>Female</v>
      </c>
      <c r="T49" t="str">
        <v>Product Management</v>
      </c>
      <c r="U49">
        <v>51798.25</v>
      </c>
    </row>
    <row r="50" spans="1:21" x14ac:dyDescent="0.25">
      <c r="A50" t="str">
        <v>VT04681</v>
      </c>
      <c r="B50" t="str">
        <v>Nickolai</v>
      </c>
      <c r="C50" t="str">
        <v>Artin</v>
      </c>
      <c r="D50" t="str">
        <v>Female</v>
      </c>
      <c r="E50" t="str">
        <v>Product Management</v>
      </c>
      <c r="F50">
        <v>110906.35</v>
      </c>
      <c r="G50" t="str">
        <v>Above 100k</v>
      </c>
      <c r="H50">
        <v>43434</v>
      </c>
      <c r="I50">
        <v>1</v>
      </c>
      <c r="J50" t="str">
        <v>Temporary</v>
      </c>
      <c r="K50" t="str">
        <v>Wellington, New Zealand</v>
      </c>
      <c r="L50">
        <v>5.5616438356164384</v>
      </c>
      <c r="M50" t="str">
        <v>Full time</v>
      </c>
      <c r="N50" t="str">
        <v>TE</v>
      </c>
      <c r="P50" t="str">
        <v>SQ02624</v>
      </c>
      <c r="Q50" t="str">
        <v>Gwenneth</v>
      </c>
      <c r="R50" t="str">
        <v>Fealey</v>
      </c>
      <c r="S50" t="str">
        <v>Female</v>
      </c>
      <c r="T50" t="str">
        <v>Engineering</v>
      </c>
      <c r="U50">
        <v>114772.32</v>
      </c>
    </row>
    <row r="51" spans="1:21" ht="20.25" thickBot="1" x14ac:dyDescent="0.35">
      <c r="B51" s="27"/>
      <c r="P51" t="str">
        <v>SQ02643</v>
      </c>
      <c r="Q51" t="str">
        <v>Indu</v>
      </c>
      <c r="R51" t="str">
        <v>Varada</v>
      </c>
      <c r="S51" t="str">
        <v>Female</v>
      </c>
      <c r="T51" t="str">
        <v>Engineering</v>
      </c>
      <c r="U51">
        <v>88425.08</v>
      </c>
    </row>
    <row r="52" spans="1:21" ht="15.75" thickTop="1" x14ac:dyDescent="0.25">
      <c r="P52" t="str">
        <v>SQ02703</v>
      </c>
      <c r="Q52" t="str">
        <v>Deepit</v>
      </c>
      <c r="R52" t="str">
        <v>Ranjana</v>
      </c>
      <c r="S52" t="str">
        <v>Female</v>
      </c>
      <c r="T52" t="str">
        <v>Marketing</v>
      </c>
      <c r="U52">
        <v>104903.79</v>
      </c>
    </row>
    <row r="53" spans="1:21" x14ac:dyDescent="0.25">
      <c r="P53" t="str">
        <v>SQ03024</v>
      </c>
      <c r="Q53" t="str">
        <v>Inge</v>
      </c>
      <c r="R53" t="str">
        <v>Creer</v>
      </c>
      <c r="S53" t="str">
        <v>Female</v>
      </c>
      <c r="T53" t="str">
        <v>Services</v>
      </c>
      <c r="U53">
        <v>69057.320000000007</v>
      </c>
    </row>
    <row r="54" spans="1:21" x14ac:dyDescent="0.25">
      <c r="P54" t="str">
        <v>SQ03024</v>
      </c>
      <c r="Q54" t="str">
        <v>Inge</v>
      </c>
      <c r="R54" t="str">
        <v>Creer</v>
      </c>
      <c r="S54" t="str">
        <v>Female</v>
      </c>
      <c r="T54" t="str">
        <v>Services</v>
      </c>
      <c r="U54">
        <v>69057.320000000007</v>
      </c>
    </row>
    <row r="55" spans="1:21" x14ac:dyDescent="0.25">
      <c r="P55" t="str">
        <v>SQ03321</v>
      </c>
      <c r="Q55" t="str">
        <v>Gradey</v>
      </c>
      <c r="R55" t="str">
        <v>Litton</v>
      </c>
      <c r="S55" t="str">
        <v>Female</v>
      </c>
      <c r="T55" t="str">
        <v>Accounting</v>
      </c>
      <c r="U55">
        <v>68887.839999999997</v>
      </c>
    </row>
    <row r="56" spans="1:21" x14ac:dyDescent="0.25">
      <c r="P56" t="str">
        <v>SQ03350</v>
      </c>
      <c r="Q56" t="str">
        <v>Felice</v>
      </c>
      <c r="R56" t="str">
        <v>McMurty</v>
      </c>
      <c r="S56" t="str">
        <v>Female</v>
      </c>
      <c r="T56" t="str">
        <v>Product Management</v>
      </c>
      <c r="U56">
        <v>66865.490000000005</v>
      </c>
    </row>
    <row r="57" spans="1:21" x14ac:dyDescent="0.25">
      <c r="P57" t="str">
        <v>SQ03350</v>
      </c>
      <c r="Q57" t="str">
        <v>Felice</v>
      </c>
      <c r="R57" t="str">
        <v>McMurty</v>
      </c>
      <c r="S57" t="str">
        <v>Female</v>
      </c>
      <c r="T57" t="str">
        <v>Product Management</v>
      </c>
      <c r="U57">
        <v>66865.490000000005</v>
      </c>
    </row>
    <row r="58" spans="1:21" x14ac:dyDescent="0.25">
      <c r="P58" t="str">
        <v>SQ03387</v>
      </c>
      <c r="Q58" t="str">
        <v>Robinia</v>
      </c>
      <c r="R58" t="str">
        <v>Scholling</v>
      </c>
      <c r="S58" t="str">
        <v>Female</v>
      </c>
      <c r="T58" t="str">
        <v>Human Resources</v>
      </c>
      <c r="U58">
        <v>100731.95</v>
      </c>
    </row>
    <row r="59" spans="1:21" x14ac:dyDescent="0.25">
      <c r="P59" t="str">
        <v>SQ03491</v>
      </c>
      <c r="Q59" t="str">
        <v>Freda</v>
      </c>
      <c r="R59" t="str">
        <v>Legan</v>
      </c>
      <c r="S59" t="str">
        <v>Female</v>
      </c>
      <c r="T59" t="str">
        <v>Sales</v>
      </c>
      <c r="U59">
        <v>102129.37</v>
      </c>
    </row>
    <row r="60" spans="1:21" x14ac:dyDescent="0.25">
      <c r="P60" t="str">
        <v>SQ03546</v>
      </c>
      <c r="Q60" t="str">
        <v>Amlankusum</v>
      </c>
      <c r="R60" t="str">
        <v>Rajabhushan</v>
      </c>
      <c r="S60" t="str">
        <v>Female</v>
      </c>
      <c r="T60" t="str">
        <v>Legal</v>
      </c>
      <c r="U60">
        <v>75733.740000000005</v>
      </c>
    </row>
    <row r="61" spans="1:21" x14ac:dyDescent="0.25">
      <c r="P61" t="str">
        <v>SQ03625</v>
      </c>
      <c r="Q61" t="str">
        <v>Fidela</v>
      </c>
      <c r="R61" t="str">
        <v>Artis</v>
      </c>
      <c r="S61" t="str">
        <v>Female</v>
      </c>
      <c r="T61" t="str">
        <v>Sales</v>
      </c>
      <c r="U61">
        <v>78020.39</v>
      </c>
    </row>
    <row r="62" spans="1:21" x14ac:dyDescent="0.25">
      <c r="P62" t="str">
        <v>SQ03626</v>
      </c>
      <c r="Q62" t="str">
        <v>Krishnakanta</v>
      </c>
      <c r="R62" t="str">
        <v>Vellanki</v>
      </c>
      <c r="S62" t="str">
        <v>Female</v>
      </c>
      <c r="T62" t="str">
        <v>Training</v>
      </c>
      <c r="U62">
        <v>95677.9</v>
      </c>
    </row>
    <row r="63" spans="1:21" x14ac:dyDescent="0.25">
      <c r="P63" t="str">
        <v>SQ04437</v>
      </c>
      <c r="Q63" t="str">
        <v>Hephzibah</v>
      </c>
      <c r="R63" t="str">
        <v>Summerell</v>
      </c>
      <c r="S63" t="str">
        <v>Female</v>
      </c>
      <c r="T63" t="str">
        <v>Services</v>
      </c>
      <c r="U63">
        <v>28305.08</v>
      </c>
    </row>
    <row r="64" spans="1:21" x14ac:dyDescent="0.25">
      <c r="P64" t="str">
        <v>SQ04612</v>
      </c>
      <c r="Q64" t="str">
        <v>Mick</v>
      </c>
      <c r="R64" t="str">
        <v>Spraberry</v>
      </c>
      <c r="S64" t="str">
        <v>Female</v>
      </c>
      <c r="T64" t="str">
        <v>Services</v>
      </c>
      <c r="U64">
        <v>120000</v>
      </c>
    </row>
    <row r="65" spans="16:21" x14ac:dyDescent="0.25">
      <c r="P65" t="str">
        <v>SQ04613</v>
      </c>
      <c r="Q65" t="str">
        <v>Sarojini</v>
      </c>
      <c r="R65" t="str">
        <v>Naueshwara</v>
      </c>
      <c r="S65" t="str">
        <v>Female</v>
      </c>
      <c r="T65" t="str">
        <v>Human Resources</v>
      </c>
      <c r="U65">
        <v>85264.38</v>
      </c>
    </row>
    <row r="66" spans="16:21" x14ac:dyDescent="0.25">
      <c r="P66" t="str">
        <v>SQ04960</v>
      </c>
      <c r="Q66" t="str">
        <v>Shubhra</v>
      </c>
      <c r="R66" t="str">
        <v>Potla</v>
      </c>
      <c r="S66" t="str">
        <v>Female</v>
      </c>
      <c r="T66" t="str">
        <v>Support</v>
      </c>
      <c r="U66">
        <v>71924.850000000006</v>
      </c>
    </row>
    <row r="67" spans="16:21" x14ac:dyDescent="0.25">
      <c r="P67" t="str">
        <v>TN00083</v>
      </c>
      <c r="Q67" t="str">
        <v>Chandana</v>
      </c>
      <c r="R67" t="str">
        <v>Sannidhi</v>
      </c>
      <c r="S67" t="str">
        <v>Female</v>
      </c>
      <c r="T67" t="str">
        <v>Business Development</v>
      </c>
      <c r="U67">
        <v>61688.77</v>
      </c>
    </row>
    <row r="68" spans="16:21" x14ac:dyDescent="0.25">
      <c r="P68" t="str">
        <v>TN00182</v>
      </c>
      <c r="Q68" t="str">
        <v>Camilla</v>
      </c>
      <c r="R68" t="str">
        <v>Castle</v>
      </c>
      <c r="S68" t="str">
        <v>Female</v>
      </c>
      <c r="T68" t="str">
        <v>Product Management</v>
      </c>
      <c r="U68">
        <v>75475.929999999993</v>
      </c>
    </row>
    <row r="69" spans="16:21" x14ac:dyDescent="0.25">
      <c r="P69" t="str">
        <v>TN00214</v>
      </c>
      <c r="Q69" t="str">
        <v>Devsena</v>
      </c>
      <c r="R69" t="str">
        <v>Veluvalapalli</v>
      </c>
      <c r="S69" t="str">
        <v>Female</v>
      </c>
      <c r="T69" t="str">
        <v>Training</v>
      </c>
      <c r="U69">
        <v>37902.35</v>
      </c>
    </row>
    <row r="70" spans="16:21" x14ac:dyDescent="0.25">
      <c r="P70" t="str">
        <v>TN00214</v>
      </c>
      <c r="Q70" t="str">
        <v>Hemavati</v>
      </c>
      <c r="R70" t="str">
        <v>Muthiah</v>
      </c>
      <c r="S70" t="str">
        <v>Female</v>
      </c>
      <c r="T70" t="str">
        <v>Training</v>
      </c>
      <c r="U70">
        <v>37902.35</v>
      </c>
    </row>
    <row r="71" spans="16:21" x14ac:dyDescent="0.25">
      <c r="P71" t="str">
        <v>TN00227</v>
      </c>
      <c r="Q71" t="str">
        <v>Raghuveer</v>
      </c>
      <c r="R71" t="str">
        <v>Yettugunna</v>
      </c>
      <c r="S71" t="str">
        <v>Female</v>
      </c>
      <c r="T71" t="str">
        <v>Support</v>
      </c>
      <c r="U71">
        <v>63555.73</v>
      </c>
    </row>
    <row r="72" spans="16:21" x14ac:dyDescent="0.25">
      <c r="P72" t="str">
        <v>TN00258</v>
      </c>
      <c r="Q72" t="str">
        <v>Joyce</v>
      </c>
      <c r="R72" t="str">
        <v>Leyband</v>
      </c>
      <c r="S72" t="str">
        <v>Female</v>
      </c>
      <c r="T72" t="str">
        <v>Product Management</v>
      </c>
      <c r="U72">
        <v>68197.899999999994</v>
      </c>
    </row>
    <row r="73" spans="16:21" x14ac:dyDescent="0.25">
      <c r="P73" t="str">
        <v>TN00328</v>
      </c>
      <c r="Q73" t="str">
        <v>Jeannie</v>
      </c>
      <c r="R73" t="str">
        <v>Petracco</v>
      </c>
      <c r="S73" t="str">
        <v>Female</v>
      </c>
      <c r="T73" t="str">
        <v>Engineering</v>
      </c>
      <c r="U73">
        <v>94815.28</v>
      </c>
    </row>
    <row r="74" spans="16:21" x14ac:dyDescent="0.25">
      <c r="P74" t="str">
        <v>TN00579</v>
      </c>
      <c r="Q74" t="str">
        <v>Rafaelita</v>
      </c>
      <c r="R74" t="str">
        <v>Blaksland</v>
      </c>
      <c r="S74" t="str">
        <v>Female</v>
      </c>
      <c r="T74" t="str">
        <v>Services</v>
      </c>
      <c r="U74">
        <v>109163.39</v>
      </c>
    </row>
    <row r="75" spans="16:21" x14ac:dyDescent="0.25">
      <c r="P75" t="str">
        <v>TN00698</v>
      </c>
      <c r="Q75" t="str">
        <v>Barbara-anne</v>
      </c>
      <c r="R75" t="str">
        <v>Kenchington</v>
      </c>
      <c r="S75" t="str">
        <v>Female</v>
      </c>
      <c r="T75" t="str">
        <v>Support</v>
      </c>
      <c r="U75">
        <v>88034.67</v>
      </c>
    </row>
    <row r="76" spans="16:21" x14ac:dyDescent="0.25">
      <c r="P76" t="str">
        <v>TN00727</v>
      </c>
      <c r="Q76" t="str">
        <v>Dulsea</v>
      </c>
      <c r="R76" t="str">
        <v>Folkes</v>
      </c>
      <c r="S76" t="str">
        <v>Female</v>
      </c>
      <c r="T76" t="str">
        <v>Services</v>
      </c>
      <c r="U76">
        <v>42161.77</v>
      </c>
    </row>
    <row r="77" spans="16:21" x14ac:dyDescent="0.25">
      <c r="P77" t="str">
        <v>TN00890</v>
      </c>
      <c r="Q77" t="str">
        <v>Mayur</v>
      </c>
      <c r="R77" t="str">
        <v>Kousika</v>
      </c>
      <c r="S77" t="str">
        <v>Female</v>
      </c>
      <c r="T77" t="str">
        <v>Training</v>
      </c>
      <c r="U77">
        <v>71570.990000000005</v>
      </c>
    </row>
    <row r="78" spans="16:21" x14ac:dyDescent="0.25">
      <c r="P78" t="str">
        <v>TN01281</v>
      </c>
      <c r="Q78" t="str">
        <v>Cletus</v>
      </c>
      <c r="R78" t="str">
        <v>McGarahan</v>
      </c>
      <c r="S78" t="str">
        <v>Female</v>
      </c>
      <c r="T78" t="str">
        <v>Engineering</v>
      </c>
      <c r="U78">
        <v>114425.19</v>
      </c>
    </row>
    <row r="79" spans="16:21" x14ac:dyDescent="0.25">
      <c r="P79" t="str">
        <v>TN01601</v>
      </c>
      <c r="Q79" t="str">
        <v>Melva</v>
      </c>
      <c r="R79" t="str">
        <v>Jickells</v>
      </c>
      <c r="S79" t="str">
        <v>Female</v>
      </c>
      <c r="T79" t="str">
        <v>Product Management</v>
      </c>
      <c r="U79">
        <v>68795.48</v>
      </c>
    </row>
    <row r="80" spans="16:21" x14ac:dyDescent="0.25">
      <c r="P80" t="str">
        <v>TN01601</v>
      </c>
      <c r="Q80" t="str">
        <v>Melva</v>
      </c>
      <c r="R80" t="str">
        <v>Jickells</v>
      </c>
      <c r="S80" t="str">
        <v>Female</v>
      </c>
      <c r="T80" t="str">
        <v>Product Management</v>
      </c>
      <c r="U80">
        <v>68795.48</v>
      </c>
    </row>
    <row r="81" spans="16:21" x14ac:dyDescent="0.25">
      <c r="P81" t="str">
        <v>TN02570</v>
      </c>
      <c r="Q81" t="str">
        <v>Grady</v>
      </c>
      <c r="R81" t="str">
        <v>Rochelle</v>
      </c>
      <c r="S81" t="str">
        <v>Female</v>
      </c>
      <c r="T81" t="str">
        <v>Accounting</v>
      </c>
      <c r="U81">
        <v>69163.39</v>
      </c>
    </row>
    <row r="82" spans="16:21" x14ac:dyDescent="0.25">
      <c r="P82" t="str">
        <v>TN02570</v>
      </c>
      <c r="Q82" t="str">
        <v>Grady</v>
      </c>
      <c r="R82" t="str">
        <v>Rochelle</v>
      </c>
      <c r="S82" t="str">
        <v>Female</v>
      </c>
      <c r="T82" t="str">
        <v>Accounting</v>
      </c>
      <c r="U82">
        <v>69163.39</v>
      </c>
    </row>
    <row r="83" spans="16:21" x14ac:dyDescent="0.25">
      <c r="P83" t="str">
        <v>TN02727</v>
      </c>
      <c r="Q83" t="str">
        <v>Wald</v>
      </c>
      <c r="R83" t="str">
        <v>Bountiff</v>
      </c>
      <c r="S83" t="str">
        <v>Female</v>
      </c>
      <c r="T83" t="str">
        <v>Support</v>
      </c>
      <c r="U83">
        <v>28974.03</v>
      </c>
    </row>
    <row r="84" spans="16:21" x14ac:dyDescent="0.25">
      <c r="P84" t="str">
        <v>TN02749</v>
      </c>
      <c r="Q84" t="str">
        <v>Parasuramudu</v>
      </c>
      <c r="R84" t="str">
        <v>Jamakayala</v>
      </c>
      <c r="S84" t="str">
        <v>Female</v>
      </c>
      <c r="T84" t="str">
        <v>Training</v>
      </c>
      <c r="U84">
        <v>57002.02</v>
      </c>
    </row>
    <row r="85" spans="16:21" x14ac:dyDescent="0.25">
      <c r="P85" t="str">
        <v>TN02798</v>
      </c>
      <c r="Q85" t="str">
        <v>Krittika</v>
      </c>
      <c r="R85" t="str">
        <v>Gaekwad</v>
      </c>
      <c r="S85" t="str">
        <v>Female</v>
      </c>
      <c r="T85" t="str">
        <v>Business Development</v>
      </c>
      <c r="U85">
        <v>33031.26</v>
      </c>
    </row>
    <row r="86" spans="16:21" x14ac:dyDescent="0.25">
      <c r="P86" t="str">
        <v>TN02883</v>
      </c>
      <c r="Q86" t="str">
        <v>John</v>
      </c>
      <c r="R86" t="str">
        <v>Joseph</v>
      </c>
      <c r="S86" t="str">
        <v>Female</v>
      </c>
      <c r="T86" t="str">
        <v>Sales</v>
      </c>
      <c r="U86">
        <v>84762.76</v>
      </c>
    </row>
    <row r="87" spans="16:21" x14ac:dyDescent="0.25">
      <c r="P87" t="str">
        <v>TN03032</v>
      </c>
      <c r="Q87" t="str">
        <v>Jaipal</v>
      </c>
      <c r="R87" t="str">
        <v>Potanapudi</v>
      </c>
      <c r="S87" t="str">
        <v>Female</v>
      </c>
      <c r="T87" t="str">
        <v>Research and Development</v>
      </c>
      <c r="U87">
        <v>39700.82</v>
      </c>
    </row>
    <row r="88" spans="16:21" x14ac:dyDescent="0.25">
      <c r="P88" t="str">
        <v>TN03032</v>
      </c>
      <c r="Q88" t="str">
        <v>Fullara</v>
      </c>
      <c r="R88" t="str">
        <v>Sushanti</v>
      </c>
      <c r="S88" t="str">
        <v>Female</v>
      </c>
      <c r="T88" t="str">
        <v>Research and Development</v>
      </c>
      <c r="U88">
        <v>39700.82</v>
      </c>
    </row>
    <row r="89" spans="16:21" x14ac:dyDescent="0.25">
      <c r="P89" t="str">
        <v>TN03169</v>
      </c>
      <c r="Q89" t="str">
        <v>Doe</v>
      </c>
      <c r="R89" t="str">
        <v>Clubley</v>
      </c>
      <c r="S89" t="str">
        <v>Female</v>
      </c>
      <c r="T89" t="str">
        <v>Product Management</v>
      </c>
      <c r="U89">
        <v>67818.14</v>
      </c>
    </row>
    <row r="90" spans="16:21" x14ac:dyDescent="0.25">
      <c r="P90" t="str">
        <v>TN03169</v>
      </c>
      <c r="Q90" t="str">
        <v>Doe</v>
      </c>
      <c r="R90" t="str">
        <v>Clubley</v>
      </c>
      <c r="S90" t="str">
        <v>Female</v>
      </c>
      <c r="T90" t="str">
        <v>Product Management</v>
      </c>
      <c r="U90">
        <v>67818.14</v>
      </c>
    </row>
    <row r="91" spans="16:21" x14ac:dyDescent="0.25">
      <c r="P91" t="str">
        <v>TN03575</v>
      </c>
      <c r="Q91" t="str">
        <v>Janina</v>
      </c>
      <c r="R91" t="str">
        <v>Wolverson</v>
      </c>
      <c r="S91" t="str">
        <v>Female</v>
      </c>
      <c r="T91" t="str">
        <v>Research and Development</v>
      </c>
      <c r="U91">
        <v>99683.67</v>
      </c>
    </row>
    <row r="92" spans="16:21" x14ac:dyDescent="0.25">
      <c r="P92" t="str">
        <v>TN03575</v>
      </c>
      <c r="Q92" t="str">
        <v>Janina</v>
      </c>
      <c r="R92" t="str">
        <v>Wolverson</v>
      </c>
      <c r="S92" t="str">
        <v>Female</v>
      </c>
      <c r="T92" t="str">
        <v>Research and Development</v>
      </c>
      <c r="U92">
        <v>99683.67</v>
      </c>
    </row>
    <row r="93" spans="16:21" x14ac:dyDescent="0.25">
      <c r="P93" t="str">
        <v>TN04067</v>
      </c>
      <c r="Q93" t="str">
        <v>Lea</v>
      </c>
      <c r="R93" t="str">
        <v>Chaplin</v>
      </c>
      <c r="S93" t="str">
        <v>Female</v>
      </c>
      <c r="T93" t="str">
        <v>Human Resources</v>
      </c>
      <c r="U93">
        <v>73488.679999999993</v>
      </c>
    </row>
    <row r="94" spans="16:21" x14ac:dyDescent="0.25">
      <c r="P94" t="str">
        <v>TN04166</v>
      </c>
      <c r="Q94" t="str">
        <v>Tadio</v>
      </c>
      <c r="R94" t="str">
        <v>Dowdle</v>
      </c>
      <c r="S94" t="str">
        <v>Female</v>
      </c>
      <c r="T94" t="str">
        <v>Product Management</v>
      </c>
      <c r="U94">
        <v>91929.69</v>
      </c>
    </row>
    <row r="95" spans="16:21" x14ac:dyDescent="0.25">
      <c r="P95" t="str">
        <v>TN04175</v>
      </c>
      <c r="Q95" t="str">
        <v>Hinda</v>
      </c>
      <c r="R95" t="str">
        <v>Label</v>
      </c>
      <c r="S95" t="str">
        <v>Female</v>
      </c>
      <c r="T95" t="str">
        <v>Human Resources</v>
      </c>
      <c r="U95">
        <v>92704.48</v>
      </c>
    </row>
    <row r="96" spans="16:21" x14ac:dyDescent="0.25">
      <c r="P96" t="str">
        <v>TN04246</v>
      </c>
      <c r="Q96" t="str">
        <v>Shaylyn</v>
      </c>
      <c r="R96" t="str">
        <v>Ransbury</v>
      </c>
      <c r="S96" t="str">
        <v>Female</v>
      </c>
      <c r="T96" t="str">
        <v>Support</v>
      </c>
      <c r="U96">
        <v>100371.31</v>
      </c>
    </row>
    <row r="97" spans="16:21" x14ac:dyDescent="0.25">
      <c r="P97" t="str">
        <v>TN04265</v>
      </c>
      <c r="Q97" t="str">
        <v>Rushil</v>
      </c>
      <c r="R97" t="str">
        <v>Kripa</v>
      </c>
      <c r="S97" t="str">
        <v>Female</v>
      </c>
      <c r="T97" t="str">
        <v>Training</v>
      </c>
      <c r="U97">
        <v>93964.3</v>
      </c>
    </row>
    <row r="98" spans="16:21" x14ac:dyDescent="0.25">
      <c r="P98" t="str">
        <v>TN04740</v>
      </c>
      <c r="Q98" t="str">
        <v>Tristam</v>
      </c>
      <c r="R98" t="str">
        <v>Cuming</v>
      </c>
      <c r="S98" t="str">
        <v>Female</v>
      </c>
      <c r="T98" t="str">
        <v>Support</v>
      </c>
      <c r="U98">
        <v>104038.9</v>
      </c>
    </row>
    <row r="99" spans="16:21" x14ac:dyDescent="0.25">
      <c r="P99" t="str">
        <v>TN04775</v>
      </c>
      <c r="Q99" t="str">
        <v>Hridaynath</v>
      </c>
      <c r="R99" t="str">
        <v>Tendulkar</v>
      </c>
      <c r="S99" t="str">
        <v>Female</v>
      </c>
      <c r="T99" t="str">
        <v>Legal</v>
      </c>
      <c r="U99">
        <v>31089.22</v>
      </c>
    </row>
    <row r="100" spans="16:21" x14ac:dyDescent="0.25">
      <c r="P100" t="str">
        <v>VT00194</v>
      </c>
      <c r="Q100" t="str">
        <v>Violante</v>
      </c>
      <c r="R100" t="str">
        <v>Courtonne</v>
      </c>
      <c r="S100" t="str">
        <v>Female</v>
      </c>
      <c r="T100" t="str">
        <v>Product Management</v>
      </c>
      <c r="U100">
        <v>49625.64</v>
      </c>
    </row>
    <row r="101" spans="16:21" x14ac:dyDescent="0.25">
      <c r="P101" t="str">
        <v>VT00578</v>
      </c>
      <c r="Q101" t="str">
        <v>Magnum</v>
      </c>
      <c r="R101" t="str">
        <v>Locksley</v>
      </c>
      <c r="S101" t="str">
        <v>Female</v>
      </c>
      <c r="T101" t="str">
        <v>Services</v>
      </c>
      <c r="U101">
        <v>42314.39</v>
      </c>
    </row>
    <row r="102" spans="16:21" x14ac:dyDescent="0.25">
      <c r="P102" t="str">
        <v>VT00596</v>
      </c>
      <c r="Q102" t="str">
        <v>Letisha</v>
      </c>
      <c r="R102" t="str">
        <v>Carrett</v>
      </c>
      <c r="S102" t="str">
        <v>Female</v>
      </c>
      <c r="T102" t="str">
        <v>Sales</v>
      </c>
      <c r="U102">
        <v>84598.88</v>
      </c>
    </row>
    <row r="103" spans="16:21" x14ac:dyDescent="0.25">
      <c r="P103" t="str">
        <v>VT00596</v>
      </c>
      <c r="Q103" t="str">
        <v>Letisha</v>
      </c>
      <c r="R103" t="str">
        <v>Carrett</v>
      </c>
      <c r="S103" t="str">
        <v>Female</v>
      </c>
      <c r="T103" t="str">
        <v>Sales</v>
      </c>
      <c r="U103">
        <v>84598.88</v>
      </c>
    </row>
    <row r="104" spans="16:21" x14ac:dyDescent="0.25">
      <c r="P104" t="str">
        <v>VT00740</v>
      </c>
      <c r="Q104" t="str">
        <v>Chitrasen</v>
      </c>
      <c r="R104" t="str">
        <v>Laul</v>
      </c>
      <c r="S104" t="str">
        <v>Female</v>
      </c>
      <c r="T104" t="str">
        <v>Research and Development</v>
      </c>
      <c r="U104">
        <v>46751.7</v>
      </c>
    </row>
    <row r="105" spans="16:21" x14ac:dyDescent="0.25">
      <c r="P105" t="str">
        <v>VT01249</v>
      </c>
      <c r="Q105" t="str">
        <v>Brendan</v>
      </c>
      <c r="R105" t="str">
        <v>Edgeller</v>
      </c>
      <c r="S105" t="str">
        <v>Female</v>
      </c>
      <c r="T105" t="str">
        <v>Legal</v>
      </c>
      <c r="U105">
        <v>31042.51</v>
      </c>
    </row>
    <row r="106" spans="16:21" x14ac:dyDescent="0.25">
      <c r="P106" t="str">
        <v>VT01323</v>
      </c>
      <c r="Q106" t="str">
        <v>Mardav</v>
      </c>
      <c r="R106" t="str">
        <v>Ramaswami</v>
      </c>
      <c r="S106" t="str">
        <v>Female</v>
      </c>
      <c r="T106" t="str">
        <v>Business Development</v>
      </c>
      <c r="U106">
        <v>86233.83</v>
      </c>
    </row>
    <row r="107" spans="16:21" x14ac:dyDescent="0.25">
      <c r="P107" t="str">
        <v>VT01523</v>
      </c>
      <c r="Q107" t="str">
        <v>Charmane</v>
      </c>
      <c r="R107" t="str">
        <v>Heistermann</v>
      </c>
      <c r="S107" t="str">
        <v>Female</v>
      </c>
      <c r="T107" t="str">
        <v>Business Development</v>
      </c>
      <c r="U107">
        <v>86558.58</v>
      </c>
    </row>
    <row r="108" spans="16:21" x14ac:dyDescent="0.25">
      <c r="P108" t="str">
        <v>VT01610</v>
      </c>
      <c r="Q108" t="str">
        <v>Dhruv</v>
      </c>
      <c r="R108" t="str">
        <v>Manjunath</v>
      </c>
      <c r="S108" t="str">
        <v>Female</v>
      </c>
      <c r="T108" t="str">
        <v>Accounting</v>
      </c>
      <c r="U108">
        <v>76303.820000000007</v>
      </c>
    </row>
    <row r="109" spans="16:21" x14ac:dyDescent="0.25">
      <c r="P109" t="str">
        <v>VT01610</v>
      </c>
      <c r="Q109" t="str">
        <v>Kunja</v>
      </c>
      <c r="R109" t="str">
        <v>Prashanta</v>
      </c>
      <c r="S109" t="str">
        <v>Female</v>
      </c>
      <c r="T109" t="str">
        <v>Accounting</v>
      </c>
      <c r="U109">
        <v>76303.820000000007</v>
      </c>
    </row>
    <row r="110" spans="16:21" x14ac:dyDescent="0.25">
      <c r="P110" t="str">
        <v>VT01684</v>
      </c>
      <c r="Q110" t="str">
        <v>Audry</v>
      </c>
      <c r="R110" t="str">
        <v>Yu</v>
      </c>
      <c r="S110" t="str">
        <v>Female</v>
      </c>
      <c r="T110" t="str">
        <v>Training</v>
      </c>
      <c r="U110">
        <v>101187.36</v>
      </c>
    </row>
    <row r="111" spans="16:21" x14ac:dyDescent="0.25">
      <c r="P111" t="str">
        <v>VT01740</v>
      </c>
      <c r="Q111" t="str">
        <v>Ginger</v>
      </c>
      <c r="R111" t="str">
        <v>Myott</v>
      </c>
      <c r="S111" t="str">
        <v>Female</v>
      </c>
      <c r="T111" t="str">
        <v>Services</v>
      </c>
      <c r="U111">
        <v>31172.77</v>
      </c>
    </row>
    <row r="112" spans="16:21" x14ac:dyDescent="0.25">
      <c r="P112" t="str">
        <v>VT01803</v>
      </c>
      <c r="Q112" t="str">
        <v>Freddy</v>
      </c>
      <c r="R112" t="str">
        <v>Linford</v>
      </c>
      <c r="S112" t="str">
        <v>Female</v>
      </c>
      <c r="T112" t="str">
        <v>Training</v>
      </c>
      <c r="U112">
        <v>93128.34</v>
      </c>
    </row>
    <row r="113" spans="16:21" x14ac:dyDescent="0.25">
      <c r="P113" t="str">
        <v>VT02118</v>
      </c>
      <c r="Q113" t="str">
        <v>Oorjit</v>
      </c>
      <c r="R113" t="str">
        <v>Nandanavanam</v>
      </c>
      <c r="S113" t="str">
        <v>Female</v>
      </c>
      <c r="T113" t="str">
        <v>Engineering</v>
      </c>
      <c r="U113">
        <v>51165.37</v>
      </c>
    </row>
    <row r="114" spans="16:21" x14ac:dyDescent="0.25">
      <c r="P114" t="str">
        <v>VT02260</v>
      </c>
      <c r="Q114" t="str">
        <v>Rhiamon</v>
      </c>
      <c r="R114" t="str">
        <v>Mollison</v>
      </c>
      <c r="S114" t="str">
        <v>Female</v>
      </c>
      <c r="T114" t="str">
        <v>Research and Development</v>
      </c>
      <c r="U114">
        <v>59434.18</v>
      </c>
    </row>
    <row r="115" spans="16:21" x14ac:dyDescent="0.25">
      <c r="P115" t="str">
        <v>VT02319</v>
      </c>
      <c r="Q115" t="str">
        <v>Tarala</v>
      </c>
      <c r="R115" t="str">
        <v>Vishaal</v>
      </c>
      <c r="S115" t="str">
        <v>Female</v>
      </c>
      <c r="T115" t="str">
        <v>Research and Development</v>
      </c>
      <c r="U115">
        <v>96555.53</v>
      </c>
    </row>
    <row r="116" spans="16:21" x14ac:dyDescent="0.25">
      <c r="P116" t="str">
        <v>VT02374</v>
      </c>
      <c r="Q116" t="str">
        <v>Delphine</v>
      </c>
      <c r="R116" t="str">
        <v>Jewis</v>
      </c>
      <c r="S116" t="str">
        <v>Female</v>
      </c>
      <c r="T116" t="str">
        <v>Accounting</v>
      </c>
      <c r="U116">
        <v>71823.56</v>
      </c>
    </row>
    <row r="117" spans="16:21" x14ac:dyDescent="0.25">
      <c r="P117" t="str">
        <v>VT02374</v>
      </c>
      <c r="Q117" t="str">
        <v>Delphine</v>
      </c>
      <c r="R117" t="str">
        <v>Jewis</v>
      </c>
      <c r="S117" t="str">
        <v>Female</v>
      </c>
      <c r="T117" t="str">
        <v>Accounting</v>
      </c>
      <c r="U117">
        <v>71823.56</v>
      </c>
    </row>
    <row r="118" spans="16:21" x14ac:dyDescent="0.25">
      <c r="P118" t="str">
        <v>VT02532</v>
      </c>
      <c r="Q118" t="str">
        <v>Adey</v>
      </c>
      <c r="R118" t="str">
        <v>Ryal</v>
      </c>
      <c r="S118" t="str">
        <v>Female</v>
      </c>
      <c r="T118" t="str">
        <v>Legal</v>
      </c>
      <c r="U118">
        <v>32496.880000000001</v>
      </c>
    </row>
    <row r="119" spans="16:21" x14ac:dyDescent="0.25">
      <c r="P119" t="str">
        <v>VT03701</v>
      </c>
      <c r="Q119" t="str">
        <v>Narois</v>
      </c>
      <c r="R119" t="str">
        <v>Motiwala</v>
      </c>
      <c r="S119" t="str">
        <v>Female</v>
      </c>
      <c r="T119" t="str">
        <v>Product Management</v>
      </c>
      <c r="U119">
        <v>89829.33</v>
      </c>
    </row>
    <row r="120" spans="16:21" x14ac:dyDescent="0.25">
      <c r="P120" t="str">
        <v>VT03988</v>
      </c>
      <c r="Q120" t="str">
        <v>Venkat</v>
      </c>
      <c r="R120" t="str">
        <v>Kodi</v>
      </c>
      <c r="S120" t="str">
        <v>Female</v>
      </c>
      <c r="T120" t="str">
        <v>Support</v>
      </c>
      <c r="U120">
        <v>58935.92</v>
      </c>
    </row>
    <row r="121" spans="16:21" x14ac:dyDescent="0.25">
      <c r="P121" t="str">
        <v>VT04093</v>
      </c>
      <c r="Q121" t="str">
        <v>Prasanna</v>
      </c>
      <c r="R121" t="str">
        <v>Lakshmi</v>
      </c>
      <c r="S121" t="str">
        <v>Female</v>
      </c>
      <c r="T121" t="str">
        <v>Training</v>
      </c>
      <c r="U121">
        <v>116767.63</v>
      </c>
    </row>
    <row r="122" spans="16:21" x14ac:dyDescent="0.25">
      <c r="P122" t="str">
        <v>VT04093</v>
      </c>
      <c r="Q122" t="str">
        <v>Baruna</v>
      </c>
      <c r="R122" t="str">
        <v>Ogale</v>
      </c>
      <c r="S122" t="str">
        <v>Female</v>
      </c>
      <c r="T122" t="str">
        <v>Training</v>
      </c>
      <c r="U122">
        <v>116767.63</v>
      </c>
    </row>
    <row r="123" spans="16:21" x14ac:dyDescent="0.25">
      <c r="P123" t="str">
        <v>VT04415</v>
      </c>
      <c r="Q123" t="str">
        <v>Malory</v>
      </c>
      <c r="R123" t="str">
        <v>Biles</v>
      </c>
      <c r="S123" t="str">
        <v>Female</v>
      </c>
      <c r="T123" t="str">
        <v>Training</v>
      </c>
      <c r="U123">
        <v>58744.17</v>
      </c>
    </row>
    <row r="124" spans="16:21" x14ac:dyDescent="0.25">
      <c r="P124" t="str">
        <v>VT04467</v>
      </c>
      <c r="Q124" t="str">
        <v>Amal</v>
      </c>
      <c r="R124" t="str">
        <v>Nimesh</v>
      </c>
      <c r="S124" t="str">
        <v>Female</v>
      </c>
      <c r="T124" t="str">
        <v>Marketing</v>
      </c>
      <c r="U124">
        <v>70755.5</v>
      </c>
    </row>
    <row r="125" spans="16:21" x14ac:dyDescent="0.25">
      <c r="P125" t="str">
        <v>VT04552</v>
      </c>
      <c r="Q125" t="str">
        <v>Theresita</v>
      </c>
      <c r="R125" t="str">
        <v>Chasmer</v>
      </c>
      <c r="S125" t="str">
        <v>Female</v>
      </c>
      <c r="T125" t="str">
        <v>Product Management</v>
      </c>
      <c r="U125">
        <v>106665.67</v>
      </c>
    </row>
    <row r="126" spans="16:21" x14ac:dyDescent="0.25">
      <c r="P126" t="str">
        <v>VT04681</v>
      </c>
      <c r="Q126" t="str">
        <v>Nickolai</v>
      </c>
      <c r="R126" t="str">
        <v>Artin</v>
      </c>
      <c r="S126" t="str">
        <v>Female</v>
      </c>
      <c r="T126" t="str">
        <v>Product Management</v>
      </c>
      <c r="U126">
        <v>110906.35</v>
      </c>
    </row>
    <row r="127" spans="16:21" x14ac:dyDescent="0.25">
      <c r="P127" t="str">
        <v>VT04905</v>
      </c>
      <c r="Q127" t="str">
        <v>Suchira</v>
      </c>
      <c r="R127" t="str">
        <v>Bhanupriya</v>
      </c>
      <c r="S127" t="str">
        <v>Female</v>
      </c>
      <c r="T127" t="str">
        <v>Human Resources</v>
      </c>
      <c r="U127">
        <v>29808.07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zoomScale="95" zoomScaleNormal="95" workbookViewId="0">
      <selection activeCell="C4" sqref="C4"/>
    </sheetView>
  </sheetViews>
  <sheetFormatPr defaultRowHeight="15" x14ac:dyDescent="0.25"/>
  <cols>
    <col min="1" max="1" width="25.28515625" bestFit="1" customWidth="1"/>
    <col min="2" max="2" width="14.28515625" bestFit="1" customWidth="1"/>
    <col min="3" max="3" width="15.85546875" customWidth="1"/>
    <col min="4" max="4" width="27.85546875" bestFit="1" customWidth="1"/>
    <col min="5" max="5" width="28" bestFit="1" customWidth="1"/>
    <col min="6" max="6" width="18.28515625" bestFit="1" customWidth="1"/>
  </cols>
  <sheetData>
    <row r="3" spans="1:6" ht="20.25" thickBot="1" x14ac:dyDescent="0.35">
      <c r="A3" s="27" t="s">
        <v>28</v>
      </c>
      <c r="B3" s="27" t="s">
        <v>763</v>
      </c>
      <c r="C3" s="27" t="s">
        <v>764</v>
      </c>
      <c r="D3" s="27" t="s">
        <v>766</v>
      </c>
      <c r="E3" s="27" t="s">
        <v>767</v>
      </c>
      <c r="F3" s="29" t="s">
        <v>771</v>
      </c>
    </row>
    <row r="4" spans="1:6" ht="15.75" thickTop="1" x14ac:dyDescent="0.25">
      <c r="A4" s="25" t="str" cm="1">
        <f t="array" ref="A4:A15">_xlfn.UNIQUE(staff[Department])</f>
        <v>Training</v>
      </c>
      <c r="B4">
        <f>COUNTIF(staff[Department],A4)</f>
        <v>24</v>
      </c>
      <c r="C4" s="28">
        <f>SUMIF(staff[Department],A4,staff[Salary])</f>
        <v>2013215.1600000001</v>
      </c>
      <c r="D4">
        <f>COUNTIFS(staff[Department],A4,staff[Employee type],"Permanent")</f>
        <v>11</v>
      </c>
      <c r="E4" s="28">
        <f>SUMIFS(staff[Salary],staff[Employee type],"Permanent",staff[Department],A4)</f>
        <v>826101.70000000007</v>
      </c>
      <c r="F4" s="28">
        <f>AVERAGEIF(staff[Department],A4,staff[Salary])</f>
        <v>83883.965000000011</v>
      </c>
    </row>
    <row r="5" spans="1:6" x14ac:dyDescent="0.25">
      <c r="A5" s="26" t="str">
        <v>Business Development</v>
      </c>
      <c r="B5">
        <f>COUNTIF(staff[Department],A5)</f>
        <v>26</v>
      </c>
      <c r="C5" s="28">
        <f>SUMIF(staff[Department],A5,staff[Salary])</f>
        <v>2074326.9500000002</v>
      </c>
      <c r="D5">
        <f>COUNTIFS(staff[Department],A5,staff[Employee type],"Permanent")</f>
        <v>18</v>
      </c>
      <c r="E5" s="28">
        <f>SUMIFS(staff[Salary],staff[Employee type],"Permanent",staff[Department],A5)</f>
        <v>1432465.4</v>
      </c>
      <c r="F5" s="28">
        <f>AVERAGEIF(staff[Department],A5,staff[Salary])</f>
        <v>79781.805769230778</v>
      </c>
    </row>
    <row r="6" spans="1:6" x14ac:dyDescent="0.25">
      <c r="A6" s="25" t="str">
        <v>Engineering</v>
      </c>
      <c r="B6">
        <f>COUNTIF(staff[Department],A6)</f>
        <v>26</v>
      </c>
      <c r="C6" s="28">
        <f>SUMIF(staff[Department],A6,staff[Salary])</f>
        <v>2131387.4899999998</v>
      </c>
      <c r="D6">
        <f>COUNTIFS(staff[Department],A6,staff[Employee type],"Permanent")</f>
        <v>16</v>
      </c>
      <c r="E6" s="28">
        <f>SUMIFS(staff[Salary],staff[Employee type],"Permanent",staff[Department],A6)</f>
        <v>1523066.2699999998</v>
      </c>
      <c r="F6" s="28">
        <f>AVERAGEIF(staff[Department],A6,staff[Salary])</f>
        <v>81976.441923076913</v>
      </c>
    </row>
    <row r="7" spans="1:6" x14ac:dyDescent="0.25">
      <c r="A7" s="26" t="str">
        <v>Marketing</v>
      </c>
      <c r="B7">
        <f>COUNTIF(staff[Department],A7)</f>
        <v>12</v>
      </c>
      <c r="C7" s="28">
        <f>SUMIF(staff[Department],A7,staff[Salary])</f>
        <v>773295.6</v>
      </c>
      <c r="D7">
        <f>COUNTIFS(staff[Department],A7,staff[Employee type],"Permanent")</f>
        <v>9</v>
      </c>
      <c r="E7" s="28">
        <f>SUMIFS(staff[Salary],staff[Employee type],"Permanent",staff[Department],A7)</f>
        <v>617187.91</v>
      </c>
      <c r="F7" s="28">
        <f>AVERAGEIF(staff[Department],A7,staff[Salary])</f>
        <v>64441.299999999996</v>
      </c>
    </row>
    <row r="8" spans="1:6" x14ac:dyDescent="0.25">
      <c r="A8" s="26" t="str">
        <v>Legal</v>
      </c>
      <c r="B8">
        <f>COUNTIF(staff[Department],A8)</f>
        <v>21</v>
      </c>
      <c r="C8" s="28">
        <f>SUMIF(staff[Department],A8,staff[Salary])</f>
        <v>1412092.87</v>
      </c>
      <c r="D8">
        <f>COUNTIFS(staff[Department],A8,staff[Employee type],"Permanent")</f>
        <v>13</v>
      </c>
      <c r="E8" s="28">
        <f>SUMIFS(staff[Salary],staff[Employee type],"Permanent",staff[Department],A8)</f>
        <v>925197.68000000017</v>
      </c>
      <c r="F8" s="28">
        <f>AVERAGEIF(staff[Department],A8,staff[Salary])</f>
        <v>67242.51761904762</v>
      </c>
    </row>
    <row r="9" spans="1:6" x14ac:dyDescent="0.25">
      <c r="A9" s="25" t="str">
        <v>Accounting</v>
      </c>
      <c r="B9">
        <f>COUNTIF(staff[Department],A9)</f>
        <v>26</v>
      </c>
      <c r="C9" s="28">
        <f>SUMIF(staff[Department],A9,staff[Salary])</f>
        <v>1814980.59</v>
      </c>
      <c r="D9">
        <f>COUNTIFS(staff[Department],A9,staff[Employee type],"Permanent")</f>
        <v>18</v>
      </c>
      <c r="E9" s="28">
        <f>SUMIFS(staff[Salary],staff[Employee type],"Permanent",staff[Department],A9)</f>
        <v>1267719.1999999997</v>
      </c>
      <c r="F9" s="28">
        <f>AVERAGEIF(staff[Department],A9,staff[Salary])</f>
        <v>69806.945769230777</v>
      </c>
    </row>
    <row r="10" spans="1:6" x14ac:dyDescent="0.25">
      <c r="A10" s="26" t="str">
        <v>Human Resources</v>
      </c>
      <c r="B10">
        <f>COUNTIF(staff[Department],A10)</f>
        <v>22</v>
      </c>
      <c r="C10" s="28">
        <f>SUMIF(staff[Department],A10,staff[Salary])</f>
        <v>1608406.3100000003</v>
      </c>
      <c r="D10">
        <f>COUNTIFS(staff[Department],A10,staff[Employee type],"Permanent")</f>
        <v>13</v>
      </c>
      <c r="E10" s="28">
        <f>SUMIFS(staff[Salary],staff[Employee type],"Permanent",staff[Department],A10)</f>
        <v>915344.31</v>
      </c>
      <c r="F10" s="28">
        <f>AVERAGEIF(staff[Department],A10,staff[Salary])</f>
        <v>73109.377727272746</v>
      </c>
    </row>
    <row r="11" spans="1:6" x14ac:dyDescent="0.25">
      <c r="A11" s="25" t="str">
        <v>Research and Development</v>
      </c>
      <c r="B11">
        <f>COUNTIF(staff[Department],A11)</f>
        <v>18</v>
      </c>
      <c r="C11" s="28">
        <f>SUMIF(staff[Department],A11,staff[Salary])</f>
        <v>1204393.78</v>
      </c>
      <c r="D11">
        <f>COUNTIFS(staff[Department],A11,staff[Employee type],"Permanent")</f>
        <v>11</v>
      </c>
      <c r="E11" s="28">
        <f>SUMIFS(staff[Salary],staff[Employee type],"Permanent",staff[Department],A11)</f>
        <v>695418.30999999994</v>
      </c>
      <c r="F11" s="28">
        <f>AVERAGEIF(staff[Department],A11,staff[Salary])</f>
        <v>66910.765555555554</v>
      </c>
    </row>
    <row r="12" spans="1:6" x14ac:dyDescent="0.25">
      <c r="A12" s="26" t="str">
        <v>Services</v>
      </c>
      <c r="B12">
        <f>COUNTIF(staff[Department],A12)</f>
        <v>21</v>
      </c>
      <c r="C12" s="28">
        <f>SUMIF(staff[Department],A12,staff[Salary])</f>
        <v>1568153.47</v>
      </c>
      <c r="D12">
        <f>COUNTIFS(staff[Department],A12,staff[Employee type],"Permanent")</f>
        <v>16</v>
      </c>
      <c r="E12" s="28">
        <f>SUMIFS(staff[Salary],staff[Employee type],"Permanent",staff[Department],A12)</f>
        <v>1223388.3800000001</v>
      </c>
      <c r="F12" s="28">
        <f>AVERAGEIF(staff[Department],A12,staff[Salary])</f>
        <v>74673.974761904756</v>
      </c>
    </row>
    <row r="13" spans="1:6" x14ac:dyDescent="0.25">
      <c r="A13" s="26" t="str">
        <v>Product Management</v>
      </c>
      <c r="B13">
        <f>COUNTIF(staff[Department],A13)</f>
        <v>29</v>
      </c>
      <c r="C13" s="28">
        <f>SUMIF(staff[Department],A13,staff[Salary])</f>
        <v>2180192.8699999992</v>
      </c>
      <c r="D13">
        <f>COUNTIFS(staff[Department],A13,staff[Employee type],"Permanent")</f>
        <v>19</v>
      </c>
      <c r="E13" s="28">
        <f>SUMIFS(staff[Salary],staff[Employee type],"Permanent",staff[Department],A13)</f>
        <v>1292089.0299999996</v>
      </c>
      <c r="F13" s="28">
        <f>AVERAGEIF(staff[Department],A13,staff[Salary])</f>
        <v>75179.064482758593</v>
      </c>
    </row>
    <row r="14" spans="1:6" x14ac:dyDescent="0.25">
      <c r="A14" s="26" t="str">
        <v>Support</v>
      </c>
      <c r="B14">
        <f>COUNTIF(staff[Department],A14)</f>
        <v>17</v>
      </c>
      <c r="C14" s="28">
        <f>SUMIF(staff[Department],A14,staff[Salary])</f>
        <v>1129351.75</v>
      </c>
      <c r="D14">
        <f>COUNTIFS(staff[Department],A14,staff[Employee type],"Permanent")</f>
        <v>11</v>
      </c>
      <c r="E14" s="28">
        <f>SUMIFS(staff[Salary],staff[Employee type],"Permanent",staff[Department],A14)</f>
        <v>672712.15999999992</v>
      </c>
      <c r="F14" s="28">
        <f>AVERAGEIF(staff[Department],A14,staff[Salary])</f>
        <v>66432.455882352937</v>
      </c>
    </row>
    <row r="15" spans="1:6" x14ac:dyDescent="0.25">
      <c r="A15" s="25" t="str">
        <v>Sales</v>
      </c>
      <c r="B15">
        <f>COUNTIF(staff[Department],A15)</f>
        <v>18</v>
      </c>
      <c r="C15" s="28">
        <f>SUMIF(staff[Department],A15,staff[Salary])</f>
        <v>1294147.72</v>
      </c>
      <c r="D15">
        <f>COUNTIFS(staff[Department],A15,staff[Employee type],"Permanent")</f>
        <v>13</v>
      </c>
      <c r="E15" s="28">
        <f>SUMIFS(staff[Salary],staff[Employee type],"Permanent",staff[Department],A15)</f>
        <v>869670.34000000008</v>
      </c>
      <c r="F15" s="28">
        <f>AVERAGEIF(staff[Department],A15,staff[Salary])</f>
        <v>71897.095555555556</v>
      </c>
    </row>
  </sheetData>
  <conditionalFormatting sqref="B4:B15">
    <cfRule type="colorScale" priority="4">
      <colorScale>
        <cfvo type="min"/>
        <cfvo type="max"/>
        <color rgb="FFFF7128"/>
        <color rgb="FFFFEF9C"/>
      </colorScale>
    </cfRule>
  </conditionalFormatting>
  <conditionalFormatting sqref="C4:C15">
    <cfRule type="colorScale" priority="2">
      <colorScale>
        <cfvo type="min"/>
        <cfvo type="max"/>
        <color rgb="FFFF7128"/>
        <color rgb="FFFFEF9C"/>
      </colorScale>
    </cfRule>
  </conditionalFormatting>
  <conditionalFormatting sqref="F4:F15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14</vt:lpstr>
      <vt:lpstr>12</vt:lpstr>
      <vt:lpstr>11</vt:lpstr>
      <vt:lpstr>10</vt:lpstr>
      <vt:lpstr>9</vt:lpstr>
      <vt:lpstr>Sheet1</vt:lpstr>
      <vt:lpstr>8</vt:lpstr>
      <vt:lpstr>6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Sulav Shrestha</cp:lastModifiedBy>
  <dcterms:created xsi:type="dcterms:W3CDTF">2025-02-21T23:23:06Z</dcterms:created>
  <dcterms:modified xsi:type="dcterms:W3CDTF">2025-06-23T09:07:14Z</dcterms:modified>
</cp:coreProperties>
</file>