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bookViews>
    <workbookView xWindow="0" yWindow="0" windowWidth="27270" windowHeight="9180"/>
  </bookViews>
  <sheets>
    <sheet name="Por-Perm-Logs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1" l="1"/>
  <c r="L120" i="1" s="1"/>
  <c r="O120" i="1" s="1"/>
  <c r="E120" i="1"/>
  <c r="D120" i="1"/>
  <c r="J119" i="1"/>
  <c r="L119" i="1" s="1"/>
  <c r="O119" i="1" s="1"/>
  <c r="E119" i="1"/>
  <c r="D119" i="1"/>
  <c r="J118" i="1"/>
  <c r="K118" i="1" s="1"/>
  <c r="M118" i="1" s="1"/>
  <c r="N118" i="1" s="1"/>
  <c r="E118" i="1"/>
  <c r="D118" i="1"/>
  <c r="J117" i="1"/>
  <c r="L117" i="1" s="1"/>
  <c r="O117" i="1" s="1"/>
  <c r="E117" i="1"/>
  <c r="D117" i="1"/>
  <c r="J116" i="1"/>
  <c r="L116" i="1" s="1"/>
  <c r="O116" i="1" s="1"/>
  <c r="E116" i="1"/>
  <c r="D116" i="1"/>
  <c r="J115" i="1"/>
  <c r="K115" i="1" s="1"/>
  <c r="M115" i="1" s="1"/>
  <c r="N115" i="1" s="1"/>
  <c r="E115" i="1"/>
  <c r="D115" i="1"/>
  <c r="J114" i="1"/>
  <c r="L114" i="1" s="1"/>
  <c r="O114" i="1" s="1"/>
  <c r="E114" i="1"/>
  <c r="D114" i="1"/>
  <c r="J113" i="1"/>
  <c r="L113" i="1" s="1"/>
  <c r="O113" i="1" s="1"/>
  <c r="E113" i="1"/>
  <c r="D113" i="1"/>
  <c r="J112" i="1"/>
  <c r="K112" i="1" s="1"/>
  <c r="M112" i="1" s="1"/>
  <c r="N112" i="1" s="1"/>
  <c r="E112" i="1"/>
  <c r="D112" i="1"/>
  <c r="J111" i="1"/>
  <c r="L111" i="1" s="1"/>
  <c r="O111" i="1" s="1"/>
  <c r="E111" i="1"/>
  <c r="D111" i="1"/>
  <c r="J110" i="1"/>
  <c r="L110" i="1" s="1"/>
  <c r="O110" i="1" s="1"/>
  <c r="E110" i="1"/>
  <c r="D110" i="1"/>
  <c r="J109" i="1"/>
  <c r="K109" i="1" s="1"/>
  <c r="M109" i="1" s="1"/>
  <c r="N109" i="1" s="1"/>
  <c r="E109" i="1"/>
  <c r="D109" i="1"/>
  <c r="J108" i="1"/>
  <c r="L108" i="1" s="1"/>
  <c r="O108" i="1" s="1"/>
  <c r="E108" i="1"/>
  <c r="D108" i="1"/>
  <c r="J107" i="1"/>
  <c r="L107" i="1" s="1"/>
  <c r="O107" i="1" s="1"/>
  <c r="E107" i="1"/>
  <c r="D107" i="1"/>
  <c r="J106" i="1"/>
  <c r="K106" i="1" s="1"/>
  <c r="M106" i="1" s="1"/>
  <c r="N106" i="1" s="1"/>
  <c r="E106" i="1"/>
  <c r="D106" i="1"/>
  <c r="J105" i="1"/>
  <c r="L105" i="1" s="1"/>
  <c r="O105" i="1" s="1"/>
  <c r="E105" i="1"/>
  <c r="D105" i="1"/>
  <c r="J104" i="1"/>
  <c r="L104" i="1" s="1"/>
  <c r="O104" i="1" s="1"/>
  <c r="E104" i="1"/>
  <c r="D104" i="1"/>
  <c r="J103" i="1"/>
  <c r="K103" i="1" s="1"/>
  <c r="M103" i="1" s="1"/>
  <c r="N103" i="1" s="1"/>
  <c r="E103" i="1"/>
  <c r="D103" i="1"/>
  <c r="J102" i="1"/>
  <c r="L102" i="1" s="1"/>
  <c r="O102" i="1" s="1"/>
  <c r="E102" i="1"/>
  <c r="D102" i="1"/>
  <c r="J101" i="1"/>
  <c r="L101" i="1" s="1"/>
  <c r="O101" i="1" s="1"/>
  <c r="E101" i="1"/>
  <c r="D101" i="1"/>
  <c r="J100" i="1"/>
  <c r="L100" i="1" s="1"/>
  <c r="O100" i="1" s="1"/>
  <c r="E100" i="1"/>
  <c r="D100" i="1"/>
  <c r="J99" i="1"/>
  <c r="L99" i="1" s="1"/>
  <c r="O99" i="1" s="1"/>
  <c r="E99" i="1"/>
  <c r="D99" i="1"/>
  <c r="J98" i="1"/>
  <c r="E98" i="1"/>
  <c r="D98" i="1"/>
  <c r="J97" i="1"/>
  <c r="L97" i="1" s="1"/>
  <c r="O97" i="1" s="1"/>
  <c r="E97" i="1"/>
  <c r="D97" i="1"/>
  <c r="J96" i="1"/>
  <c r="K96" i="1" s="1"/>
  <c r="M96" i="1" s="1"/>
  <c r="N96" i="1" s="1"/>
  <c r="E96" i="1"/>
  <c r="D96" i="1"/>
  <c r="J95" i="1"/>
  <c r="E95" i="1"/>
  <c r="D95" i="1"/>
  <c r="J94" i="1"/>
  <c r="L94" i="1" s="1"/>
  <c r="O94" i="1" s="1"/>
  <c r="E94" i="1"/>
  <c r="D94" i="1"/>
  <c r="J93" i="1"/>
  <c r="K93" i="1" s="1"/>
  <c r="M93" i="1" s="1"/>
  <c r="N93" i="1" s="1"/>
  <c r="E93" i="1"/>
  <c r="D93" i="1"/>
  <c r="J92" i="1"/>
  <c r="E92" i="1"/>
  <c r="D92" i="1"/>
  <c r="K91" i="1"/>
  <c r="M91" i="1" s="1"/>
  <c r="N91" i="1" s="1"/>
  <c r="J91" i="1"/>
  <c r="L91" i="1" s="1"/>
  <c r="O91" i="1" s="1"/>
  <c r="E91" i="1"/>
  <c r="D91" i="1"/>
  <c r="J90" i="1"/>
  <c r="K90" i="1" s="1"/>
  <c r="M90" i="1" s="1"/>
  <c r="N90" i="1" s="1"/>
  <c r="E90" i="1"/>
  <c r="D90" i="1"/>
  <c r="J89" i="1"/>
  <c r="E89" i="1"/>
  <c r="D89" i="1"/>
  <c r="J88" i="1"/>
  <c r="L88" i="1" s="1"/>
  <c r="O88" i="1" s="1"/>
  <c r="E88" i="1"/>
  <c r="D88" i="1"/>
  <c r="J87" i="1"/>
  <c r="K87" i="1" s="1"/>
  <c r="M87" i="1" s="1"/>
  <c r="N87" i="1" s="1"/>
  <c r="E87" i="1"/>
  <c r="D87" i="1"/>
  <c r="J86" i="1"/>
  <c r="E86" i="1"/>
  <c r="D86" i="1"/>
  <c r="J85" i="1"/>
  <c r="L85" i="1" s="1"/>
  <c r="O85" i="1" s="1"/>
  <c r="E85" i="1"/>
  <c r="D85" i="1"/>
  <c r="J84" i="1"/>
  <c r="K84" i="1" s="1"/>
  <c r="M84" i="1" s="1"/>
  <c r="N84" i="1" s="1"/>
  <c r="E84" i="1"/>
  <c r="D84" i="1"/>
  <c r="J83" i="1"/>
  <c r="E83" i="1"/>
  <c r="D83" i="1"/>
  <c r="J82" i="1"/>
  <c r="L82" i="1" s="1"/>
  <c r="O82" i="1" s="1"/>
  <c r="E82" i="1"/>
  <c r="D82" i="1"/>
  <c r="J81" i="1"/>
  <c r="E81" i="1"/>
  <c r="D81" i="1"/>
  <c r="J80" i="1"/>
  <c r="E80" i="1"/>
  <c r="D80" i="1"/>
  <c r="J79" i="1"/>
  <c r="L79" i="1" s="1"/>
  <c r="O79" i="1" s="1"/>
  <c r="E79" i="1"/>
  <c r="D79" i="1"/>
  <c r="J78" i="1"/>
  <c r="L78" i="1" s="1"/>
  <c r="O78" i="1" s="1"/>
  <c r="E78" i="1"/>
  <c r="D78" i="1"/>
  <c r="J77" i="1"/>
  <c r="E77" i="1"/>
  <c r="D77" i="1"/>
  <c r="J76" i="1"/>
  <c r="L76" i="1" s="1"/>
  <c r="O76" i="1" s="1"/>
  <c r="E76" i="1"/>
  <c r="D76" i="1"/>
  <c r="J75" i="1"/>
  <c r="L75" i="1" s="1"/>
  <c r="O75" i="1" s="1"/>
  <c r="E75" i="1"/>
  <c r="D75" i="1"/>
  <c r="J74" i="1"/>
  <c r="E74" i="1"/>
  <c r="D74" i="1"/>
  <c r="J73" i="1"/>
  <c r="L73" i="1" s="1"/>
  <c r="O73" i="1" s="1"/>
  <c r="E73" i="1"/>
  <c r="D73" i="1"/>
  <c r="J72" i="1"/>
  <c r="L72" i="1" s="1"/>
  <c r="O72" i="1" s="1"/>
  <c r="E72" i="1"/>
  <c r="D72" i="1"/>
  <c r="P71" i="1"/>
  <c r="J71" i="1"/>
  <c r="E71" i="1"/>
  <c r="D71" i="1"/>
  <c r="J70" i="1"/>
  <c r="K70" i="1" s="1"/>
  <c r="M70" i="1" s="1"/>
  <c r="N70" i="1" s="1"/>
  <c r="E70" i="1"/>
  <c r="D70" i="1"/>
  <c r="J69" i="1"/>
  <c r="E69" i="1"/>
  <c r="D69" i="1"/>
  <c r="J68" i="1"/>
  <c r="L68" i="1" s="1"/>
  <c r="O68" i="1" s="1"/>
  <c r="E68" i="1"/>
  <c r="D68" i="1"/>
  <c r="J67" i="1"/>
  <c r="K67" i="1" s="1"/>
  <c r="M67" i="1" s="1"/>
  <c r="N67" i="1" s="1"/>
  <c r="E67" i="1"/>
  <c r="D67" i="1"/>
  <c r="J66" i="1"/>
  <c r="K66" i="1" s="1"/>
  <c r="M66" i="1" s="1"/>
  <c r="N66" i="1" s="1"/>
  <c r="E66" i="1"/>
  <c r="D66" i="1"/>
  <c r="J65" i="1"/>
  <c r="E65" i="1"/>
  <c r="D65" i="1"/>
  <c r="J64" i="1"/>
  <c r="K64" i="1" s="1"/>
  <c r="M64" i="1" s="1"/>
  <c r="N64" i="1" s="1"/>
  <c r="E64" i="1"/>
  <c r="D64" i="1"/>
  <c r="J63" i="1"/>
  <c r="K63" i="1" s="1"/>
  <c r="M63" i="1" s="1"/>
  <c r="N63" i="1" s="1"/>
  <c r="E63" i="1"/>
  <c r="D63" i="1"/>
  <c r="J62" i="1"/>
  <c r="K62" i="1" s="1"/>
  <c r="M62" i="1" s="1"/>
  <c r="N62" i="1" s="1"/>
  <c r="E62" i="1"/>
  <c r="D62" i="1"/>
  <c r="J61" i="1"/>
  <c r="E61" i="1"/>
  <c r="D61" i="1"/>
  <c r="J60" i="1"/>
  <c r="L60" i="1" s="1"/>
  <c r="O60" i="1" s="1"/>
  <c r="E60" i="1"/>
  <c r="D60" i="1"/>
  <c r="J59" i="1"/>
  <c r="K59" i="1" s="1"/>
  <c r="M59" i="1" s="1"/>
  <c r="N59" i="1" s="1"/>
  <c r="E59" i="1"/>
  <c r="D59" i="1"/>
  <c r="J58" i="1"/>
  <c r="K58" i="1" s="1"/>
  <c r="M58" i="1" s="1"/>
  <c r="N58" i="1" s="1"/>
  <c r="E58" i="1"/>
  <c r="D58" i="1"/>
  <c r="W57" i="1"/>
  <c r="J57" i="1"/>
  <c r="E57" i="1"/>
  <c r="D57" i="1"/>
  <c r="J56" i="1"/>
  <c r="L56" i="1" s="1"/>
  <c r="O56" i="1" s="1"/>
  <c r="E56" i="1"/>
  <c r="D56" i="1"/>
  <c r="J55" i="1"/>
  <c r="L55" i="1" s="1"/>
  <c r="O55" i="1" s="1"/>
  <c r="E55" i="1"/>
  <c r="D55" i="1"/>
  <c r="J54" i="1"/>
  <c r="L54" i="1" s="1"/>
  <c r="O54" i="1" s="1"/>
  <c r="E54" i="1"/>
  <c r="D54" i="1"/>
  <c r="J53" i="1"/>
  <c r="L53" i="1" s="1"/>
  <c r="O53" i="1" s="1"/>
  <c r="E53" i="1"/>
  <c r="D53" i="1"/>
  <c r="J52" i="1"/>
  <c r="L52" i="1" s="1"/>
  <c r="O52" i="1" s="1"/>
  <c r="E52" i="1"/>
  <c r="D52" i="1"/>
  <c r="J51" i="1"/>
  <c r="L51" i="1" s="1"/>
  <c r="O51" i="1" s="1"/>
  <c r="E51" i="1"/>
  <c r="D51" i="1"/>
  <c r="W50" i="1"/>
  <c r="J50" i="1"/>
  <c r="E50" i="1"/>
  <c r="D50" i="1"/>
  <c r="J49" i="1"/>
  <c r="L49" i="1" s="1"/>
  <c r="O49" i="1" s="1"/>
  <c r="E49" i="1"/>
  <c r="D49" i="1"/>
  <c r="J48" i="1"/>
  <c r="L48" i="1" s="1"/>
  <c r="O48" i="1" s="1"/>
  <c r="E48" i="1"/>
  <c r="D48" i="1"/>
  <c r="J47" i="1"/>
  <c r="L47" i="1" s="1"/>
  <c r="O47" i="1" s="1"/>
  <c r="E47" i="1"/>
  <c r="D47" i="1"/>
  <c r="J46" i="1"/>
  <c r="K46" i="1" s="1"/>
  <c r="M46" i="1" s="1"/>
  <c r="N46" i="1" s="1"/>
  <c r="E46" i="1"/>
  <c r="D46" i="1"/>
  <c r="J45" i="1"/>
  <c r="L45" i="1" s="1"/>
  <c r="O45" i="1" s="1"/>
  <c r="E45" i="1"/>
  <c r="D45" i="1"/>
  <c r="J44" i="1"/>
  <c r="K44" i="1" s="1"/>
  <c r="M44" i="1" s="1"/>
  <c r="N44" i="1" s="1"/>
  <c r="E44" i="1"/>
  <c r="D44" i="1"/>
  <c r="J43" i="1"/>
  <c r="L43" i="1" s="1"/>
  <c r="O43" i="1" s="1"/>
  <c r="E43" i="1"/>
  <c r="D43" i="1"/>
  <c r="J42" i="1"/>
  <c r="L42" i="1" s="1"/>
  <c r="O42" i="1" s="1"/>
  <c r="E42" i="1"/>
  <c r="D42" i="1"/>
  <c r="J41" i="1"/>
  <c r="K41" i="1" s="1"/>
  <c r="M41" i="1" s="1"/>
  <c r="N41" i="1" s="1"/>
  <c r="E41" i="1"/>
  <c r="D41" i="1"/>
  <c r="J40" i="1"/>
  <c r="E40" i="1"/>
  <c r="D40" i="1"/>
  <c r="J39" i="1"/>
  <c r="L39" i="1" s="1"/>
  <c r="O39" i="1" s="1"/>
  <c r="E39" i="1"/>
  <c r="D39" i="1"/>
  <c r="J38" i="1"/>
  <c r="K38" i="1" s="1"/>
  <c r="M38" i="1" s="1"/>
  <c r="N38" i="1" s="1"/>
  <c r="E38" i="1"/>
  <c r="D38" i="1"/>
  <c r="J37" i="1"/>
  <c r="L37" i="1" s="1"/>
  <c r="O37" i="1" s="1"/>
  <c r="E37" i="1"/>
  <c r="D37" i="1"/>
  <c r="J36" i="1"/>
  <c r="L36" i="1" s="1"/>
  <c r="O36" i="1" s="1"/>
  <c r="E36" i="1"/>
  <c r="D36" i="1"/>
  <c r="J35" i="1"/>
  <c r="L35" i="1" s="1"/>
  <c r="O35" i="1" s="1"/>
  <c r="E35" i="1"/>
  <c r="D35" i="1"/>
  <c r="J34" i="1"/>
  <c r="E34" i="1"/>
  <c r="D34" i="1"/>
  <c r="J33" i="1"/>
  <c r="L33" i="1" s="1"/>
  <c r="O33" i="1" s="1"/>
  <c r="E33" i="1"/>
  <c r="D33" i="1"/>
  <c r="J32" i="1"/>
  <c r="K32" i="1" s="1"/>
  <c r="M32" i="1" s="1"/>
  <c r="N32" i="1" s="1"/>
  <c r="E32" i="1"/>
  <c r="D32" i="1"/>
  <c r="J31" i="1"/>
  <c r="L31" i="1" s="1"/>
  <c r="O31" i="1" s="1"/>
  <c r="E31" i="1"/>
  <c r="D31" i="1"/>
  <c r="J30" i="1"/>
  <c r="L30" i="1" s="1"/>
  <c r="O30" i="1" s="1"/>
  <c r="E30" i="1"/>
  <c r="D30" i="1"/>
  <c r="J29" i="1"/>
  <c r="K29" i="1" s="1"/>
  <c r="M29" i="1" s="1"/>
  <c r="N29" i="1" s="1"/>
  <c r="E29" i="1"/>
  <c r="D29" i="1"/>
  <c r="J28" i="1"/>
  <c r="L28" i="1" s="1"/>
  <c r="O28" i="1" s="1"/>
  <c r="E28" i="1"/>
  <c r="D28" i="1"/>
  <c r="J27" i="1"/>
  <c r="L27" i="1" s="1"/>
  <c r="O27" i="1" s="1"/>
  <c r="E27" i="1"/>
  <c r="D27" i="1"/>
  <c r="J26" i="1"/>
  <c r="K26" i="1" s="1"/>
  <c r="M26" i="1" s="1"/>
  <c r="N26" i="1" s="1"/>
  <c r="E26" i="1"/>
  <c r="D26" i="1"/>
  <c r="J25" i="1"/>
  <c r="L25" i="1" s="1"/>
  <c r="O25" i="1" s="1"/>
  <c r="E25" i="1"/>
  <c r="D25" i="1"/>
  <c r="J24" i="1"/>
  <c r="L24" i="1" s="1"/>
  <c r="O24" i="1" s="1"/>
  <c r="E24" i="1"/>
  <c r="D24" i="1"/>
  <c r="J23" i="1"/>
  <c r="K23" i="1" s="1"/>
  <c r="M23" i="1" s="1"/>
  <c r="N23" i="1" s="1"/>
  <c r="E23" i="1"/>
  <c r="D23" i="1"/>
  <c r="J22" i="1"/>
  <c r="K22" i="1" s="1"/>
  <c r="M22" i="1" s="1"/>
  <c r="N22" i="1" s="1"/>
  <c r="E22" i="1"/>
  <c r="D22" i="1"/>
  <c r="J21" i="1"/>
  <c r="L21" i="1" s="1"/>
  <c r="O21" i="1" s="1"/>
  <c r="E21" i="1"/>
  <c r="D21" i="1"/>
  <c r="J20" i="1"/>
  <c r="K20" i="1" s="1"/>
  <c r="M20" i="1" s="1"/>
  <c r="N20" i="1" s="1"/>
  <c r="E20" i="1"/>
  <c r="D20" i="1"/>
  <c r="J19" i="1"/>
  <c r="L19" i="1" s="1"/>
  <c r="O19" i="1" s="1"/>
  <c r="E19" i="1"/>
  <c r="D19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J18" i="1"/>
  <c r="K18" i="1" s="1"/>
  <c r="M18" i="1" s="1"/>
  <c r="N18" i="1" s="1"/>
  <c r="E18" i="1"/>
  <c r="D18" i="1"/>
  <c r="J17" i="1"/>
  <c r="K17" i="1" s="1"/>
  <c r="M17" i="1" s="1"/>
  <c r="N17" i="1" s="1"/>
  <c r="E17" i="1"/>
  <c r="D17" i="1"/>
  <c r="C17" i="1"/>
  <c r="C18" i="1" s="1"/>
  <c r="J16" i="1"/>
  <c r="L16" i="1" s="1"/>
  <c r="O16" i="1" s="1"/>
  <c r="E16" i="1"/>
  <c r="D16" i="1"/>
  <c r="K36" i="1" l="1"/>
  <c r="M36" i="1" s="1"/>
  <c r="N36" i="1" s="1"/>
  <c r="K113" i="1"/>
  <c r="M113" i="1" s="1"/>
  <c r="N113" i="1" s="1"/>
  <c r="K52" i="1"/>
  <c r="M52" i="1" s="1"/>
  <c r="N52" i="1" s="1"/>
  <c r="K75" i="1"/>
  <c r="M75" i="1" s="1"/>
  <c r="N75" i="1" s="1"/>
  <c r="F120" i="1"/>
  <c r="L59" i="1"/>
  <c r="O59" i="1" s="1"/>
  <c r="L18" i="1"/>
  <c r="O18" i="1" s="1"/>
  <c r="K79" i="1"/>
  <c r="M79" i="1" s="1"/>
  <c r="N79" i="1" s="1"/>
  <c r="K116" i="1"/>
  <c r="M116" i="1" s="1"/>
  <c r="N116" i="1" s="1"/>
  <c r="L23" i="1"/>
  <c r="O23" i="1" s="1"/>
  <c r="K42" i="1"/>
  <c r="M42" i="1" s="1"/>
  <c r="N42" i="1" s="1"/>
  <c r="L20" i="1"/>
  <c r="O20" i="1" s="1"/>
  <c r="L46" i="1"/>
  <c r="O46" i="1" s="1"/>
  <c r="L64" i="1"/>
  <c r="O64" i="1" s="1"/>
  <c r="K54" i="1"/>
  <c r="M54" i="1" s="1"/>
  <c r="N54" i="1" s="1"/>
  <c r="F29" i="1"/>
  <c r="F38" i="1"/>
  <c r="F85" i="1"/>
  <c r="G30" i="1"/>
  <c r="G85" i="1"/>
  <c r="F20" i="1"/>
  <c r="F71" i="1"/>
  <c r="F54" i="1"/>
  <c r="L103" i="1"/>
  <c r="O103" i="1" s="1"/>
  <c r="F65" i="1"/>
  <c r="G23" i="1"/>
  <c r="F73" i="1"/>
  <c r="G89" i="1"/>
  <c r="K100" i="1"/>
  <c r="M100" i="1" s="1"/>
  <c r="N100" i="1" s="1"/>
  <c r="K110" i="1"/>
  <c r="M110" i="1" s="1"/>
  <c r="N110" i="1" s="1"/>
  <c r="F31" i="1"/>
  <c r="G37" i="1"/>
  <c r="K37" i="1"/>
  <c r="M37" i="1" s="1"/>
  <c r="N37" i="1" s="1"/>
  <c r="K43" i="1"/>
  <c r="M43" i="1" s="1"/>
  <c r="N43" i="1" s="1"/>
  <c r="F69" i="1"/>
  <c r="K72" i="1"/>
  <c r="M72" i="1" s="1"/>
  <c r="N72" i="1" s="1"/>
  <c r="K78" i="1"/>
  <c r="M78" i="1" s="1"/>
  <c r="N78" i="1" s="1"/>
  <c r="G105" i="1"/>
  <c r="K107" i="1"/>
  <c r="M107" i="1" s="1"/>
  <c r="N107" i="1" s="1"/>
  <c r="F39" i="1"/>
  <c r="G119" i="1"/>
  <c r="G45" i="1"/>
  <c r="F76" i="1"/>
  <c r="K82" i="1"/>
  <c r="M82" i="1" s="1"/>
  <c r="N82" i="1" s="1"/>
  <c r="K101" i="1"/>
  <c r="M101" i="1" s="1"/>
  <c r="N101" i="1" s="1"/>
  <c r="K104" i="1"/>
  <c r="M104" i="1" s="1"/>
  <c r="N104" i="1" s="1"/>
  <c r="G77" i="1"/>
  <c r="K51" i="1"/>
  <c r="M51" i="1" s="1"/>
  <c r="N51" i="1" s="1"/>
  <c r="K56" i="1"/>
  <c r="M56" i="1" s="1"/>
  <c r="N56" i="1" s="1"/>
  <c r="F64" i="1"/>
  <c r="L63" i="1"/>
  <c r="O63" i="1" s="1"/>
  <c r="G95" i="1"/>
  <c r="F103" i="1"/>
  <c r="G22" i="1"/>
  <c r="G25" i="1"/>
  <c r="F56" i="1"/>
  <c r="K76" i="1"/>
  <c r="M76" i="1" s="1"/>
  <c r="N76" i="1" s="1"/>
  <c r="F72" i="1"/>
  <c r="F88" i="1"/>
  <c r="F90" i="1"/>
  <c r="F47" i="1"/>
  <c r="G51" i="1"/>
  <c r="F68" i="1"/>
  <c r="L96" i="1"/>
  <c r="O96" i="1" s="1"/>
  <c r="G103" i="1"/>
  <c r="L106" i="1"/>
  <c r="O106" i="1" s="1"/>
  <c r="L115" i="1"/>
  <c r="O115" i="1" s="1"/>
  <c r="L118" i="1"/>
  <c r="O118" i="1" s="1"/>
  <c r="G55" i="1"/>
  <c r="G35" i="1"/>
  <c r="L58" i="1"/>
  <c r="O58" i="1" s="1"/>
  <c r="L112" i="1"/>
  <c r="O112" i="1" s="1"/>
  <c r="F26" i="1"/>
  <c r="G42" i="1"/>
  <c r="K47" i="1"/>
  <c r="M47" i="1" s="1"/>
  <c r="N47" i="1" s="1"/>
  <c r="L66" i="1"/>
  <c r="O66" i="1" s="1"/>
  <c r="G76" i="1"/>
  <c r="K99" i="1"/>
  <c r="M99" i="1" s="1"/>
  <c r="N99" i="1" s="1"/>
  <c r="L26" i="1"/>
  <c r="O26" i="1" s="1"/>
  <c r="F23" i="1"/>
  <c r="F35" i="1"/>
  <c r="L38" i="1"/>
  <c r="O38" i="1" s="1"/>
  <c r="G27" i="1"/>
  <c r="K19" i="1"/>
  <c r="M19" i="1" s="1"/>
  <c r="N19" i="1" s="1"/>
  <c r="L32" i="1"/>
  <c r="O32" i="1" s="1"/>
  <c r="K35" i="1"/>
  <c r="M35" i="1" s="1"/>
  <c r="N35" i="1" s="1"/>
  <c r="F106" i="1"/>
  <c r="K49" i="1"/>
  <c r="M49" i="1" s="1"/>
  <c r="N49" i="1" s="1"/>
  <c r="K73" i="1"/>
  <c r="M73" i="1" s="1"/>
  <c r="N73" i="1" s="1"/>
  <c r="L84" i="1"/>
  <c r="O84" i="1" s="1"/>
  <c r="G101" i="1"/>
  <c r="L109" i="1"/>
  <c r="O109" i="1" s="1"/>
  <c r="L29" i="1"/>
  <c r="O29" i="1" s="1"/>
  <c r="L41" i="1"/>
  <c r="O41" i="1" s="1"/>
  <c r="G31" i="1"/>
  <c r="G36" i="1"/>
  <c r="F66" i="1"/>
  <c r="K39" i="1"/>
  <c r="M39" i="1" s="1"/>
  <c r="N39" i="1" s="1"/>
  <c r="G49" i="1"/>
  <c r="F52" i="1"/>
  <c r="L62" i="1"/>
  <c r="O62" i="1" s="1"/>
  <c r="F70" i="1"/>
  <c r="K85" i="1"/>
  <c r="M85" i="1" s="1"/>
  <c r="N85" i="1" s="1"/>
  <c r="K88" i="1"/>
  <c r="M88" i="1" s="1"/>
  <c r="N88" i="1" s="1"/>
  <c r="K94" i="1"/>
  <c r="M94" i="1" s="1"/>
  <c r="N94" i="1" s="1"/>
  <c r="F86" i="1"/>
  <c r="K25" i="1"/>
  <c r="M25" i="1" s="1"/>
  <c r="N25" i="1" s="1"/>
  <c r="L67" i="1"/>
  <c r="O67" i="1" s="1"/>
  <c r="L70" i="1"/>
  <c r="O70" i="1" s="1"/>
  <c r="G79" i="1"/>
  <c r="G87" i="1"/>
  <c r="F89" i="1"/>
  <c r="F91" i="1"/>
  <c r="G92" i="1"/>
  <c r="K97" i="1"/>
  <c r="M97" i="1" s="1"/>
  <c r="N97" i="1" s="1"/>
  <c r="G108" i="1"/>
  <c r="K119" i="1"/>
  <c r="M119" i="1" s="1"/>
  <c r="N119" i="1" s="1"/>
  <c r="F17" i="1"/>
  <c r="G24" i="1"/>
  <c r="K28" i="1"/>
  <c r="M28" i="1" s="1"/>
  <c r="N28" i="1" s="1"/>
  <c r="K30" i="1"/>
  <c r="M30" i="1" s="1"/>
  <c r="N30" i="1" s="1"/>
  <c r="F44" i="1"/>
  <c r="F57" i="1"/>
  <c r="K33" i="1"/>
  <c r="M33" i="1" s="1"/>
  <c r="N33" i="1" s="1"/>
  <c r="G50" i="1"/>
  <c r="G118" i="1"/>
  <c r="G120" i="1"/>
  <c r="F30" i="1"/>
  <c r="G64" i="1"/>
  <c r="G102" i="1"/>
  <c r="F42" i="1"/>
  <c r="F53" i="1"/>
  <c r="F59" i="1"/>
  <c r="F25" i="1"/>
  <c r="G53" i="1"/>
  <c r="K53" i="1"/>
  <c r="M53" i="1" s="1"/>
  <c r="N53" i="1" s="1"/>
  <c r="G75" i="1"/>
  <c r="G98" i="1"/>
  <c r="F104" i="1"/>
  <c r="G113" i="1"/>
  <c r="G116" i="1"/>
  <c r="G29" i="1"/>
  <c r="L65" i="1"/>
  <c r="O65" i="1" s="1"/>
  <c r="K65" i="1"/>
  <c r="M65" i="1" s="1"/>
  <c r="N65" i="1" s="1"/>
  <c r="K16" i="1"/>
  <c r="M16" i="1" s="1"/>
  <c r="N16" i="1" s="1"/>
  <c r="L17" i="1"/>
  <c r="O17" i="1" s="1"/>
  <c r="F27" i="1"/>
  <c r="F28" i="1"/>
  <c r="K31" i="1"/>
  <c r="M31" i="1" s="1"/>
  <c r="N31" i="1" s="1"/>
  <c r="F43" i="1"/>
  <c r="L44" i="1"/>
  <c r="O44" i="1" s="1"/>
  <c r="L50" i="1"/>
  <c r="O50" i="1" s="1"/>
  <c r="K50" i="1"/>
  <c r="M50" i="1" s="1"/>
  <c r="N50" i="1" s="1"/>
  <c r="F51" i="1"/>
  <c r="K60" i="1"/>
  <c r="M60" i="1" s="1"/>
  <c r="N60" i="1" s="1"/>
  <c r="G72" i="1"/>
  <c r="F78" i="1"/>
  <c r="G52" i="1"/>
  <c r="F63" i="1"/>
  <c r="F60" i="1"/>
  <c r="G71" i="1"/>
  <c r="F83" i="1"/>
  <c r="F82" i="1"/>
  <c r="F84" i="1"/>
  <c r="G28" i="1"/>
  <c r="G34" i="1"/>
  <c r="G44" i="1"/>
  <c r="G46" i="1"/>
  <c r="G47" i="1"/>
  <c r="G43" i="1"/>
  <c r="G26" i="1"/>
  <c r="F33" i="1"/>
  <c r="L34" i="1"/>
  <c r="O34" i="1" s="1"/>
  <c r="K34" i="1"/>
  <c r="M34" i="1" s="1"/>
  <c r="N34" i="1" s="1"/>
  <c r="F49" i="1"/>
  <c r="F50" i="1"/>
  <c r="G57" i="1"/>
  <c r="G63" i="1"/>
  <c r="L69" i="1"/>
  <c r="O69" i="1" s="1"/>
  <c r="K69" i="1"/>
  <c r="M69" i="1" s="1"/>
  <c r="N69" i="1" s="1"/>
  <c r="G84" i="1"/>
  <c r="G82" i="1"/>
  <c r="G83" i="1"/>
  <c r="L89" i="1"/>
  <c r="O89" i="1" s="1"/>
  <c r="K89" i="1"/>
  <c r="M89" i="1" s="1"/>
  <c r="N89" i="1" s="1"/>
  <c r="G99" i="1"/>
  <c r="L74" i="1"/>
  <c r="O74" i="1" s="1"/>
  <c r="K74" i="1"/>
  <c r="M74" i="1" s="1"/>
  <c r="N74" i="1" s="1"/>
  <c r="G41" i="1"/>
  <c r="G74" i="1"/>
  <c r="P72" i="1"/>
  <c r="G73" i="1"/>
  <c r="G115" i="1"/>
  <c r="G114" i="1"/>
  <c r="F24" i="1"/>
  <c r="F113" i="1"/>
  <c r="F115" i="1"/>
  <c r="F114" i="1"/>
  <c r="F22" i="1"/>
  <c r="F21" i="1"/>
  <c r="K27" i="1"/>
  <c r="M27" i="1" s="1"/>
  <c r="N27" i="1" s="1"/>
  <c r="F41" i="1"/>
  <c r="F40" i="1"/>
  <c r="F32" i="1"/>
  <c r="F55" i="1"/>
  <c r="F58" i="1"/>
  <c r="F61" i="1"/>
  <c r="L92" i="1"/>
  <c r="O92" i="1" s="1"/>
  <c r="K92" i="1"/>
  <c r="M92" i="1" s="1"/>
  <c r="N92" i="1" s="1"/>
  <c r="F96" i="1"/>
  <c r="G111" i="1"/>
  <c r="F19" i="1"/>
  <c r="G59" i="1"/>
  <c r="G60" i="1"/>
  <c r="G58" i="1"/>
  <c r="G61" i="1"/>
  <c r="F67" i="1"/>
  <c r="G70" i="1"/>
  <c r="F81" i="1"/>
  <c r="G21" i="1"/>
  <c r="F18" i="1"/>
  <c r="G20" i="1"/>
  <c r="F48" i="1"/>
  <c r="F45" i="1"/>
  <c r="F46" i="1"/>
  <c r="F16" i="1"/>
  <c r="G18" i="1"/>
  <c r="L22" i="1"/>
  <c r="O22" i="1" s="1"/>
  <c r="F34" i="1"/>
  <c r="G40" i="1"/>
  <c r="G39" i="1"/>
  <c r="K45" i="1"/>
  <c r="M45" i="1" s="1"/>
  <c r="N45" i="1" s="1"/>
  <c r="K55" i="1"/>
  <c r="M55" i="1" s="1"/>
  <c r="N55" i="1" s="1"/>
  <c r="G67" i="1"/>
  <c r="L81" i="1"/>
  <c r="O81" i="1" s="1"/>
  <c r="K81" i="1"/>
  <c r="M81" i="1" s="1"/>
  <c r="N81" i="1" s="1"/>
  <c r="G16" i="1"/>
  <c r="F36" i="1"/>
  <c r="L57" i="1"/>
  <c r="O57" i="1" s="1"/>
  <c r="K57" i="1"/>
  <c r="M57" i="1" s="1"/>
  <c r="N57" i="1" s="1"/>
  <c r="F79" i="1"/>
  <c r="L95" i="1"/>
  <c r="O95" i="1" s="1"/>
  <c r="K95" i="1"/>
  <c r="M95" i="1" s="1"/>
  <c r="N95" i="1" s="1"/>
  <c r="F100" i="1"/>
  <c r="F102" i="1"/>
  <c r="F101" i="1"/>
  <c r="G38" i="1"/>
  <c r="G32" i="1"/>
  <c r="F37" i="1"/>
  <c r="G19" i="1"/>
  <c r="K24" i="1"/>
  <c r="M24" i="1" s="1"/>
  <c r="N24" i="1" s="1"/>
  <c r="G48" i="1"/>
  <c r="G56" i="1"/>
  <c r="G17" i="1"/>
  <c r="K21" i="1"/>
  <c r="M21" i="1" s="1"/>
  <c r="N21" i="1" s="1"/>
  <c r="G33" i="1"/>
  <c r="L40" i="1"/>
  <c r="O40" i="1" s="1"/>
  <c r="K40" i="1"/>
  <c r="M40" i="1" s="1"/>
  <c r="N40" i="1" s="1"/>
  <c r="K48" i="1"/>
  <c r="M48" i="1" s="1"/>
  <c r="N48" i="1" s="1"/>
  <c r="G68" i="1"/>
  <c r="G69" i="1"/>
  <c r="G80" i="1"/>
  <c r="F119" i="1"/>
  <c r="G66" i="1"/>
  <c r="L71" i="1"/>
  <c r="O71" i="1" s="1"/>
  <c r="K71" i="1"/>
  <c r="M71" i="1" s="1"/>
  <c r="N71" i="1" s="1"/>
  <c r="L98" i="1"/>
  <c r="O98" i="1" s="1"/>
  <c r="K98" i="1"/>
  <c r="M98" i="1" s="1"/>
  <c r="N98" i="1" s="1"/>
  <c r="F62" i="1"/>
  <c r="G88" i="1"/>
  <c r="F94" i="1"/>
  <c r="G117" i="1"/>
  <c r="G65" i="1"/>
  <c r="F80" i="1"/>
  <c r="L80" i="1"/>
  <c r="O80" i="1" s="1"/>
  <c r="K80" i="1"/>
  <c r="M80" i="1" s="1"/>
  <c r="N80" i="1" s="1"/>
  <c r="G91" i="1"/>
  <c r="F97" i="1"/>
  <c r="F110" i="1"/>
  <c r="F112" i="1"/>
  <c r="F111" i="1"/>
  <c r="G81" i="1"/>
  <c r="F87" i="1"/>
  <c r="G94" i="1"/>
  <c r="G110" i="1"/>
  <c r="G112" i="1"/>
  <c r="G97" i="1"/>
  <c r="F116" i="1"/>
  <c r="F118" i="1"/>
  <c r="F117" i="1"/>
  <c r="L87" i="1"/>
  <c r="O87" i="1" s="1"/>
  <c r="F93" i="1"/>
  <c r="G100" i="1"/>
  <c r="G107" i="1"/>
  <c r="G54" i="1"/>
  <c r="L61" i="1"/>
  <c r="O61" i="1" s="1"/>
  <c r="K61" i="1"/>
  <c r="M61" i="1" s="1"/>
  <c r="N61" i="1" s="1"/>
  <c r="K68" i="1"/>
  <c r="M68" i="1" s="1"/>
  <c r="N68" i="1" s="1"/>
  <c r="F77" i="1"/>
  <c r="F75" i="1"/>
  <c r="L77" i="1"/>
  <c r="O77" i="1" s="1"/>
  <c r="K77" i="1"/>
  <c r="M77" i="1" s="1"/>
  <c r="N77" i="1" s="1"/>
  <c r="G90" i="1"/>
  <c r="F92" i="1"/>
  <c r="L90" i="1"/>
  <c r="O90" i="1" s="1"/>
  <c r="G62" i="1"/>
  <c r="F74" i="1"/>
  <c r="G78" i="1"/>
  <c r="L83" i="1"/>
  <c r="O83" i="1" s="1"/>
  <c r="K83" i="1"/>
  <c r="M83" i="1" s="1"/>
  <c r="N83" i="1" s="1"/>
  <c r="G86" i="1"/>
  <c r="G93" i="1"/>
  <c r="F95" i="1"/>
  <c r="L93" i="1"/>
  <c r="O93" i="1" s="1"/>
  <c r="G104" i="1"/>
  <c r="G106" i="1"/>
  <c r="F107" i="1"/>
  <c r="F109" i="1"/>
  <c r="F108" i="1"/>
  <c r="L86" i="1"/>
  <c r="O86" i="1" s="1"/>
  <c r="K86" i="1"/>
  <c r="M86" i="1" s="1"/>
  <c r="N86" i="1" s="1"/>
  <c r="G96" i="1"/>
  <c r="F99" i="1"/>
  <c r="F98" i="1"/>
  <c r="G109" i="1"/>
  <c r="F105" i="1"/>
  <c r="K105" i="1"/>
  <c r="M105" i="1" s="1"/>
  <c r="N105" i="1" s="1"/>
  <c r="K108" i="1"/>
  <c r="M108" i="1" s="1"/>
  <c r="N108" i="1" s="1"/>
  <c r="K111" i="1"/>
  <c r="M111" i="1" s="1"/>
  <c r="N111" i="1" s="1"/>
  <c r="K114" i="1"/>
  <c r="M114" i="1" s="1"/>
  <c r="N114" i="1" s="1"/>
  <c r="K117" i="1"/>
  <c r="M117" i="1" s="1"/>
  <c r="N117" i="1" s="1"/>
  <c r="K120" i="1"/>
  <c r="M120" i="1" s="1"/>
  <c r="N120" i="1" s="1"/>
  <c r="K102" i="1"/>
  <c r="M102" i="1" s="1"/>
  <c r="N102" i="1" s="1"/>
  <c r="O7" i="1" l="1"/>
  <c r="U98" i="1"/>
  <c r="X98" i="1" s="1"/>
  <c r="R71" i="1"/>
  <c r="U54" i="1"/>
  <c r="X52" i="1" s="1"/>
  <c r="O11" i="1"/>
  <c r="W54" i="1"/>
  <c r="O10" i="1"/>
  <c r="U99" i="1"/>
  <c r="U55" i="1"/>
  <c r="R70" i="1"/>
  <c r="Q70" i="1"/>
  <c r="U47" i="1"/>
  <c r="W47" i="1"/>
  <c r="U48" i="1"/>
  <c r="O8" i="1"/>
  <c r="G11" i="1"/>
  <c r="G10" i="1"/>
  <c r="Q71" i="1"/>
  <c r="P73" i="1"/>
  <c r="R72" i="1"/>
  <c r="Q72" i="1"/>
  <c r="G8" i="1"/>
  <c r="G7" i="1"/>
  <c r="X99" i="1" l="1"/>
  <c r="H99" i="1"/>
  <c r="I91" i="1"/>
  <c r="I18" i="1"/>
  <c r="I69" i="1"/>
  <c r="I74" i="1"/>
  <c r="I19" i="1"/>
  <c r="I58" i="1"/>
  <c r="I16" i="1"/>
  <c r="I29" i="1"/>
  <c r="I68" i="1"/>
  <c r="I114" i="1"/>
  <c r="I96" i="1"/>
  <c r="I52" i="1"/>
  <c r="I48" i="1"/>
  <c r="I71" i="1"/>
  <c r="I82" i="1"/>
  <c r="I21" i="1"/>
  <c r="I106" i="1"/>
  <c r="I109" i="1"/>
  <c r="I78" i="1"/>
  <c r="I72" i="1"/>
  <c r="I41" i="1"/>
  <c r="I66" i="1"/>
  <c r="I47" i="1"/>
  <c r="I61" i="1"/>
  <c r="I115" i="1"/>
  <c r="I67" i="1"/>
  <c r="I88" i="1"/>
  <c r="I56" i="1"/>
  <c r="H46" i="1"/>
  <c r="I81" i="1"/>
  <c r="I110" i="1"/>
  <c r="I33" i="1"/>
  <c r="I86" i="1"/>
  <c r="X101" i="1"/>
  <c r="X100" i="1"/>
  <c r="H45" i="1"/>
  <c r="H60" i="1"/>
  <c r="H75" i="1"/>
  <c r="I101" i="1"/>
  <c r="I42" i="1"/>
  <c r="I95" i="1"/>
  <c r="I87" i="1"/>
  <c r="I35" i="1"/>
  <c r="I55" i="1"/>
  <c r="I120" i="1"/>
  <c r="I116" i="1"/>
  <c r="I37" i="1"/>
  <c r="I27" i="1"/>
  <c r="I24" i="1"/>
  <c r="I85" i="1"/>
  <c r="I118" i="1"/>
  <c r="I98" i="1"/>
  <c r="I45" i="1"/>
  <c r="I22" i="1"/>
  <c r="I23" i="1"/>
  <c r="I64" i="1"/>
  <c r="I108" i="1"/>
  <c r="I113" i="1"/>
  <c r="I51" i="1"/>
  <c r="I30" i="1"/>
  <c r="I50" i="1"/>
  <c r="I75" i="1"/>
  <c r="I49" i="1"/>
  <c r="I103" i="1"/>
  <c r="I76" i="1"/>
  <c r="I102" i="1"/>
  <c r="I31" i="1"/>
  <c r="I53" i="1"/>
  <c r="I79" i="1"/>
  <c r="I36" i="1"/>
  <c r="I92" i="1"/>
  <c r="I119" i="1"/>
  <c r="I89" i="1"/>
  <c r="I25" i="1"/>
  <c r="I105" i="1"/>
  <c r="I77" i="1"/>
  <c r="AH47" i="1"/>
  <c r="AH49" i="1"/>
  <c r="W49" i="1"/>
  <c r="H108" i="1"/>
  <c r="I117" i="1"/>
  <c r="I54" i="1"/>
  <c r="I80" i="1"/>
  <c r="H49" i="1"/>
  <c r="H97" i="1"/>
  <c r="H117" i="1"/>
  <c r="H100" i="1"/>
  <c r="H111" i="1"/>
  <c r="H67" i="1"/>
  <c r="H79" i="1"/>
  <c r="H112" i="1"/>
  <c r="H51" i="1"/>
  <c r="I94" i="1"/>
  <c r="H50" i="1"/>
  <c r="I65" i="1"/>
  <c r="I62" i="1"/>
  <c r="H116" i="1"/>
  <c r="H77" i="1"/>
  <c r="Y52" i="1"/>
  <c r="X53" i="1"/>
  <c r="X55" i="1" s="1"/>
  <c r="H82" i="1"/>
  <c r="H93" i="1"/>
  <c r="W56" i="1"/>
  <c r="AH54" i="1"/>
  <c r="AH56" i="1"/>
  <c r="H27" i="1"/>
  <c r="H113" i="1"/>
  <c r="H78" i="1"/>
  <c r="I93" i="1"/>
  <c r="I38" i="1"/>
  <c r="X45" i="1"/>
  <c r="X47" i="1"/>
  <c r="Y47" i="1" s="1"/>
  <c r="Z47" i="1" s="1"/>
  <c r="AA47" i="1" s="1"/>
  <c r="AB47" i="1" s="1"/>
  <c r="AC47" i="1" s="1"/>
  <c r="AD47" i="1" s="1"/>
  <c r="AE47" i="1" s="1"/>
  <c r="AF47" i="1" s="1"/>
  <c r="AG47" i="1" s="1"/>
  <c r="I26" i="1"/>
  <c r="I90" i="1"/>
  <c r="H84" i="1"/>
  <c r="I100" i="1"/>
  <c r="I20" i="1"/>
  <c r="H118" i="1"/>
  <c r="H109" i="1"/>
  <c r="H110" i="1"/>
  <c r="H33" i="1"/>
  <c r="H92" i="1"/>
  <c r="H74" i="1"/>
  <c r="H43" i="1"/>
  <c r="H63" i="1"/>
  <c r="H19" i="1"/>
  <c r="H94" i="1"/>
  <c r="H41" i="1"/>
  <c r="I73" i="1"/>
  <c r="I104" i="1"/>
  <c r="I83" i="1"/>
  <c r="H105" i="1"/>
  <c r="H28" i="1"/>
  <c r="I46" i="1"/>
  <c r="I17" i="1"/>
  <c r="I60" i="1"/>
  <c r="H87" i="1"/>
  <c r="I28" i="1"/>
  <c r="H32" i="1"/>
  <c r="H16" i="1"/>
  <c r="Q73" i="1"/>
  <c r="P74" i="1"/>
  <c r="R73" i="1"/>
  <c r="H83" i="1"/>
  <c r="H95" i="1"/>
  <c r="H119" i="1"/>
  <c r="I70" i="1"/>
  <c r="H96" i="1"/>
  <c r="H21" i="1"/>
  <c r="I39" i="1"/>
  <c r="I34" i="1"/>
  <c r="H61" i="1"/>
  <c r="I44" i="1"/>
  <c r="I97" i="1"/>
  <c r="H22" i="1"/>
  <c r="H101" i="1"/>
  <c r="H115" i="1"/>
  <c r="I43" i="1"/>
  <c r="H98" i="1"/>
  <c r="H107" i="1"/>
  <c r="H34" i="1"/>
  <c r="I111" i="1"/>
  <c r="H81" i="1"/>
  <c r="I57" i="1"/>
  <c r="I63" i="1"/>
  <c r="Y98" i="1"/>
  <c r="H104" i="1"/>
  <c r="H73" i="1"/>
  <c r="H53" i="1"/>
  <c r="H29" i="1"/>
  <c r="H20" i="1"/>
  <c r="H70" i="1"/>
  <c r="H85" i="1"/>
  <c r="H26" i="1"/>
  <c r="H66" i="1"/>
  <c r="H89" i="1"/>
  <c r="H35" i="1"/>
  <c r="H72" i="1"/>
  <c r="H17" i="1"/>
  <c r="H25" i="1"/>
  <c r="H38" i="1"/>
  <c r="H31" i="1"/>
  <c r="H30" i="1"/>
  <c r="H91" i="1"/>
  <c r="H52" i="1"/>
  <c r="H42" i="1"/>
  <c r="H65" i="1"/>
  <c r="H86" i="1"/>
  <c r="H47" i="1"/>
  <c r="H59" i="1"/>
  <c r="H90" i="1"/>
  <c r="H103" i="1"/>
  <c r="H23" i="1"/>
  <c r="H120" i="1"/>
  <c r="H71" i="1"/>
  <c r="H88" i="1"/>
  <c r="H106" i="1"/>
  <c r="H68" i="1"/>
  <c r="H54" i="1"/>
  <c r="H56" i="1"/>
  <c r="H69" i="1"/>
  <c r="H76" i="1"/>
  <c r="H39" i="1"/>
  <c r="H44" i="1"/>
  <c r="H57" i="1"/>
  <c r="H64" i="1"/>
  <c r="H37" i="1"/>
  <c r="I84" i="1"/>
  <c r="I112" i="1"/>
  <c r="H24" i="1"/>
  <c r="H36" i="1"/>
  <c r="I99" i="1"/>
  <c r="I40" i="1"/>
  <c r="H80" i="1"/>
  <c r="H55" i="1"/>
  <c r="H102" i="1"/>
  <c r="H58" i="1"/>
  <c r="H62" i="1"/>
  <c r="H114" i="1"/>
  <c r="H18" i="1"/>
  <c r="H40" i="1"/>
  <c r="I107" i="1"/>
  <c r="H48" i="1"/>
  <c r="I32" i="1"/>
  <c r="I59" i="1"/>
  <c r="I11" i="1" l="1"/>
  <c r="I10" i="1"/>
  <c r="Y45" i="1"/>
  <c r="X46" i="1"/>
  <c r="X48" i="1" s="1"/>
  <c r="X54" i="1"/>
  <c r="X56" i="1"/>
  <c r="X57" i="1"/>
  <c r="Y53" i="1"/>
  <c r="Y55" i="1" s="1"/>
  <c r="Z52" i="1"/>
  <c r="Y99" i="1"/>
  <c r="Z98" i="1"/>
  <c r="P75" i="1"/>
  <c r="R74" i="1"/>
  <c r="Q74" i="1"/>
  <c r="I7" i="1"/>
  <c r="I8" i="1"/>
  <c r="X102" i="1"/>
  <c r="Y56" i="1" l="1"/>
  <c r="Y57" i="1"/>
  <c r="Z99" i="1"/>
  <c r="AA98" i="1"/>
  <c r="Y101" i="1"/>
  <c r="Y100" i="1"/>
  <c r="Z53" i="1"/>
  <c r="Z55" i="1" s="1"/>
  <c r="AA52" i="1"/>
  <c r="Y54" i="1"/>
  <c r="X50" i="1"/>
  <c r="X49" i="1"/>
  <c r="Z45" i="1"/>
  <c r="Y46" i="1"/>
  <c r="Y48" i="1" s="1"/>
  <c r="P76" i="1"/>
  <c r="R75" i="1"/>
  <c r="Q75" i="1"/>
  <c r="Z56" i="1" l="1"/>
  <c r="Z57" i="1"/>
  <c r="Z54" i="1"/>
  <c r="Y102" i="1"/>
  <c r="Y50" i="1"/>
  <c r="Y49" i="1"/>
  <c r="AA45" i="1"/>
  <c r="Z46" i="1"/>
  <c r="Z48" i="1" s="1"/>
  <c r="AA99" i="1"/>
  <c r="AB98" i="1"/>
  <c r="AA53" i="1"/>
  <c r="AA55" i="1" s="1"/>
  <c r="AB52" i="1"/>
  <c r="Q76" i="1"/>
  <c r="R76" i="1"/>
  <c r="P77" i="1"/>
  <c r="Z101" i="1"/>
  <c r="Z100" i="1"/>
  <c r="Z102" i="1" l="1"/>
  <c r="AA101" i="1"/>
  <c r="AA100" i="1"/>
  <c r="Z49" i="1"/>
  <c r="Z50" i="1"/>
  <c r="AA46" i="1"/>
  <c r="AA48" i="1" s="1"/>
  <c r="AB45" i="1"/>
  <c r="P78" i="1"/>
  <c r="R77" i="1"/>
  <c r="Q77" i="1"/>
  <c r="AB53" i="1"/>
  <c r="AB55" i="1" s="1"/>
  <c r="AC52" i="1"/>
  <c r="AA54" i="1"/>
  <c r="AA57" i="1"/>
  <c r="AA56" i="1"/>
  <c r="AB99" i="1"/>
  <c r="AC98" i="1"/>
  <c r="AA102" i="1" l="1"/>
  <c r="AB57" i="1"/>
  <c r="AB56" i="1"/>
  <c r="AC99" i="1"/>
  <c r="AD98" i="1"/>
  <c r="AB101" i="1"/>
  <c r="AB100" i="1"/>
  <c r="P79" i="1"/>
  <c r="Q78" i="1"/>
  <c r="R78" i="1"/>
  <c r="AB46" i="1"/>
  <c r="AB48" i="1" s="1"/>
  <c r="AC45" i="1"/>
  <c r="AA50" i="1"/>
  <c r="AA49" i="1"/>
  <c r="AD52" i="1"/>
  <c r="AC53" i="1"/>
  <c r="AC55" i="1" s="1"/>
  <c r="AB54" i="1"/>
  <c r="AB50" i="1" l="1"/>
  <c r="AB49" i="1"/>
  <c r="AC56" i="1"/>
  <c r="AC57" i="1"/>
  <c r="AE52" i="1"/>
  <c r="AD53" i="1"/>
  <c r="AD55" i="1" s="1"/>
  <c r="AB102" i="1"/>
  <c r="AC54" i="1"/>
  <c r="AE98" i="1"/>
  <c r="AD99" i="1"/>
  <c r="AC101" i="1"/>
  <c r="AC100" i="1"/>
  <c r="Q79" i="1"/>
  <c r="R79" i="1"/>
  <c r="P80" i="1"/>
  <c r="AC46" i="1"/>
  <c r="AC48" i="1" s="1"/>
  <c r="AD45" i="1"/>
  <c r="AC102" i="1" l="1"/>
  <c r="AD101" i="1"/>
  <c r="AD100" i="1"/>
  <c r="AE99" i="1"/>
  <c r="AF98" i="1"/>
  <c r="AE45" i="1"/>
  <c r="AD46" i="1"/>
  <c r="AD48" i="1" s="1"/>
  <c r="AC50" i="1"/>
  <c r="AC49" i="1"/>
  <c r="P81" i="1"/>
  <c r="R80" i="1"/>
  <c r="Q80" i="1"/>
  <c r="AD56" i="1"/>
  <c r="AD57" i="1"/>
  <c r="AD54" i="1"/>
  <c r="AF52" i="1"/>
  <c r="AE53" i="1"/>
  <c r="AE55" i="1" s="1"/>
  <c r="AE54" i="1" l="1"/>
  <c r="AD102" i="1"/>
  <c r="P82" i="1"/>
  <c r="Q81" i="1"/>
  <c r="R81" i="1"/>
  <c r="AE57" i="1"/>
  <c r="AE56" i="1"/>
  <c r="AF99" i="1"/>
  <c r="AG98" i="1"/>
  <c r="AD50" i="1"/>
  <c r="AD49" i="1"/>
  <c r="AG52" i="1"/>
  <c r="AF53" i="1"/>
  <c r="AF55" i="1" s="1"/>
  <c r="AF45" i="1"/>
  <c r="AE46" i="1"/>
  <c r="AE48" i="1" s="1"/>
  <c r="AE101" i="1"/>
  <c r="AE100" i="1"/>
  <c r="AF54" i="1" l="1"/>
  <c r="AG53" i="1"/>
  <c r="AG55" i="1" s="1"/>
  <c r="AG99" i="1"/>
  <c r="AF100" i="1"/>
  <c r="AF101" i="1"/>
  <c r="AE102" i="1"/>
  <c r="AF56" i="1"/>
  <c r="AF57" i="1"/>
  <c r="Q82" i="1"/>
  <c r="R82" i="1"/>
  <c r="P83" i="1"/>
  <c r="AE50" i="1"/>
  <c r="AE49" i="1"/>
  <c r="AG45" i="1"/>
  <c r="AG46" i="1" s="1"/>
  <c r="AF46" i="1"/>
  <c r="AF48" i="1" s="1"/>
  <c r="AF102" i="1" l="1"/>
  <c r="P84" i="1"/>
  <c r="R83" i="1"/>
  <c r="Q83" i="1"/>
  <c r="AG48" i="1"/>
  <c r="AF50" i="1"/>
  <c r="AF49" i="1"/>
  <c r="AG100" i="1"/>
  <c r="AG101" i="1"/>
  <c r="AG54" i="1"/>
  <c r="AG57" i="1"/>
  <c r="AH57" i="1" s="1"/>
  <c r="AG56" i="1"/>
  <c r="AG102" i="1" l="1"/>
  <c r="Z106" i="1" s="1"/>
  <c r="AG49" i="1"/>
  <c r="AG50" i="1"/>
  <c r="AH50" i="1" s="1"/>
  <c r="P85" i="1"/>
  <c r="Q84" i="1"/>
  <c r="R84" i="1"/>
  <c r="Q85" i="1" l="1"/>
  <c r="R85" i="1"/>
  <c r="P86" i="1"/>
  <c r="Y104" i="1"/>
  <c r="AA104" i="1" s="1"/>
  <c r="AC106" i="1" s="1"/>
  <c r="AE106" i="1" s="1"/>
  <c r="P87" i="1" l="1"/>
  <c r="R86" i="1"/>
  <c r="Q86" i="1"/>
  <c r="P88" i="1" l="1"/>
  <c r="Q87" i="1"/>
  <c r="R87" i="1"/>
  <c r="Q88" i="1" l="1"/>
  <c r="R88" i="1"/>
  <c r="P89" i="1"/>
  <c r="P90" i="1" l="1"/>
  <c r="R89" i="1"/>
  <c r="Q89" i="1"/>
  <c r="P91" i="1" l="1"/>
  <c r="Q90" i="1"/>
  <c r="R90" i="1"/>
  <c r="Q91" i="1" l="1"/>
  <c r="R91" i="1"/>
  <c r="P92" i="1"/>
  <c r="P93" i="1" l="1"/>
  <c r="R92" i="1"/>
  <c r="Q92" i="1"/>
  <c r="P94" i="1" l="1"/>
  <c r="Q93" i="1"/>
  <c r="R93" i="1"/>
  <c r="Q94" i="1" l="1"/>
  <c r="R94" i="1"/>
  <c r="P95" i="1"/>
  <c r="P96" i="1" l="1"/>
  <c r="R95" i="1"/>
  <c r="Q95" i="1"/>
  <c r="P97" i="1" l="1"/>
  <c r="Q96" i="1"/>
  <c r="R96" i="1"/>
  <c r="Q97" i="1" l="1"/>
  <c r="R97" i="1"/>
  <c r="P98" i="1"/>
  <c r="R98" i="1" l="1"/>
  <c r="P99" i="1"/>
  <c r="Q98" i="1"/>
  <c r="P100" i="1" l="1"/>
  <c r="R99" i="1"/>
  <c r="Q99" i="1"/>
  <c r="P101" i="1" l="1"/>
  <c r="R100" i="1"/>
  <c r="Q100" i="1"/>
  <c r="Q101" i="1" l="1"/>
  <c r="R101" i="1"/>
  <c r="P102" i="1"/>
  <c r="P103" i="1" l="1"/>
  <c r="Q102" i="1"/>
  <c r="R102" i="1"/>
  <c r="P104" i="1" l="1"/>
  <c r="R103" i="1"/>
  <c r="Q103" i="1"/>
  <c r="R104" i="1" l="1"/>
  <c r="Q104" i="1"/>
  <c r="P105" i="1"/>
  <c r="P106" i="1" l="1"/>
  <c r="R105" i="1"/>
  <c r="Q105" i="1"/>
  <c r="P107" i="1" l="1"/>
  <c r="R106" i="1"/>
  <c r="Q106" i="1"/>
  <c r="R107" i="1" l="1"/>
  <c r="Q107" i="1"/>
  <c r="P108" i="1"/>
  <c r="P109" i="1" l="1"/>
  <c r="R108" i="1"/>
  <c r="Q108" i="1"/>
  <c r="P110" i="1" l="1"/>
  <c r="R109" i="1"/>
  <c r="Q109" i="1"/>
  <c r="R110" i="1" l="1"/>
  <c r="Q110" i="1"/>
  <c r="P111" i="1"/>
  <c r="P112" i="1" l="1"/>
  <c r="R111" i="1"/>
  <c r="Q111" i="1"/>
  <c r="P113" i="1" l="1"/>
  <c r="R112" i="1"/>
  <c r="Q112" i="1"/>
  <c r="R113" i="1" l="1"/>
  <c r="Q113" i="1"/>
  <c r="P114" i="1"/>
  <c r="P115" i="1" l="1"/>
  <c r="R114" i="1"/>
  <c r="Q114" i="1"/>
  <c r="P116" i="1" l="1"/>
  <c r="R115" i="1"/>
  <c r="Q115" i="1"/>
  <c r="R116" i="1" l="1"/>
  <c r="Q116" i="1"/>
  <c r="P117" i="1"/>
  <c r="P118" i="1" l="1"/>
  <c r="R117" i="1"/>
  <c r="Q117" i="1"/>
  <c r="P119" i="1" l="1"/>
  <c r="R118" i="1"/>
  <c r="Q118" i="1"/>
  <c r="R119" i="1" l="1"/>
  <c r="Q119" i="1"/>
</calcChain>
</file>

<file path=xl/comments1.xml><?xml version="1.0" encoding="utf-8"?>
<comments xmlns="http://schemas.openxmlformats.org/spreadsheetml/2006/main">
  <authors>
    <author>Michael</author>
  </authors>
  <commentList>
    <comment ref="K12" authorId="0" shapeId="0">
      <text>
        <r>
          <rPr>
            <b/>
            <sz val="9"/>
            <color indexed="81"/>
            <rFont val="Tahoma"/>
            <family val="2"/>
          </rPr>
          <t xml:space="preserve">(-1,1)
Not 1 or -1 or error.
</t>
        </r>
      </text>
    </comment>
  </commentList>
</comments>
</file>

<file path=xl/sharedStrings.xml><?xml version="1.0" encoding="utf-8"?>
<sst xmlns="http://schemas.openxmlformats.org/spreadsheetml/2006/main" count="102" uniqueCount="70">
  <si>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</si>
  <si>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</si>
  <si>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</si>
  <si>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</si>
  <si>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</si>
  <si>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</si>
  <si>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</si>
  <si>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</si>
  <si>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</si>
  <si>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</si>
  <si>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</si>
  <si>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</si>
  <si>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</si>
  <si>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</si>
  <si>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</si>
  <si>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</si>
  <si>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</si>
  <si>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</si>
  <si>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</si>
  <si>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</si>
  <si>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</si>
  <si>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</si>
  <si>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</si>
  <si>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</si>
  <si>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Bins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</si>
  <si>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</si>
  <si>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</si>
  <si>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</si>
  <si>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</si>
  <si>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</si>
  <si>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</si>
  <si>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</si>
  <si>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</si>
  <si>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</si>
  <si>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 xml:space="preserve">standard bivariate Gaussian (with user specified correlation coefficient, rho), X, transformed to user specified mean and standard </t>
  </si>
  <si>
    <t>Cum. Prob</t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</si>
  <si>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Random vectors, R, are spatially correlated with convolution, CR, corrected to  range [0,1], applied as p-values to </t>
    </r>
  </si>
  <si>
    <t>Percentile</t>
  </si>
  <si>
    <t>Q-Q Plot Calculation</t>
  </si>
  <si>
    <t>Normalized</t>
  </si>
  <si>
    <t>Binned Probability Tables for Calculating PDF and CDF</t>
  </si>
  <si>
    <t>Well Logs</t>
  </si>
  <si>
    <t>Well Logs Scatter Plots</t>
  </si>
  <si>
    <t>PDF, CDF and Q-Q Plot to Compare Distributions Qualitatively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</si>
  <si>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(P)</t>
    </r>
  </si>
  <si>
    <r>
      <t>F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(P)</t>
    </r>
  </si>
  <si>
    <t>Chi-Square Test for Difference In Distributions</t>
  </si>
  <si>
    <t>Φ</t>
  </si>
  <si>
    <t>nbins</t>
  </si>
  <si>
    <t xml:space="preserve">(A-B)^2/B  </t>
  </si>
  <si>
    <t xml:space="preserve">Freq B  </t>
  </si>
  <si>
    <t xml:space="preserve">Freq A  </t>
  </si>
  <si>
    <t>&lt;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</si>
  <si>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:</t>
    </r>
  </si>
  <si>
    <r>
      <t>χ</t>
    </r>
    <r>
      <rPr>
        <b/>
        <sz val="9.9"/>
        <color theme="1"/>
        <rFont val="Calibri"/>
        <family val="2"/>
      </rPr>
      <t>2</t>
    </r>
  </si>
  <si>
    <r>
      <t>χ</t>
    </r>
    <r>
      <rPr>
        <b/>
        <sz val="9.9"/>
        <color theme="1"/>
        <rFont val="Calibri"/>
        <family val="2"/>
      </rPr>
      <t>2</t>
    </r>
    <r>
      <rPr>
        <b/>
        <vertAlign val="subscript"/>
        <sz val="9.9"/>
        <color theme="1"/>
        <rFont val="Calibri"/>
        <family val="2"/>
      </rPr>
      <t xml:space="preserve"> critical</t>
    </r>
  </si>
  <si>
    <t>Chi-Square Test Result</t>
  </si>
  <si>
    <t>Degrees of Freedom</t>
  </si>
  <si>
    <t>Test for Difference in Distributions, Michael Pyrcz, University of Texas at Austin, @GeostatsGuy on Twitter</t>
  </si>
  <si>
    <t>PorosityWellA</t>
  </si>
  <si>
    <t>PorosityWellB</t>
  </si>
  <si>
    <t>Porosity Well A Histogram</t>
  </si>
  <si>
    <t>Porosity Well B Histogram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</si>
  <si>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Quantify the difference between stochastic realizations of correlated porosity well A and B with user specified univariate, spatial, and multivariate distributions. </t>
    </r>
  </si>
  <si>
    <t>deviation, X'.  Truncated to avoid negative porosities.</t>
  </si>
  <si>
    <t xml:space="preserve">Visualization of well logs, scatter plots and Q-Q plot.  </t>
  </si>
  <si>
    <t>Bin distribution and calculate the chi-square statistic and apply the chi-square hypothesis test for difference in the distributions.</t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</si>
  <si>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 distributions and correlation for well A and B.  Spatial continuity is hard coded with averaging window (CR).</t>
    </r>
  </si>
  <si>
    <t>Observe Q-Q plot, on the 45 degree line the distributions are the same, shifted up or down is due to different means, change in slope is due to different variances.</t>
  </si>
  <si>
    <t>If chi-square statistic is less than chi-square critical for the desired level then fail to reject hypothesis that the distributions are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</si>
</sst>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b/>
      <sz val="11"/>
      <color theme="1"/>
      <name val="Cambria Math"/>
      <family val="1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b/>
      <vertAlign val="subscript"/>
      <sz val="9.9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3" fillId="6" borderId="0" xfId="0" applyFont="1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5" fillId="6" borderId="0" xfId="0" applyFont="1" applyFill="1" applyBorder="1"/>
    <xf numFmtId="164" fontId="5" fillId="6" borderId="0" xfId="0" applyNumberFormat="1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1" fillId="6" borderId="2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left"/>
    </xf>
    <xf numFmtId="0" fontId="0" fillId="5" borderId="29" xfId="0" applyFill="1" applyBorder="1" applyAlignment="1">
      <alignment horizontal="center"/>
    </xf>
    <xf numFmtId="2" fontId="0" fillId="5" borderId="30" xfId="0" applyNumberFormat="1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2" fontId="0" fillId="5" borderId="33" xfId="0" applyNumberFormat="1" applyFill="1" applyBorder="1" applyAlignment="1">
      <alignment horizontal="center"/>
    </xf>
    <xf numFmtId="2" fontId="0" fillId="5" borderId="34" xfId="0" applyNumberFormat="1" applyFill="1" applyBorder="1" applyAlignment="1">
      <alignment horizontal="center"/>
    </xf>
    <xf numFmtId="0" fontId="0" fillId="7" borderId="3" xfId="0" applyFill="1" applyBorder="1" applyAlignment="1">
      <alignment vertical="center"/>
    </xf>
    <xf numFmtId="0" fontId="1" fillId="5" borderId="26" xfId="0" applyFont="1" applyFill="1" applyBorder="1"/>
    <xf numFmtId="0" fontId="0" fillId="5" borderId="27" xfId="0" applyFill="1" applyBorder="1"/>
    <xf numFmtId="0" fontId="0" fillId="5" borderId="28" xfId="0" applyFill="1" applyBorder="1"/>
    <xf numFmtId="164" fontId="1" fillId="5" borderId="26" xfId="0" applyNumberFormat="1" applyFont="1" applyFill="1" applyBorder="1" applyAlignment="1">
      <alignment horizontal="center"/>
    </xf>
    <xf numFmtId="164" fontId="1" fillId="5" borderId="27" xfId="0" applyNumberFormat="1" applyFont="1" applyFill="1" applyBorder="1" applyAlignment="1">
      <alignment horizontal="center"/>
    </xf>
    <xf numFmtId="164" fontId="1" fillId="5" borderId="28" xfId="0" applyNumberFormat="1" applyFont="1" applyFill="1" applyBorder="1" applyAlignment="1">
      <alignment horizontal="center"/>
    </xf>
    <xf numFmtId="164" fontId="1" fillId="5" borderId="26" xfId="0" applyNumberFormat="1" applyFont="1" applyFill="1" applyBorder="1" applyAlignment="1">
      <alignment horizontal="left"/>
    </xf>
    <xf numFmtId="0" fontId="1" fillId="5" borderId="27" xfId="0" applyFont="1" applyFill="1" applyBorder="1"/>
    <xf numFmtId="0" fontId="1" fillId="5" borderId="28" xfId="0" applyFont="1" applyFill="1" applyBorder="1"/>
    <xf numFmtId="164" fontId="0" fillId="3" borderId="0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1" fontId="0" fillId="5" borderId="35" xfId="0" applyNumberFormat="1" applyFill="1" applyBorder="1" applyAlignment="1">
      <alignment horizontal="center"/>
    </xf>
    <xf numFmtId="1" fontId="0" fillId="5" borderId="36" xfId="0" applyNumberFormat="1" applyFill="1" applyBorder="1" applyAlignment="1">
      <alignment horizontal="center"/>
    </xf>
    <xf numFmtId="1" fontId="0" fillId="5" borderId="37" xfId="0" applyNumberFormat="1" applyFill="1" applyBorder="1" applyAlignment="1">
      <alignment horizontal="center"/>
    </xf>
    <xf numFmtId="1" fontId="0" fillId="5" borderId="29" xfId="0" applyNumberFormat="1" applyFill="1" applyBorder="1" applyAlignment="1">
      <alignment horizontal="center"/>
    </xf>
    <xf numFmtId="1" fontId="0" fillId="5" borderId="31" xfId="0" applyNumberFormat="1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0" fontId="0" fillId="6" borderId="0" xfId="0" applyFill="1" applyBorder="1" applyAlignment="1">
      <alignment horizontal="right"/>
    </xf>
    <xf numFmtId="0" fontId="10" fillId="6" borderId="0" xfId="0" applyFont="1" applyFill="1" applyBorder="1" applyAlignment="1">
      <alignment vertical="top"/>
    </xf>
    <xf numFmtId="0" fontId="9" fillId="6" borderId="0" xfId="0" applyFont="1" applyFill="1" applyBorder="1" applyAlignment="1">
      <alignment horizontal="left" vertical="top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2" fontId="0" fillId="5" borderId="29" xfId="0" applyNumberFormat="1" applyFill="1" applyBorder="1" applyAlignment="1">
      <alignment horizontal="center"/>
    </xf>
    <xf numFmtId="164" fontId="0" fillId="5" borderId="21" xfId="0" applyNumberFormat="1" applyFill="1" applyBorder="1" applyAlignment="1">
      <alignment horizontal="center"/>
    </xf>
    <xf numFmtId="164" fontId="0" fillId="5" borderId="22" xfId="0" applyNumberFormat="1" applyFill="1" applyBorder="1" applyAlignment="1">
      <alignment horizontal="center"/>
    </xf>
    <xf numFmtId="0" fontId="1" fillId="6" borderId="26" xfId="0" applyFont="1" applyFill="1" applyBorder="1"/>
    <xf numFmtId="0" fontId="0" fillId="6" borderId="27" xfId="0" applyFill="1" applyBorder="1"/>
    <xf numFmtId="0" fontId="1" fillId="6" borderId="27" xfId="0" applyFont="1" applyFill="1" applyBorder="1"/>
    <xf numFmtId="0" fontId="12" fillId="6" borderId="27" xfId="0" applyFont="1" applyFill="1" applyBorder="1" applyAlignment="1">
      <alignment horizontal="right"/>
    </xf>
    <xf numFmtId="0" fontId="0" fillId="6" borderId="28" xfId="0" applyFill="1" applyBorder="1"/>
    <xf numFmtId="0" fontId="1" fillId="6" borderId="26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center"/>
    </xf>
    <xf numFmtId="0" fontId="15" fillId="6" borderId="27" xfId="0" applyFont="1" applyFill="1" applyBorder="1" applyAlignment="1">
      <alignment horizontal="right"/>
    </xf>
    <xf numFmtId="0" fontId="1" fillId="6" borderId="27" xfId="0" applyFont="1" applyFill="1" applyBorder="1" applyAlignment="1">
      <alignment horizontal="right"/>
    </xf>
    <xf numFmtId="0" fontId="1" fillId="6" borderId="28" xfId="0" applyFont="1" applyFill="1" applyBorder="1" applyAlignment="1">
      <alignment horizontal="center"/>
    </xf>
    <xf numFmtId="164" fontId="1" fillId="6" borderId="2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34642449436607287"/>
          <c:y val="3.409084425216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'Por-Perm-Logs'!$J$16:$J$120</c:f>
              <c:numCache>
                <c:formatCode>0.00</c:formatCode>
                <c:ptCount val="105"/>
                <c:pt idx="0">
                  <c:v>-0.15966284538450748</c:v>
                </c:pt>
                <c:pt idx="1">
                  <c:v>-0.925655739231387</c:v>
                </c:pt>
                <c:pt idx="2">
                  <c:v>0.84857048216511188</c:v>
                </c:pt>
                <c:pt idx="3">
                  <c:v>-0.8182595121743087</c:v>
                </c:pt>
                <c:pt idx="4">
                  <c:v>-0.8179102669429853</c:v>
                </c:pt>
                <c:pt idx="5">
                  <c:v>1.1367949795766228</c:v>
                </c:pt>
                <c:pt idx="6">
                  <c:v>-3.1881625765606221</c:v>
                </c:pt>
                <c:pt idx="7">
                  <c:v>-0.53691455797722354</c:v>
                </c:pt>
                <c:pt idx="8">
                  <c:v>0.37642207987931398</c:v>
                </c:pt>
                <c:pt idx="9">
                  <c:v>-0.29154689734048983</c:v>
                </c:pt>
                <c:pt idx="10">
                  <c:v>0.33417759637362887</c:v>
                </c:pt>
                <c:pt idx="11">
                  <c:v>-1.3625238288931574</c:v>
                </c:pt>
                <c:pt idx="12">
                  <c:v>0.23056065095056805</c:v>
                </c:pt>
                <c:pt idx="13">
                  <c:v>1.7646377166662872</c:v>
                </c:pt>
                <c:pt idx="14">
                  <c:v>0.81700099911143298</c:v>
                </c:pt>
                <c:pt idx="15">
                  <c:v>1.0477944031991433</c:v>
                </c:pt>
                <c:pt idx="16">
                  <c:v>-0.32100941347032269</c:v>
                </c:pt>
                <c:pt idx="17">
                  <c:v>-1.6759636354488383</c:v>
                </c:pt>
                <c:pt idx="18">
                  <c:v>0.21202856536553447</c:v>
                </c:pt>
                <c:pt idx="19">
                  <c:v>-0.25146550828468067</c:v>
                </c:pt>
                <c:pt idx="20">
                  <c:v>-0.43296559858875711</c:v>
                </c:pt>
                <c:pt idx="21">
                  <c:v>-1.5419087637607298</c:v>
                </c:pt>
                <c:pt idx="22">
                  <c:v>1.0033282258157339</c:v>
                </c:pt>
                <c:pt idx="23">
                  <c:v>-0.21593029000034064</c:v>
                </c:pt>
                <c:pt idx="24">
                  <c:v>-0.20063509927716064</c:v>
                </c:pt>
                <c:pt idx="25">
                  <c:v>1.0076928631718267</c:v>
                </c:pt>
                <c:pt idx="26">
                  <c:v>-1.5448976176450697</c:v>
                </c:pt>
                <c:pt idx="27">
                  <c:v>-5.2573927068959116E-2</c:v>
                </c:pt>
                <c:pt idx="28">
                  <c:v>-0.13716106622203875</c:v>
                </c:pt>
                <c:pt idx="29">
                  <c:v>0.53248099877473143</c:v>
                </c:pt>
                <c:pt idx="30">
                  <c:v>0.41070434196591543</c:v>
                </c:pt>
                <c:pt idx="31">
                  <c:v>0.10393704615233886</c:v>
                </c:pt>
                <c:pt idx="32">
                  <c:v>0.50198477554086041</c:v>
                </c:pt>
                <c:pt idx="33">
                  <c:v>-1.4332075088794396</c:v>
                </c:pt>
                <c:pt idx="34">
                  <c:v>0.34707773413649023</c:v>
                </c:pt>
                <c:pt idx="35">
                  <c:v>-0.56544371640273594</c:v>
                </c:pt>
                <c:pt idx="36">
                  <c:v>0.82021880231816413</c:v>
                </c:pt>
                <c:pt idx="37">
                  <c:v>-0.34713302336959823</c:v>
                </c:pt>
                <c:pt idx="38">
                  <c:v>-0.16664489571663396</c:v>
                </c:pt>
                <c:pt idx="39">
                  <c:v>1.5780891453767914E-2</c:v>
                </c:pt>
                <c:pt idx="40">
                  <c:v>0.45940308597426988</c:v>
                </c:pt>
                <c:pt idx="41">
                  <c:v>-0.31725508893100807</c:v>
                </c:pt>
                <c:pt idx="42">
                  <c:v>-1.5243171402838063</c:v>
                </c:pt>
                <c:pt idx="43">
                  <c:v>-0.76031110929916346</c:v>
                </c:pt>
                <c:pt idx="44">
                  <c:v>1.1242178562343745</c:v>
                </c:pt>
                <c:pt idx="45">
                  <c:v>1.4915947130994476</c:v>
                </c:pt>
                <c:pt idx="46">
                  <c:v>3.8035459821655682E-2</c:v>
                </c:pt>
                <c:pt idx="47">
                  <c:v>0.29613337547626367</c:v>
                </c:pt>
                <c:pt idx="48">
                  <c:v>-0.2319453360663126</c:v>
                </c:pt>
                <c:pt idx="49">
                  <c:v>0.80115865386551299</c:v>
                </c:pt>
                <c:pt idx="50">
                  <c:v>-3.3339070970507388E-2</c:v>
                </c:pt>
                <c:pt idx="51">
                  <c:v>-0.90752290635794119</c:v>
                </c:pt>
                <c:pt idx="52">
                  <c:v>-0.73267202691693178</c:v>
                </c:pt>
                <c:pt idx="53">
                  <c:v>0.909327140153941</c:v>
                </c:pt>
                <c:pt idx="54">
                  <c:v>-0.52629276324263241</c:v>
                </c:pt>
                <c:pt idx="55">
                  <c:v>-0.43029219152833736</c:v>
                </c:pt>
                <c:pt idx="56">
                  <c:v>0.59857067325625035</c:v>
                </c:pt>
                <c:pt idx="57">
                  <c:v>1.1197369536401125</c:v>
                </c:pt>
                <c:pt idx="58">
                  <c:v>0.56888925709527249</c:v>
                </c:pt>
                <c:pt idx="59">
                  <c:v>-0.64502852266589539</c:v>
                </c:pt>
                <c:pt idx="60">
                  <c:v>0.43380039003882404</c:v>
                </c:pt>
                <c:pt idx="61">
                  <c:v>-1.0209392814297233</c:v>
                </c:pt>
                <c:pt idx="62">
                  <c:v>6.07901543179073E-3</c:v>
                </c:pt>
                <c:pt idx="63">
                  <c:v>-0.92331706869441299</c:v>
                </c:pt>
                <c:pt idx="64">
                  <c:v>0.65659333943088771</c:v>
                </c:pt>
                <c:pt idx="65">
                  <c:v>-0.8419862735163357</c:v>
                </c:pt>
                <c:pt idx="66">
                  <c:v>0.7389968461157933</c:v>
                </c:pt>
                <c:pt idx="67">
                  <c:v>-1.9490477157483816</c:v>
                </c:pt>
                <c:pt idx="68">
                  <c:v>1.1232755197208619</c:v>
                </c:pt>
                <c:pt idx="69">
                  <c:v>-1.0378488424238272</c:v>
                </c:pt>
                <c:pt idx="70">
                  <c:v>6.5489357822554578E-2</c:v>
                </c:pt>
                <c:pt idx="71">
                  <c:v>0.3089434766887042</c:v>
                </c:pt>
                <c:pt idx="72">
                  <c:v>-0.28146950915303698</c:v>
                </c:pt>
                <c:pt idx="73">
                  <c:v>1.8774619333723876</c:v>
                </c:pt>
                <c:pt idx="74">
                  <c:v>-0.21028272075810051</c:v>
                </c:pt>
                <c:pt idx="75">
                  <c:v>0.15772447676448978</c:v>
                </c:pt>
                <c:pt idx="76">
                  <c:v>2.2184199989370916</c:v>
                </c:pt>
                <c:pt idx="77">
                  <c:v>1.6679509815357259</c:v>
                </c:pt>
                <c:pt idx="78">
                  <c:v>-0.21585336309999451</c:v>
                </c:pt>
                <c:pt idx="79">
                  <c:v>-0.58483250563586953</c:v>
                </c:pt>
                <c:pt idx="80">
                  <c:v>-0.44605390717708671</c:v>
                </c:pt>
                <c:pt idx="81">
                  <c:v>-1.2188873474773407</c:v>
                </c:pt>
                <c:pt idx="82">
                  <c:v>1.4835254752918365</c:v>
                </c:pt>
                <c:pt idx="83">
                  <c:v>0.82597646537924374</c:v>
                </c:pt>
                <c:pt idx="84">
                  <c:v>0.76647655330484132</c:v>
                </c:pt>
                <c:pt idx="85">
                  <c:v>-0.82631375515694094</c:v>
                </c:pt>
                <c:pt idx="86">
                  <c:v>-0.19603936591401427</c:v>
                </c:pt>
                <c:pt idx="87">
                  <c:v>-1.1204128237156534</c:v>
                </c:pt>
                <c:pt idx="88">
                  <c:v>7.4338819272629739E-2</c:v>
                </c:pt>
                <c:pt idx="89">
                  <c:v>1.4815224694786209</c:v>
                </c:pt>
                <c:pt idx="90">
                  <c:v>-7.4617074019076149E-2</c:v>
                </c:pt>
                <c:pt idx="91">
                  <c:v>-0.71822379953596849</c:v>
                </c:pt>
                <c:pt idx="92">
                  <c:v>-1.4709203645475921</c:v>
                </c:pt>
                <c:pt idx="93">
                  <c:v>0.4776768704023947</c:v>
                </c:pt>
                <c:pt idx="94">
                  <c:v>0.43495182967633145</c:v>
                </c:pt>
                <c:pt idx="95">
                  <c:v>-1.083572034197285</c:v>
                </c:pt>
                <c:pt idx="96">
                  <c:v>-0.89967906871744618</c:v>
                </c:pt>
                <c:pt idx="97">
                  <c:v>1.3412488427282545E-2</c:v>
                </c:pt>
                <c:pt idx="98">
                  <c:v>0.83573588831521739</c:v>
                </c:pt>
                <c:pt idx="99">
                  <c:v>0.48151330148621391</c:v>
                </c:pt>
                <c:pt idx="100">
                  <c:v>7.377880546087609E-2</c:v>
                </c:pt>
                <c:pt idx="101">
                  <c:v>0.76798524863703832</c:v>
                </c:pt>
                <c:pt idx="102">
                  <c:v>0.4624043216250755</c:v>
                </c:pt>
                <c:pt idx="103">
                  <c:v>1.517277725417159</c:v>
                </c:pt>
                <c:pt idx="104">
                  <c:v>1.4845135427238405</c:v>
                </c:pt>
              </c:numCache>
            </c:numRef>
          </c:xVal>
          <c:yVal>
            <c:numRef>
              <c:f>'Por-Perm-Logs'!$K$16:$K$120</c:f>
              <c:numCache>
                <c:formatCode>0.00</c:formatCode>
                <c:ptCount val="105"/>
                <c:pt idx="0">
                  <c:v>-1.3212739728078535</c:v>
                </c:pt>
                <c:pt idx="1">
                  <c:v>-8.005223005138018E-2</c:v>
                </c:pt>
                <c:pt idx="2">
                  <c:v>0.54704547045049812</c:v>
                </c:pt>
                <c:pt idx="3">
                  <c:v>-1.364285264291659</c:v>
                </c:pt>
                <c:pt idx="4">
                  <c:v>-2.1246367002503126</c:v>
                </c:pt>
                <c:pt idx="5">
                  <c:v>1.7892873931576503</c:v>
                </c:pt>
                <c:pt idx="6">
                  <c:v>-3.6142882660159592</c:v>
                </c:pt>
                <c:pt idx="7">
                  <c:v>-0.57633880987326558</c:v>
                </c:pt>
                <c:pt idx="8">
                  <c:v>0.19664500861751905</c:v>
                </c:pt>
                <c:pt idx="9">
                  <c:v>-1.6624128838561375E-2</c:v>
                </c:pt>
                <c:pt idx="10">
                  <c:v>7.8984618218238739E-2</c:v>
                </c:pt>
                <c:pt idx="11">
                  <c:v>-1.818510610177916</c:v>
                </c:pt>
                <c:pt idx="12">
                  <c:v>-3.16948960765501E-2</c:v>
                </c:pt>
                <c:pt idx="13">
                  <c:v>2.4424343764391221</c:v>
                </c:pt>
                <c:pt idx="14">
                  <c:v>0.3643287357520788</c:v>
                </c:pt>
                <c:pt idx="15">
                  <c:v>1.6029535200747653</c:v>
                </c:pt>
                <c:pt idx="16">
                  <c:v>0.61683440300336367</c:v>
                </c:pt>
                <c:pt idx="17">
                  <c:v>-2.0563371208128052</c:v>
                </c:pt>
                <c:pt idx="18">
                  <c:v>1.1126725654032825</c:v>
                </c:pt>
                <c:pt idx="19">
                  <c:v>0.10916923156103409</c:v>
                </c:pt>
                <c:pt idx="20">
                  <c:v>-1.1370309541800689</c:v>
                </c:pt>
                <c:pt idx="21">
                  <c:v>-3.0205229426625841</c:v>
                </c:pt>
                <c:pt idx="22">
                  <c:v>0.70435546922182835</c:v>
                </c:pt>
                <c:pt idx="23">
                  <c:v>-0.51721957375048988</c:v>
                </c:pt>
                <c:pt idx="24">
                  <c:v>1.4110989015458514E-2</c:v>
                </c:pt>
                <c:pt idx="25">
                  <c:v>1.091266534543331</c:v>
                </c:pt>
                <c:pt idx="26">
                  <c:v>-1.1435311342897014</c:v>
                </c:pt>
                <c:pt idx="27">
                  <c:v>-0.17220210647197354</c:v>
                </c:pt>
                <c:pt idx="28">
                  <c:v>-0.47110959011956188</c:v>
                </c:pt>
                <c:pt idx="29">
                  <c:v>0.60210896307532813</c:v>
                </c:pt>
                <c:pt idx="30">
                  <c:v>0.14921585166623441</c:v>
                </c:pt>
                <c:pt idx="31">
                  <c:v>0.29541003199707977</c:v>
                </c:pt>
                <c:pt idx="32">
                  <c:v>0.50727222469451072</c:v>
                </c:pt>
                <c:pt idx="33">
                  <c:v>-1.6915963335159199</c:v>
                </c:pt>
                <c:pt idx="34">
                  <c:v>0.19969147808980822</c:v>
                </c:pt>
                <c:pt idx="35">
                  <c:v>0.29031332684608124</c:v>
                </c:pt>
                <c:pt idx="36">
                  <c:v>1.1621901366945204</c:v>
                </c:pt>
                <c:pt idx="37">
                  <c:v>-0.59356126830766742</c:v>
                </c:pt>
                <c:pt idx="38">
                  <c:v>1.2086079411266792</c:v>
                </c:pt>
                <c:pt idx="39">
                  <c:v>1.1471809996624835</c:v>
                </c:pt>
                <c:pt idx="40">
                  <c:v>0.19649270755409709</c:v>
                </c:pt>
                <c:pt idx="41">
                  <c:v>-3.3217054324569423E-2</c:v>
                </c:pt>
                <c:pt idx="42">
                  <c:v>-1.9942190939200743</c:v>
                </c:pt>
                <c:pt idx="43">
                  <c:v>-0.48009809341555576</c:v>
                </c:pt>
                <c:pt idx="44">
                  <c:v>1.3499255979542144</c:v>
                </c:pt>
                <c:pt idx="45">
                  <c:v>1.4917177765434906</c:v>
                </c:pt>
                <c:pt idx="46">
                  <c:v>0.29109867371644282</c:v>
                </c:pt>
                <c:pt idx="47">
                  <c:v>0.1160010394134276</c:v>
                </c:pt>
                <c:pt idx="48">
                  <c:v>-0.20948459028110519</c:v>
                </c:pt>
                <c:pt idx="49">
                  <c:v>0.27403763347823729</c:v>
                </c:pt>
                <c:pt idx="50">
                  <c:v>-0.69356252879494984</c:v>
                </c:pt>
                <c:pt idx="51">
                  <c:v>-0.90767900625894038</c:v>
                </c:pt>
                <c:pt idx="52">
                  <c:v>-0.38636499399611768</c:v>
                </c:pt>
                <c:pt idx="53">
                  <c:v>0.71065994546455657</c:v>
                </c:pt>
                <c:pt idx="54">
                  <c:v>-0.737031016402655</c:v>
                </c:pt>
                <c:pt idx="55">
                  <c:v>-0.18546613991134209</c:v>
                </c:pt>
                <c:pt idx="56">
                  <c:v>1.1199869457340346</c:v>
                </c:pt>
                <c:pt idx="57">
                  <c:v>-0.44406205170602764</c:v>
                </c:pt>
                <c:pt idx="58">
                  <c:v>1.0703194773400566</c:v>
                </c:pt>
                <c:pt idx="59">
                  <c:v>-0.78944805811134633</c:v>
                </c:pt>
                <c:pt idx="60">
                  <c:v>0.40169031926457238</c:v>
                </c:pt>
                <c:pt idx="61">
                  <c:v>-1.2211909632669025</c:v>
                </c:pt>
                <c:pt idx="62">
                  <c:v>0.65963462030619791</c:v>
                </c:pt>
                <c:pt idx="63">
                  <c:v>-1.2046576283687302</c:v>
                </c:pt>
                <c:pt idx="64">
                  <c:v>0.20771239455395074</c:v>
                </c:pt>
                <c:pt idx="65">
                  <c:v>-1.1581581043186544</c:v>
                </c:pt>
                <c:pt idx="66">
                  <c:v>-0.82210288232873885</c:v>
                </c:pt>
                <c:pt idx="67">
                  <c:v>0.13111601141930485</c:v>
                </c:pt>
                <c:pt idx="68">
                  <c:v>0.79889072425001506</c:v>
                </c:pt>
                <c:pt idx="69">
                  <c:v>-0.85184090606391771</c:v>
                </c:pt>
                <c:pt idx="70">
                  <c:v>3.3054529324121257E-2</c:v>
                </c:pt>
                <c:pt idx="71">
                  <c:v>0.48306228881162105</c:v>
                </c:pt>
                <c:pt idx="72">
                  <c:v>0.39558421758144657</c:v>
                </c:pt>
                <c:pt idx="73">
                  <c:v>0.69648298441563705</c:v>
                </c:pt>
                <c:pt idx="74">
                  <c:v>-0.4763556487816959</c:v>
                </c:pt>
                <c:pt idx="75">
                  <c:v>0.12038357003864909</c:v>
                </c:pt>
                <c:pt idx="76">
                  <c:v>1.5235255707056179</c:v>
                </c:pt>
                <c:pt idx="77">
                  <c:v>0.73178421544152461</c:v>
                </c:pt>
                <c:pt idx="78">
                  <c:v>0.48939991966731655</c:v>
                </c:pt>
                <c:pt idx="79">
                  <c:v>-0.38284940548666913</c:v>
                </c:pt>
                <c:pt idx="80">
                  <c:v>0.43545694784733441</c:v>
                </c:pt>
                <c:pt idx="81">
                  <c:v>-1.0044162127380889</c:v>
                </c:pt>
                <c:pt idx="82">
                  <c:v>5.175368596635832E-2</c:v>
                </c:pt>
                <c:pt idx="83">
                  <c:v>0.78926957098547346</c:v>
                </c:pt>
                <c:pt idx="84">
                  <c:v>1.288792250445403</c:v>
                </c:pt>
                <c:pt idx="85">
                  <c:v>-0.70001477366374076</c:v>
                </c:pt>
                <c:pt idx="86">
                  <c:v>1.0692564720725315</c:v>
                </c:pt>
                <c:pt idx="87">
                  <c:v>-1.405421181580969</c:v>
                </c:pt>
                <c:pt idx="88">
                  <c:v>-0.22446521309622838</c:v>
                </c:pt>
                <c:pt idx="89">
                  <c:v>0.58405167774870237</c:v>
                </c:pt>
                <c:pt idx="90">
                  <c:v>-0.96760962514799753</c:v>
                </c:pt>
                <c:pt idx="91">
                  <c:v>-0.98519095406576096</c:v>
                </c:pt>
                <c:pt idx="92">
                  <c:v>-2.0959722248567987</c:v>
                </c:pt>
                <c:pt idx="93">
                  <c:v>0.85239706269740556</c:v>
                </c:pt>
                <c:pt idx="94">
                  <c:v>-9.3609991920071356E-2</c:v>
                </c:pt>
                <c:pt idx="95">
                  <c:v>1.5365880301387191E-2</c:v>
                </c:pt>
                <c:pt idx="96">
                  <c:v>-1.4475411265585907</c:v>
                </c:pt>
                <c:pt idx="97">
                  <c:v>-0.60508952774361191</c:v>
                </c:pt>
                <c:pt idx="98">
                  <c:v>0.90369909401352899</c:v>
                </c:pt>
                <c:pt idx="99">
                  <c:v>0.31054225365579136</c:v>
                </c:pt>
                <c:pt idx="100">
                  <c:v>-0.22125052861509881</c:v>
                </c:pt>
                <c:pt idx="101">
                  <c:v>1.5281216969883857</c:v>
                </c:pt>
                <c:pt idx="102">
                  <c:v>5.6295172711392671E-2</c:v>
                </c:pt>
                <c:pt idx="103">
                  <c:v>0.31968753562675334</c:v>
                </c:pt>
                <c:pt idx="104">
                  <c:v>0.65051236827992798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B vs. Porosity Well</a:t>
            </a:r>
            <a:r>
              <a:rPr lang="en-US" baseline="0"/>
              <a:t> A</a:t>
            </a:r>
            <a:endParaRPr lang="en-US"/>
          </a:p>
        </c:rich>
      </c:tx>
      <c:layout>
        <c:manualLayout>
          <c:xMode val="edge"/>
          <c:yMode val="edge"/>
          <c:x val="0.25142756605408911"/>
          <c:y val="3.113544376466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'Por-Perm-Logs'!$M$16:$M$120</c:f>
              <c:numCache>
                <c:formatCode>0.0</c:formatCode>
                <c:ptCount val="105"/>
                <c:pt idx="0">
                  <c:v>6.3574520543842929</c:v>
                </c:pt>
                <c:pt idx="1">
                  <c:v>8.8398955398972401</c:v>
                </c:pt>
                <c:pt idx="2">
                  <c:v>10.094090940900996</c:v>
                </c:pt>
                <c:pt idx="3">
                  <c:v>6.2714294714166821</c:v>
                </c:pt>
                <c:pt idx="4">
                  <c:v>4.7507265994993748</c:v>
                </c:pt>
                <c:pt idx="5">
                  <c:v>12.578574786315301</c:v>
                </c:pt>
                <c:pt idx="6">
                  <c:v>1.7714234679680816</c:v>
                </c:pt>
                <c:pt idx="7">
                  <c:v>7.8473223802534688</c:v>
                </c:pt>
                <c:pt idx="8">
                  <c:v>9.3932900172350386</c:v>
                </c:pt>
                <c:pt idx="9">
                  <c:v>8.9667517423228773</c:v>
                </c:pt>
                <c:pt idx="10">
                  <c:v>9.1579692364364771</c:v>
                </c:pt>
                <c:pt idx="11">
                  <c:v>5.3629787796441679</c:v>
                </c:pt>
                <c:pt idx="12">
                  <c:v>8.9366102078469005</c:v>
                </c:pt>
                <c:pt idx="13">
                  <c:v>13.884868752878244</c:v>
                </c:pt>
                <c:pt idx="14">
                  <c:v>9.7286574715041567</c:v>
                </c:pt>
                <c:pt idx="15">
                  <c:v>12.20590704014953</c:v>
                </c:pt>
                <c:pt idx="16">
                  <c:v>10.233668806006728</c:v>
                </c:pt>
                <c:pt idx="17">
                  <c:v>4.8873257583743897</c:v>
                </c:pt>
                <c:pt idx="18">
                  <c:v>11.225345130806565</c:v>
                </c:pt>
                <c:pt idx="19">
                  <c:v>9.2183384631220679</c:v>
                </c:pt>
                <c:pt idx="20">
                  <c:v>6.7259380916398621</c:v>
                </c:pt>
                <c:pt idx="21">
                  <c:v>2.9589541146748317</c:v>
                </c:pt>
                <c:pt idx="22">
                  <c:v>10.408710938443656</c:v>
                </c:pt>
                <c:pt idx="23">
                  <c:v>7.9655608524990207</c:v>
                </c:pt>
                <c:pt idx="24">
                  <c:v>9.028221978030917</c:v>
                </c:pt>
                <c:pt idx="25">
                  <c:v>11.182533069086663</c:v>
                </c:pt>
                <c:pt idx="26">
                  <c:v>6.7129377314205971</c:v>
                </c:pt>
                <c:pt idx="27">
                  <c:v>8.6555957870560523</c:v>
                </c:pt>
                <c:pt idx="28">
                  <c:v>8.0577808197608753</c:v>
                </c:pt>
                <c:pt idx="29">
                  <c:v>10.204217926150656</c:v>
                </c:pt>
                <c:pt idx="30">
                  <c:v>9.2984317033324686</c:v>
                </c:pt>
                <c:pt idx="31">
                  <c:v>9.5908200639941601</c:v>
                </c:pt>
                <c:pt idx="32">
                  <c:v>10.014544449389021</c:v>
                </c:pt>
                <c:pt idx="33">
                  <c:v>5.6168073329681603</c:v>
                </c:pt>
                <c:pt idx="34">
                  <c:v>9.3993829561796165</c:v>
                </c:pt>
                <c:pt idx="35">
                  <c:v>9.5806266536921623</c:v>
                </c:pt>
                <c:pt idx="36">
                  <c:v>11.324380273389041</c:v>
                </c:pt>
                <c:pt idx="37">
                  <c:v>7.8128774633846652</c:v>
                </c:pt>
                <c:pt idx="38">
                  <c:v>11.417215882253359</c:v>
                </c:pt>
                <c:pt idx="39">
                  <c:v>11.294361999324966</c:v>
                </c:pt>
                <c:pt idx="40">
                  <c:v>9.3929854151081944</c:v>
                </c:pt>
                <c:pt idx="41">
                  <c:v>8.9335658913508613</c:v>
                </c:pt>
                <c:pt idx="42">
                  <c:v>5.0115618121598509</c:v>
                </c:pt>
                <c:pt idx="43">
                  <c:v>8.0398038131688878</c:v>
                </c:pt>
                <c:pt idx="44">
                  <c:v>11.69985119590843</c:v>
                </c:pt>
                <c:pt idx="45">
                  <c:v>11.983435553086981</c:v>
                </c:pt>
                <c:pt idx="46">
                  <c:v>9.582197347432885</c:v>
                </c:pt>
                <c:pt idx="47">
                  <c:v>9.2320020788268558</c:v>
                </c:pt>
                <c:pt idx="48">
                  <c:v>8.5810308194377889</c:v>
                </c:pt>
                <c:pt idx="49">
                  <c:v>9.5480752669564737</c:v>
                </c:pt>
                <c:pt idx="50">
                  <c:v>7.6128749424100999</c:v>
                </c:pt>
                <c:pt idx="51">
                  <c:v>7.1846419874821192</c:v>
                </c:pt>
                <c:pt idx="52">
                  <c:v>8.2272700120077644</c:v>
                </c:pt>
                <c:pt idx="53">
                  <c:v>10.421319890929112</c:v>
                </c:pt>
                <c:pt idx="54">
                  <c:v>7.5259379671946895</c:v>
                </c:pt>
                <c:pt idx="55">
                  <c:v>8.629067720177316</c:v>
                </c:pt>
                <c:pt idx="56">
                  <c:v>11.239973891468068</c:v>
                </c:pt>
                <c:pt idx="57">
                  <c:v>8.1118758965879447</c:v>
                </c:pt>
                <c:pt idx="58">
                  <c:v>11.140638954680114</c:v>
                </c:pt>
                <c:pt idx="59">
                  <c:v>7.4211038837773078</c:v>
                </c:pt>
                <c:pt idx="60">
                  <c:v>9.8033806385291449</c:v>
                </c:pt>
                <c:pt idx="61">
                  <c:v>6.5576180734661946</c:v>
                </c:pt>
                <c:pt idx="62">
                  <c:v>10.319269240612396</c:v>
                </c:pt>
                <c:pt idx="63">
                  <c:v>6.5906847432625391</c:v>
                </c:pt>
                <c:pt idx="64">
                  <c:v>9.4154247891079024</c:v>
                </c:pt>
                <c:pt idx="65">
                  <c:v>6.6836837913626912</c:v>
                </c:pt>
                <c:pt idx="66">
                  <c:v>7.3557942353425219</c:v>
                </c:pt>
                <c:pt idx="67">
                  <c:v>9.2622320228386101</c:v>
                </c:pt>
                <c:pt idx="68">
                  <c:v>10.597781448500029</c:v>
                </c:pt>
                <c:pt idx="69">
                  <c:v>7.2963181878721644</c:v>
                </c:pt>
                <c:pt idx="70">
                  <c:v>9.0661090586482427</c:v>
                </c:pt>
                <c:pt idx="71">
                  <c:v>9.9661245776232423</c:v>
                </c:pt>
                <c:pt idx="72">
                  <c:v>9.7911684351628931</c:v>
                </c:pt>
                <c:pt idx="73">
                  <c:v>10.392965968831273</c:v>
                </c:pt>
                <c:pt idx="74">
                  <c:v>8.0472887024366084</c:v>
                </c:pt>
                <c:pt idx="75">
                  <c:v>9.240767140077299</c:v>
                </c:pt>
                <c:pt idx="76">
                  <c:v>12.047051141411236</c:v>
                </c:pt>
                <c:pt idx="77">
                  <c:v>10.463568430883049</c:v>
                </c:pt>
                <c:pt idx="78">
                  <c:v>9.9787998393346324</c:v>
                </c:pt>
                <c:pt idx="79">
                  <c:v>8.2343011890266613</c:v>
                </c:pt>
                <c:pt idx="80">
                  <c:v>9.8709138956946685</c:v>
                </c:pt>
                <c:pt idx="81">
                  <c:v>6.9911675745238222</c:v>
                </c:pt>
                <c:pt idx="82">
                  <c:v>9.1035073719327162</c:v>
                </c:pt>
                <c:pt idx="83">
                  <c:v>10.578539141970946</c:v>
                </c:pt>
                <c:pt idx="84">
                  <c:v>11.577584500890806</c:v>
                </c:pt>
                <c:pt idx="85">
                  <c:v>7.5999704526725189</c:v>
                </c:pt>
                <c:pt idx="86">
                  <c:v>11.138512944145063</c:v>
                </c:pt>
                <c:pt idx="87">
                  <c:v>6.1891576368380621</c:v>
                </c:pt>
                <c:pt idx="88">
                  <c:v>8.5510695738075437</c:v>
                </c:pt>
                <c:pt idx="89">
                  <c:v>10.168103355497404</c:v>
                </c:pt>
                <c:pt idx="90">
                  <c:v>7.0647807497040045</c:v>
                </c:pt>
                <c:pt idx="91">
                  <c:v>7.0296180918684783</c:v>
                </c:pt>
                <c:pt idx="92">
                  <c:v>4.8080555502864026</c:v>
                </c:pt>
                <c:pt idx="93">
                  <c:v>10.704794125394811</c:v>
                </c:pt>
                <c:pt idx="94">
                  <c:v>8.8127800161598575</c:v>
                </c:pt>
                <c:pt idx="95">
                  <c:v>9.0307317606027748</c:v>
                </c:pt>
                <c:pt idx="96">
                  <c:v>6.1049177468828191</c:v>
                </c:pt>
                <c:pt idx="97">
                  <c:v>7.7898209445127762</c:v>
                </c:pt>
                <c:pt idx="98">
                  <c:v>10.807398188027058</c:v>
                </c:pt>
                <c:pt idx="99">
                  <c:v>9.6210845073115827</c:v>
                </c:pt>
                <c:pt idx="100">
                  <c:v>8.5574989427698025</c:v>
                </c:pt>
                <c:pt idx="101">
                  <c:v>12.056243393976771</c:v>
                </c:pt>
                <c:pt idx="102">
                  <c:v>9.1125903454227846</c:v>
                </c:pt>
                <c:pt idx="103">
                  <c:v>9.6393750712535073</c:v>
                </c:pt>
                <c:pt idx="104">
                  <c:v>10.301024736559857</c:v>
                </c:pt>
              </c:numCache>
            </c:numRef>
          </c:xVal>
          <c:yVal>
            <c:numRef>
              <c:f>'Por-Perm-Logs'!$O$16:$O$120</c:f>
              <c:numCache>
                <c:formatCode>0.0</c:formatCode>
                <c:ptCount val="105"/>
                <c:pt idx="0">
                  <c:v>8.6806743092309855</c:v>
                </c:pt>
                <c:pt idx="1">
                  <c:v>7.1486885215372258</c:v>
                </c:pt>
                <c:pt idx="2">
                  <c:v>10.697140964330224</c:v>
                </c:pt>
                <c:pt idx="3">
                  <c:v>7.3634809756513828</c:v>
                </c:pt>
                <c:pt idx="4">
                  <c:v>7.3641794661140292</c:v>
                </c:pt>
                <c:pt idx="5">
                  <c:v>11.273589959153245</c:v>
                </c:pt>
                <c:pt idx="6">
                  <c:v>2.6236748468787559</c:v>
                </c:pt>
                <c:pt idx="7">
                  <c:v>7.9261708840455531</c:v>
                </c:pt>
                <c:pt idx="8">
                  <c:v>9.7528441597586273</c:v>
                </c:pt>
                <c:pt idx="9">
                  <c:v>8.4169062053190196</c:v>
                </c:pt>
                <c:pt idx="10">
                  <c:v>9.6683551927472582</c:v>
                </c:pt>
                <c:pt idx="11">
                  <c:v>6.2749523422136857</c:v>
                </c:pt>
                <c:pt idx="12">
                  <c:v>9.4611213019011355</c:v>
                </c:pt>
                <c:pt idx="13">
                  <c:v>12.529275433332575</c:v>
                </c:pt>
                <c:pt idx="14">
                  <c:v>10.634001998222866</c:v>
                </c:pt>
                <c:pt idx="15">
                  <c:v>11.095588806398286</c:v>
                </c:pt>
                <c:pt idx="16">
                  <c:v>8.3579811730593541</c:v>
                </c:pt>
                <c:pt idx="17">
                  <c:v>5.6480727291023234</c:v>
                </c:pt>
                <c:pt idx="18">
                  <c:v>9.4240571307310681</c:v>
                </c:pt>
                <c:pt idx="19">
                  <c:v>8.4970689834306388</c:v>
                </c:pt>
                <c:pt idx="20">
                  <c:v>8.134068802822485</c:v>
                </c:pt>
                <c:pt idx="21">
                  <c:v>5.9161824724785408</c:v>
                </c:pt>
                <c:pt idx="22">
                  <c:v>11.006656451631468</c:v>
                </c:pt>
                <c:pt idx="23">
                  <c:v>8.5681394199993193</c:v>
                </c:pt>
                <c:pt idx="24">
                  <c:v>8.5987298014456783</c:v>
                </c:pt>
                <c:pt idx="25">
                  <c:v>11.015385726343654</c:v>
                </c:pt>
                <c:pt idx="26">
                  <c:v>5.9102047647098601</c:v>
                </c:pt>
                <c:pt idx="27">
                  <c:v>8.8948521458620817</c:v>
                </c:pt>
                <c:pt idx="28">
                  <c:v>8.7256778675559232</c:v>
                </c:pt>
                <c:pt idx="29">
                  <c:v>10.064961997549464</c:v>
                </c:pt>
                <c:pt idx="30">
                  <c:v>9.8214086839318302</c:v>
                </c:pt>
                <c:pt idx="31">
                  <c:v>9.207874092304678</c:v>
                </c:pt>
                <c:pt idx="32">
                  <c:v>10.00396955108172</c:v>
                </c:pt>
                <c:pt idx="33">
                  <c:v>6.1335849822411213</c:v>
                </c:pt>
                <c:pt idx="34">
                  <c:v>9.6941554682729798</c:v>
                </c:pt>
                <c:pt idx="35">
                  <c:v>7.8691125671945281</c:v>
                </c:pt>
                <c:pt idx="36">
                  <c:v>10.640437604636329</c:v>
                </c:pt>
                <c:pt idx="37">
                  <c:v>8.3057339532608037</c:v>
                </c:pt>
                <c:pt idx="38">
                  <c:v>8.666710208566732</c:v>
                </c:pt>
                <c:pt idx="39">
                  <c:v>9.0315617829075361</c:v>
                </c:pt>
                <c:pt idx="40">
                  <c:v>9.918806171948539</c:v>
                </c:pt>
                <c:pt idx="41">
                  <c:v>8.3654898221379845</c:v>
                </c:pt>
                <c:pt idx="42">
                  <c:v>5.9513657194323875</c:v>
                </c:pt>
                <c:pt idx="43">
                  <c:v>7.4793777814016735</c:v>
                </c:pt>
                <c:pt idx="44">
                  <c:v>11.24843571246875</c:v>
                </c:pt>
                <c:pt idx="45">
                  <c:v>11.983189426198894</c:v>
                </c:pt>
                <c:pt idx="46">
                  <c:v>9.0760709196433105</c:v>
                </c:pt>
                <c:pt idx="47">
                  <c:v>9.5922667509525272</c:v>
                </c:pt>
                <c:pt idx="48">
                  <c:v>8.5361093278673756</c:v>
                </c:pt>
                <c:pt idx="49">
                  <c:v>10.602317307731026</c:v>
                </c:pt>
                <c:pt idx="50">
                  <c:v>8.933321858058985</c:v>
                </c:pt>
                <c:pt idx="51">
                  <c:v>7.1849541872841174</c:v>
                </c:pt>
                <c:pt idx="52">
                  <c:v>7.5346559461661364</c:v>
                </c:pt>
                <c:pt idx="53">
                  <c:v>10.818654280307882</c:v>
                </c:pt>
                <c:pt idx="54">
                  <c:v>7.9474144735147352</c:v>
                </c:pt>
                <c:pt idx="55">
                  <c:v>8.1394156169433245</c:v>
                </c:pt>
                <c:pt idx="56">
                  <c:v>10.197141346512501</c:v>
                </c:pt>
                <c:pt idx="57">
                  <c:v>11.239473907280225</c:v>
                </c:pt>
                <c:pt idx="58">
                  <c:v>10.137778514190545</c:v>
                </c:pt>
                <c:pt idx="59">
                  <c:v>7.7099429546682092</c:v>
                </c:pt>
                <c:pt idx="60">
                  <c:v>9.8676007800776482</c:v>
                </c:pt>
                <c:pt idx="61">
                  <c:v>6.9581214371405533</c:v>
                </c:pt>
                <c:pt idx="62">
                  <c:v>9.0121580308635814</c:v>
                </c:pt>
                <c:pt idx="63">
                  <c:v>7.1533658626111745</c:v>
                </c:pt>
                <c:pt idx="64">
                  <c:v>10.313186678861776</c:v>
                </c:pt>
                <c:pt idx="65">
                  <c:v>7.3160274529673286</c:v>
                </c:pt>
                <c:pt idx="66">
                  <c:v>10.477993692231587</c:v>
                </c:pt>
                <c:pt idx="67">
                  <c:v>5.1019045685032367</c:v>
                </c:pt>
                <c:pt idx="68">
                  <c:v>11.246551039441723</c:v>
                </c:pt>
                <c:pt idx="69">
                  <c:v>6.924302315152346</c:v>
                </c:pt>
                <c:pt idx="70">
                  <c:v>9.1309787156451083</c:v>
                </c:pt>
                <c:pt idx="71">
                  <c:v>9.6178869533774076</c:v>
                </c:pt>
                <c:pt idx="72">
                  <c:v>8.4370609816939268</c:v>
                </c:pt>
                <c:pt idx="73">
                  <c:v>12.754923866744775</c:v>
                </c:pt>
                <c:pt idx="74">
                  <c:v>8.5794345584837988</c:v>
                </c:pt>
                <c:pt idx="75">
                  <c:v>9.3154489535289802</c:v>
                </c:pt>
                <c:pt idx="76">
                  <c:v>13.436839997874184</c:v>
                </c:pt>
                <c:pt idx="77">
                  <c:v>12.335901963071452</c:v>
                </c:pt>
                <c:pt idx="78">
                  <c:v>8.5682932738000108</c:v>
                </c:pt>
                <c:pt idx="79">
                  <c:v>7.8303349887282607</c:v>
                </c:pt>
                <c:pt idx="80">
                  <c:v>8.1078921856458273</c:v>
                </c:pt>
                <c:pt idx="81">
                  <c:v>6.5622253050453185</c:v>
                </c:pt>
                <c:pt idx="82">
                  <c:v>11.967050950583673</c:v>
                </c:pt>
                <c:pt idx="83">
                  <c:v>10.651952930758487</c:v>
                </c:pt>
                <c:pt idx="84">
                  <c:v>10.532953106609682</c:v>
                </c:pt>
                <c:pt idx="85">
                  <c:v>7.3473724896861183</c:v>
                </c:pt>
                <c:pt idx="86">
                  <c:v>8.607921268171971</c:v>
                </c:pt>
                <c:pt idx="87">
                  <c:v>6.7591743525686931</c:v>
                </c:pt>
                <c:pt idx="88">
                  <c:v>9.1486776385452586</c:v>
                </c:pt>
                <c:pt idx="89">
                  <c:v>11.963044938957243</c:v>
                </c:pt>
                <c:pt idx="90">
                  <c:v>8.8507658519618477</c:v>
                </c:pt>
                <c:pt idx="91">
                  <c:v>7.5635524009280628</c:v>
                </c:pt>
                <c:pt idx="92">
                  <c:v>6.0581592709048158</c:v>
                </c:pt>
                <c:pt idx="93">
                  <c:v>9.9553537408047887</c:v>
                </c:pt>
                <c:pt idx="94">
                  <c:v>9.8699036593526621</c:v>
                </c:pt>
                <c:pt idx="95">
                  <c:v>6.8328559316054296</c:v>
                </c:pt>
                <c:pt idx="96">
                  <c:v>7.2006418625651074</c:v>
                </c:pt>
                <c:pt idx="97">
                  <c:v>9.0268249768545648</c:v>
                </c:pt>
                <c:pt idx="98">
                  <c:v>10.671471776630435</c:v>
                </c:pt>
                <c:pt idx="99">
                  <c:v>9.9630266029724286</c:v>
                </c:pt>
                <c:pt idx="100">
                  <c:v>9.1475576109217513</c:v>
                </c:pt>
                <c:pt idx="101">
                  <c:v>10.535970497274077</c:v>
                </c:pt>
                <c:pt idx="102">
                  <c:v>9.9248086432501506</c:v>
                </c:pt>
                <c:pt idx="103">
                  <c:v>12.034555450834318</c:v>
                </c:pt>
                <c:pt idx="104">
                  <c:v>11.969027085447681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Porosity Well 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Porosity Well B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Porosity Well Logs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Well A (red), Well B (black)</a:t>
            </a:r>
          </a:p>
        </c:rich>
      </c:tx>
      <c:layout>
        <c:manualLayout>
          <c:xMode val="edge"/>
          <c:yMode val="edge"/>
          <c:x val="0.18347142803277092"/>
          <c:y val="9.392710052534726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'Por-Perm-Logs'!$N$16:$N$120</c:f>
              <c:numCache>
                <c:formatCode>0.0</c:formatCode>
                <c:ptCount val="105"/>
                <c:pt idx="0">
                  <c:v>6.3574520543842929</c:v>
                </c:pt>
                <c:pt idx="1">
                  <c:v>8.8398955398972401</c:v>
                </c:pt>
                <c:pt idx="2">
                  <c:v>10.094090940900996</c:v>
                </c:pt>
                <c:pt idx="3">
                  <c:v>6.2714294714166821</c:v>
                </c:pt>
                <c:pt idx="4">
                  <c:v>4.7507265994993748</c:v>
                </c:pt>
                <c:pt idx="5">
                  <c:v>12.578574786315301</c:v>
                </c:pt>
                <c:pt idx="6">
                  <c:v>1.7714234679680816</c:v>
                </c:pt>
                <c:pt idx="7">
                  <c:v>7.8473223802534688</c:v>
                </c:pt>
                <c:pt idx="8">
                  <c:v>9.3932900172350386</c:v>
                </c:pt>
                <c:pt idx="9">
                  <c:v>8.9667517423228773</c:v>
                </c:pt>
                <c:pt idx="10">
                  <c:v>9.1579692364364771</c:v>
                </c:pt>
                <c:pt idx="11">
                  <c:v>5.3629787796441679</c:v>
                </c:pt>
                <c:pt idx="12">
                  <c:v>8.9366102078469005</c:v>
                </c:pt>
                <c:pt idx="13">
                  <c:v>13.884868752878244</c:v>
                </c:pt>
                <c:pt idx="14">
                  <c:v>9.7286574715041567</c:v>
                </c:pt>
                <c:pt idx="15">
                  <c:v>12.20590704014953</c:v>
                </c:pt>
                <c:pt idx="16">
                  <c:v>10.233668806006728</c:v>
                </c:pt>
                <c:pt idx="17">
                  <c:v>4.8873257583743897</c:v>
                </c:pt>
                <c:pt idx="18">
                  <c:v>11.225345130806565</c:v>
                </c:pt>
                <c:pt idx="19">
                  <c:v>9.2183384631220679</c:v>
                </c:pt>
                <c:pt idx="20">
                  <c:v>6.7259380916398621</c:v>
                </c:pt>
                <c:pt idx="21">
                  <c:v>2.9589541146748317</c:v>
                </c:pt>
                <c:pt idx="22">
                  <c:v>10.408710938443656</c:v>
                </c:pt>
                <c:pt idx="23">
                  <c:v>7.9655608524990207</c:v>
                </c:pt>
                <c:pt idx="24">
                  <c:v>9.028221978030917</c:v>
                </c:pt>
                <c:pt idx="25">
                  <c:v>11.182533069086663</c:v>
                </c:pt>
                <c:pt idx="26">
                  <c:v>6.7129377314205971</c:v>
                </c:pt>
                <c:pt idx="27">
                  <c:v>8.6555957870560523</c:v>
                </c:pt>
                <c:pt idx="28">
                  <c:v>8.0577808197608753</c:v>
                </c:pt>
                <c:pt idx="29">
                  <c:v>10.204217926150656</c:v>
                </c:pt>
                <c:pt idx="30">
                  <c:v>9.2984317033324686</c:v>
                </c:pt>
                <c:pt idx="31">
                  <c:v>9.5908200639941601</c:v>
                </c:pt>
                <c:pt idx="32">
                  <c:v>10.014544449389021</c:v>
                </c:pt>
                <c:pt idx="33">
                  <c:v>5.6168073329681603</c:v>
                </c:pt>
                <c:pt idx="34">
                  <c:v>9.3993829561796165</c:v>
                </c:pt>
                <c:pt idx="35">
                  <c:v>9.5806266536921623</c:v>
                </c:pt>
                <c:pt idx="36">
                  <c:v>11.324380273389041</c:v>
                </c:pt>
                <c:pt idx="37">
                  <c:v>7.8128774633846652</c:v>
                </c:pt>
                <c:pt idx="38">
                  <c:v>11.417215882253359</c:v>
                </c:pt>
                <c:pt idx="39">
                  <c:v>11.294361999324966</c:v>
                </c:pt>
                <c:pt idx="40">
                  <c:v>9.3929854151081944</c:v>
                </c:pt>
                <c:pt idx="41">
                  <c:v>8.9335658913508613</c:v>
                </c:pt>
                <c:pt idx="42">
                  <c:v>5.0115618121598509</c:v>
                </c:pt>
                <c:pt idx="43">
                  <c:v>8.0398038131688878</c:v>
                </c:pt>
                <c:pt idx="44">
                  <c:v>11.69985119590843</c:v>
                </c:pt>
                <c:pt idx="45">
                  <c:v>11.983435553086981</c:v>
                </c:pt>
                <c:pt idx="46">
                  <c:v>9.582197347432885</c:v>
                </c:pt>
                <c:pt idx="47">
                  <c:v>9.2320020788268558</c:v>
                </c:pt>
                <c:pt idx="48">
                  <c:v>8.5810308194377889</c:v>
                </c:pt>
                <c:pt idx="49">
                  <c:v>9.5480752669564737</c:v>
                </c:pt>
                <c:pt idx="50">
                  <c:v>7.6128749424100999</c:v>
                </c:pt>
                <c:pt idx="51">
                  <c:v>7.1846419874821192</c:v>
                </c:pt>
                <c:pt idx="52">
                  <c:v>8.2272700120077644</c:v>
                </c:pt>
                <c:pt idx="53">
                  <c:v>10.421319890929112</c:v>
                </c:pt>
                <c:pt idx="54">
                  <c:v>7.5259379671946895</c:v>
                </c:pt>
                <c:pt idx="55">
                  <c:v>8.629067720177316</c:v>
                </c:pt>
                <c:pt idx="56">
                  <c:v>11.239973891468068</c:v>
                </c:pt>
                <c:pt idx="57">
                  <c:v>8.1118758965879447</c:v>
                </c:pt>
                <c:pt idx="58">
                  <c:v>11.140638954680114</c:v>
                </c:pt>
                <c:pt idx="59">
                  <c:v>7.4211038837773078</c:v>
                </c:pt>
                <c:pt idx="60">
                  <c:v>9.8033806385291449</c:v>
                </c:pt>
                <c:pt idx="61">
                  <c:v>6.5576180734661946</c:v>
                </c:pt>
                <c:pt idx="62">
                  <c:v>10.319269240612396</c:v>
                </c:pt>
                <c:pt idx="63">
                  <c:v>6.5906847432625391</c:v>
                </c:pt>
                <c:pt idx="64">
                  <c:v>9.4154247891079024</c:v>
                </c:pt>
                <c:pt idx="65">
                  <c:v>6.6836837913626912</c:v>
                </c:pt>
                <c:pt idx="66">
                  <c:v>7.3557942353425219</c:v>
                </c:pt>
                <c:pt idx="67">
                  <c:v>9.2622320228386101</c:v>
                </c:pt>
                <c:pt idx="68">
                  <c:v>10.597781448500029</c:v>
                </c:pt>
                <c:pt idx="69">
                  <c:v>7.2963181878721644</c:v>
                </c:pt>
                <c:pt idx="70">
                  <c:v>9.0661090586482427</c:v>
                </c:pt>
                <c:pt idx="71">
                  <c:v>9.9661245776232423</c:v>
                </c:pt>
                <c:pt idx="72">
                  <c:v>9.7911684351628931</c:v>
                </c:pt>
                <c:pt idx="73">
                  <c:v>10.392965968831273</c:v>
                </c:pt>
                <c:pt idx="74">
                  <c:v>8.0472887024366084</c:v>
                </c:pt>
                <c:pt idx="75">
                  <c:v>9.240767140077299</c:v>
                </c:pt>
                <c:pt idx="76">
                  <c:v>12.047051141411236</c:v>
                </c:pt>
                <c:pt idx="77">
                  <c:v>10.463568430883049</c:v>
                </c:pt>
                <c:pt idx="78">
                  <c:v>9.9787998393346324</c:v>
                </c:pt>
                <c:pt idx="79">
                  <c:v>8.2343011890266613</c:v>
                </c:pt>
                <c:pt idx="80">
                  <c:v>9.8709138956946685</c:v>
                </c:pt>
                <c:pt idx="81">
                  <c:v>6.9911675745238222</c:v>
                </c:pt>
                <c:pt idx="82">
                  <c:v>9.1035073719327162</c:v>
                </c:pt>
                <c:pt idx="83">
                  <c:v>10.578539141970946</c:v>
                </c:pt>
                <c:pt idx="84">
                  <c:v>11.577584500890806</c:v>
                </c:pt>
                <c:pt idx="85">
                  <c:v>7.5999704526725189</c:v>
                </c:pt>
                <c:pt idx="86">
                  <c:v>11.138512944145063</c:v>
                </c:pt>
                <c:pt idx="87">
                  <c:v>6.1891576368380621</c:v>
                </c:pt>
                <c:pt idx="88">
                  <c:v>8.5510695738075437</c:v>
                </c:pt>
                <c:pt idx="89">
                  <c:v>10.168103355497404</c:v>
                </c:pt>
                <c:pt idx="90">
                  <c:v>7.0647807497040045</c:v>
                </c:pt>
                <c:pt idx="91">
                  <c:v>7.0296180918684783</c:v>
                </c:pt>
                <c:pt idx="92">
                  <c:v>4.8080555502864026</c:v>
                </c:pt>
                <c:pt idx="93">
                  <c:v>10.704794125394811</c:v>
                </c:pt>
                <c:pt idx="94">
                  <c:v>8.8127800161598575</c:v>
                </c:pt>
                <c:pt idx="95">
                  <c:v>9.0307317606027748</c:v>
                </c:pt>
                <c:pt idx="96">
                  <c:v>6.1049177468828191</c:v>
                </c:pt>
                <c:pt idx="97">
                  <c:v>7.7898209445127762</c:v>
                </c:pt>
                <c:pt idx="98">
                  <c:v>10.807398188027058</c:v>
                </c:pt>
                <c:pt idx="99">
                  <c:v>9.6210845073115827</c:v>
                </c:pt>
                <c:pt idx="100">
                  <c:v>8.5574989427698025</c:v>
                </c:pt>
                <c:pt idx="101">
                  <c:v>12.056243393976771</c:v>
                </c:pt>
                <c:pt idx="102">
                  <c:v>9.1125903454227846</c:v>
                </c:pt>
                <c:pt idx="103">
                  <c:v>9.6393750712535073</c:v>
                </c:pt>
                <c:pt idx="104">
                  <c:v>10.301024736559857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8.6806743092309855</c:v>
                </c:pt>
                <c:pt idx="1">
                  <c:v>7.1486885215372258</c:v>
                </c:pt>
                <c:pt idx="2">
                  <c:v>10.697140964330224</c:v>
                </c:pt>
                <c:pt idx="3">
                  <c:v>7.3634809756513828</c:v>
                </c:pt>
                <c:pt idx="4">
                  <c:v>7.3641794661140292</c:v>
                </c:pt>
                <c:pt idx="5">
                  <c:v>11.273589959153245</c:v>
                </c:pt>
                <c:pt idx="6">
                  <c:v>2.6236748468787559</c:v>
                </c:pt>
                <c:pt idx="7">
                  <c:v>7.9261708840455531</c:v>
                </c:pt>
                <c:pt idx="8">
                  <c:v>9.7528441597586273</c:v>
                </c:pt>
                <c:pt idx="9">
                  <c:v>8.4169062053190196</c:v>
                </c:pt>
                <c:pt idx="10">
                  <c:v>9.6683551927472582</c:v>
                </c:pt>
                <c:pt idx="11">
                  <c:v>6.2749523422136857</c:v>
                </c:pt>
                <c:pt idx="12">
                  <c:v>9.4611213019011355</c:v>
                </c:pt>
                <c:pt idx="13">
                  <c:v>12.529275433332575</c:v>
                </c:pt>
                <c:pt idx="14">
                  <c:v>10.634001998222866</c:v>
                </c:pt>
                <c:pt idx="15">
                  <c:v>11.095588806398286</c:v>
                </c:pt>
                <c:pt idx="16">
                  <c:v>8.3579811730593541</c:v>
                </c:pt>
                <c:pt idx="17">
                  <c:v>5.6480727291023234</c:v>
                </c:pt>
                <c:pt idx="18">
                  <c:v>9.4240571307310681</c:v>
                </c:pt>
                <c:pt idx="19">
                  <c:v>8.4970689834306388</c:v>
                </c:pt>
                <c:pt idx="20">
                  <c:v>8.134068802822485</c:v>
                </c:pt>
                <c:pt idx="21">
                  <c:v>5.9161824724785408</c:v>
                </c:pt>
                <c:pt idx="22">
                  <c:v>11.006656451631468</c:v>
                </c:pt>
                <c:pt idx="23">
                  <c:v>8.5681394199993193</c:v>
                </c:pt>
                <c:pt idx="24">
                  <c:v>8.5987298014456783</c:v>
                </c:pt>
                <c:pt idx="25">
                  <c:v>11.015385726343654</c:v>
                </c:pt>
                <c:pt idx="26">
                  <c:v>5.9102047647098601</c:v>
                </c:pt>
                <c:pt idx="27">
                  <c:v>8.8948521458620817</c:v>
                </c:pt>
                <c:pt idx="28">
                  <c:v>8.7256778675559232</c:v>
                </c:pt>
                <c:pt idx="29">
                  <c:v>10.064961997549464</c:v>
                </c:pt>
                <c:pt idx="30">
                  <c:v>9.8214086839318302</c:v>
                </c:pt>
                <c:pt idx="31">
                  <c:v>9.207874092304678</c:v>
                </c:pt>
                <c:pt idx="32">
                  <c:v>10.00396955108172</c:v>
                </c:pt>
                <c:pt idx="33">
                  <c:v>6.1335849822411213</c:v>
                </c:pt>
                <c:pt idx="34">
                  <c:v>9.6941554682729798</c:v>
                </c:pt>
                <c:pt idx="35">
                  <c:v>7.8691125671945281</c:v>
                </c:pt>
                <c:pt idx="36">
                  <c:v>10.640437604636329</c:v>
                </c:pt>
                <c:pt idx="37">
                  <c:v>8.3057339532608037</c:v>
                </c:pt>
                <c:pt idx="38">
                  <c:v>8.666710208566732</c:v>
                </c:pt>
                <c:pt idx="39">
                  <c:v>9.0315617829075361</c:v>
                </c:pt>
                <c:pt idx="40">
                  <c:v>9.918806171948539</c:v>
                </c:pt>
                <c:pt idx="41">
                  <c:v>8.3654898221379845</c:v>
                </c:pt>
                <c:pt idx="42">
                  <c:v>5.9513657194323875</c:v>
                </c:pt>
                <c:pt idx="43">
                  <c:v>7.4793777814016735</c:v>
                </c:pt>
                <c:pt idx="44">
                  <c:v>11.24843571246875</c:v>
                </c:pt>
                <c:pt idx="45">
                  <c:v>11.983189426198894</c:v>
                </c:pt>
                <c:pt idx="46">
                  <c:v>9.0760709196433105</c:v>
                </c:pt>
                <c:pt idx="47">
                  <c:v>9.5922667509525272</c:v>
                </c:pt>
                <c:pt idx="48">
                  <c:v>8.5361093278673756</c:v>
                </c:pt>
                <c:pt idx="49">
                  <c:v>10.602317307731026</c:v>
                </c:pt>
                <c:pt idx="50">
                  <c:v>8.933321858058985</c:v>
                </c:pt>
                <c:pt idx="51">
                  <c:v>7.1849541872841174</c:v>
                </c:pt>
                <c:pt idx="52">
                  <c:v>7.5346559461661364</c:v>
                </c:pt>
                <c:pt idx="53">
                  <c:v>10.818654280307882</c:v>
                </c:pt>
                <c:pt idx="54">
                  <c:v>7.9474144735147352</c:v>
                </c:pt>
                <c:pt idx="55">
                  <c:v>8.1394156169433245</c:v>
                </c:pt>
                <c:pt idx="56">
                  <c:v>10.197141346512501</c:v>
                </c:pt>
                <c:pt idx="57">
                  <c:v>11.239473907280225</c:v>
                </c:pt>
                <c:pt idx="58">
                  <c:v>10.137778514190545</c:v>
                </c:pt>
                <c:pt idx="59">
                  <c:v>7.7099429546682092</c:v>
                </c:pt>
                <c:pt idx="60">
                  <c:v>9.8676007800776482</c:v>
                </c:pt>
                <c:pt idx="61">
                  <c:v>6.9581214371405533</c:v>
                </c:pt>
                <c:pt idx="62">
                  <c:v>9.0121580308635814</c:v>
                </c:pt>
                <c:pt idx="63">
                  <c:v>7.1533658626111745</c:v>
                </c:pt>
                <c:pt idx="64">
                  <c:v>10.313186678861776</c:v>
                </c:pt>
                <c:pt idx="65">
                  <c:v>7.3160274529673286</c:v>
                </c:pt>
                <c:pt idx="66">
                  <c:v>10.477993692231587</c:v>
                </c:pt>
                <c:pt idx="67">
                  <c:v>5.1019045685032367</c:v>
                </c:pt>
                <c:pt idx="68">
                  <c:v>11.246551039441723</c:v>
                </c:pt>
                <c:pt idx="69">
                  <c:v>6.924302315152346</c:v>
                </c:pt>
                <c:pt idx="70">
                  <c:v>9.1309787156451083</c:v>
                </c:pt>
                <c:pt idx="71">
                  <c:v>9.6178869533774076</c:v>
                </c:pt>
                <c:pt idx="72">
                  <c:v>8.4370609816939268</c:v>
                </c:pt>
                <c:pt idx="73">
                  <c:v>12.754923866744775</c:v>
                </c:pt>
                <c:pt idx="74">
                  <c:v>8.5794345584837988</c:v>
                </c:pt>
                <c:pt idx="75">
                  <c:v>9.3154489535289802</c:v>
                </c:pt>
                <c:pt idx="76">
                  <c:v>13.436839997874184</c:v>
                </c:pt>
                <c:pt idx="77">
                  <c:v>12.335901963071452</c:v>
                </c:pt>
                <c:pt idx="78">
                  <c:v>8.5682932738000108</c:v>
                </c:pt>
                <c:pt idx="79">
                  <c:v>7.8303349887282607</c:v>
                </c:pt>
                <c:pt idx="80">
                  <c:v>8.1078921856458273</c:v>
                </c:pt>
                <c:pt idx="81">
                  <c:v>6.5622253050453185</c:v>
                </c:pt>
                <c:pt idx="82">
                  <c:v>11.967050950583673</c:v>
                </c:pt>
                <c:pt idx="83">
                  <c:v>10.651952930758487</c:v>
                </c:pt>
                <c:pt idx="84">
                  <c:v>10.532953106609682</c:v>
                </c:pt>
                <c:pt idx="85">
                  <c:v>7.3473724896861183</c:v>
                </c:pt>
                <c:pt idx="86">
                  <c:v>8.607921268171971</c:v>
                </c:pt>
                <c:pt idx="87">
                  <c:v>6.7591743525686931</c:v>
                </c:pt>
                <c:pt idx="88">
                  <c:v>9.1486776385452586</c:v>
                </c:pt>
                <c:pt idx="89">
                  <c:v>11.963044938957243</c:v>
                </c:pt>
                <c:pt idx="90">
                  <c:v>8.8507658519618477</c:v>
                </c:pt>
                <c:pt idx="91">
                  <c:v>7.5635524009280628</c:v>
                </c:pt>
                <c:pt idx="92">
                  <c:v>6.0581592709048158</c:v>
                </c:pt>
                <c:pt idx="93">
                  <c:v>9.9553537408047887</c:v>
                </c:pt>
                <c:pt idx="94">
                  <c:v>9.8699036593526621</c:v>
                </c:pt>
                <c:pt idx="95">
                  <c:v>6.8328559316054296</c:v>
                </c:pt>
                <c:pt idx="96">
                  <c:v>7.2006418625651074</c:v>
                </c:pt>
                <c:pt idx="97">
                  <c:v>9.0268249768545648</c:v>
                </c:pt>
                <c:pt idx="98">
                  <c:v>10.671471776630435</c:v>
                </c:pt>
                <c:pt idx="99">
                  <c:v>9.9630266029724286</c:v>
                </c:pt>
                <c:pt idx="100">
                  <c:v>9.1475576109217513</c:v>
                </c:pt>
                <c:pt idx="101">
                  <c:v>10.535970497274077</c:v>
                </c:pt>
                <c:pt idx="102">
                  <c:v>9.9248086432501506</c:v>
                </c:pt>
                <c:pt idx="103">
                  <c:v>12.034555450834318</c:v>
                </c:pt>
                <c:pt idx="104">
                  <c:v>11.969027085447681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Porosity</a:t>
            </a:r>
            <a:r>
              <a:rPr lang="en-US" b="1" baseline="0"/>
              <a:t> Well A (red) &amp; B (black)</a:t>
            </a:r>
            <a:r>
              <a:rPr lang="en-US" b="1"/>
              <a:t> </a:t>
            </a:r>
          </a:p>
          <a:p>
            <a:pPr>
              <a:defRPr b="1"/>
            </a:pPr>
            <a:r>
              <a:rPr lang="en-US" b="1"/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'Por-Perm-Logs'!$W$54:$AH$54</c:f>
              <c:numCache>
                <c:formatCode>0.00</c:formatCode>
                <c:ptCount val="12"/>
                <c:pt idx="0" formatCode="0.0">
                  <c:v>2.6236748468787559</c:v>
                </c:pt>
                <c:pt idx="1">
                  <c:v>3.1643331044285272</c:v>
                </c:pt>
                <c:pt idx="2">
                  <c:v>4.24564961952807</c:v>
                </c:pt>
                <c:pt idx="3">
                  <c:v>5.3269661346276127</c:v>
                </c:pt>
                <c:pt idx="4">
                  <c:v>6.4082826497271554</c:v>
                </c:pt>
                <c:pt idx="5">
                  <c:v>7.4895991648266982</c:v>
                </c:pt>
                <c:pt idx="6">
                  <c:v>8.5709156799262409</c:v>
                </c:pt>
                <c:pt idx="7">
                  <c:v>9.6522321950257819</c:v>
                </c:pt>
                <c:pt idx="8">
                  <c:v>10.733548710125326</c:v>
                </c:pt>
                <c:pt idx="9">
                  <c:v>11.814865225224867</c:v>
                </c:pt>
                <c:pt idx="10">
                  <c:v>12.896181740324412</c:v>
                </c:pt>
                <c:pt idx="11" formatCode="0.0">
                  <c:v>13.436839997874184</c:v>
                </c:pt>
              </c:numCache>
            </c:numRef>
          </c:xVal>
          <c:yVal>
            <c:numRef>
              <c:f>'Por-Perm-Logs'!$W$56:$AH$56</c:f>
              <c:numCache>
                <c:formatCode>0.00</c:formatCode>
                <c:ptCount val="12"/>
                <c:pt idx="0">
                  <c:v>0</c:v>
                </c:pt>
                <c:pt idx="1">
                  <c:v>8.1452614449857366E-3</c:v>
                </c:pt>
                <c:pt idx="2">
                  <c:v>8.7300318017429681E-3</c:v>
                </c:pt>
                <c:pt idx="3">
                  <c:v>9.5475239140712202E-3</c:v>
                </c:pt>
                <c:pt idx="4">
                  <c:v>8.8076057202666438E-2</c:v>
                </c:pt>
                <c:pt idx="5">
                  <c:v>0.14972929724453291</c:v>
                </c:pt>
                <c:pt idx="6">
                  <c:v>0.22019014300666609</c:v>
                </c:pt>
                <c:pt idx="7">
                  <c:v>0.19376732584586606</c:v>
                </c:pt>
                <c:pt idx="8">
                  <c:v>0.16734450868506623</c:v>
                </c:pt>
                <c:pt idx="9">
                  <c:v>5.2845634321599874E-2</c:v>
                </c:pt>
                <c:pt idx="10">
                  <c:v>1.7615211440533324E-2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'Por-Perm-Logs'!$W$47:$AH$47</c:f>
              <c:numCache>
                <c:formatCode>0.00</c:formatCode>
                <c:ptCount val="12"/>
                <c:pt idx="0" formatCode="0.0">
                  <c:v>1.7714234679680816</c:v>
                </c:pt>
                <c:pt idx="1">
                  <c:v>2.3770957322135899</c:v>
                </c:pt>
                <c:pt idx="2">
                  <c:v>3.5884402607046062</c:v>
                </c:pt>
                <c:pt idx="3">
                  <c:v>4.7997847891956225</c:v>
                </c:pt>
                <c:pt idx="4">
                  <c:v>6.0111293176866383</c:v>
                </c:pt>
                <c:pt idx="5">
                  <c:v>7.222473846177655</c:v>
                </c:pt>
                <c:pt idx="6">
                  <c:v>8.4338183746686717</c:v>
                </c:pt>
                <c:pt idx="7">
                  <c:v>9.6451629031596884</c:v>
                </c:pt>
                <c:pt idx="8">
                  <c:v>10.856507431650705</c:v>
                </c:pt>
                <c:pt idx="9">
                  <c:v>12.067851960141722</c:v>
                </c:pt>
                <c:pt idx="10">
                  <c:v>13.279196488632738</c:v>
                </c:pt>
                <c:pt idx="11" formatCode="0.0">
                  <c:v>13.884868752878244</c:v>
                </c:pt>
              </c:numCache>
            </c:numRef>
          </c:xVal>
          <c:yVal>
            <c:numRef>
              <c:f>'Por-Perm-Logs'!$W$49:$AH$49</c:f>
              <c:numCache>
                <c:formatCode>0.00</c:formatCode>
                <c:ptCount val="12"/>
                <c:pt idx="0">
                  <c:v>0</c:v>
                </c:pt>
                <c:pt idx="1">
                  <c:v>1.5724361318861822E-2</c:v>
                </c:pt>
                <c:pt idx="2">
                  <c:v>1.5574605496777425E-2</c:v>
                </c:pt>
                <c:pt idx="3">
                  <c:v>2.3736297800377129E-2</c:v>
                </c:pt>
                <c:pt idx="4">
                  <c:v>5.5035264616016377E-2</c:v>
                </c:pt>
                <c:pt idx="5">
                  <c:v>0.11793270989146368</c:v>
                </c:pt>
                <c:pt idx="6">
                  <c:v>0.15724361318861821</c:v>
                </c:pt>
                <c:pt idx="7">
                  <c:v>0.2358654197829273</c:v>
                </c:pt>
                <c:pt idx="8">
                  <c:v>0.14151925186975645</c:v>
                </c:pt>
                <c:pt idx="9">
                  <c:v>5.5035264616016363E-2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0-4E17-B1BD-045EBA8C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Porosity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Porosity Well A (red) &amp;</a:t>
            </a:r>
            <a:r>
              <a:rPr lang="en-US" b="1" baseline="0"/>
              <a:t> </a:t>
            </a:r>
            <a:r>
              <a:rPr lang="en-US" b="1"/>
              <a:t>B (black) 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'Por-Perm-Logs'!$W$54:$AH$54</c:f>
              <c:numCache>
                <c:formatCode>0.00</c:formatCode>
                <c:ptCount val="12"/>
                <c:pt idx="0" formatCode="0.0">
                  <c:v>2.6236748468787559</c:v>
                </c:pt>
                <c:pt idx="1">
                  <c:v>3.1643331044285272</c:v>
                </c:pt>
                <c:pt idx="2">
                  <c:v>4.24564961952807</c:v>
                </c:pt>
                <c:pt idx="3">
                  <c:v>5.3269661346276127</c:v>
                </c:pt>
                <c:pt idx="4">
                  <c:v>6.4082826497271554</c:v>
                </c:pt>
                <c:pt idx="5">
                  <c:v>7.4895991648266982</c:v>
                </c:pt>
                <c:pt idx="6">
                  <c:v>8.5709156799262409</c:v>
                </c:pt>
                <c:pt idx="7">
                  <c:v>9.6522321950257819</c:v>
                </c:pt>
                <c:pt idx="8">
                  <c:v>10.733548710125326</c:v>
                </c:pt>
                <c:pt idx="9">
                  <c:v>11.814865225224867</c:v>
                </c:pt>
                <c:pt idx="10">
                  <c:v>12.896181740324412</c:v>
                </c:pt>
                <c:pt idx="11" formatCode="0.0">
                  <c:v>13.436839997874184</c:v>
                </c:pt>
              </c:numCache>
            </c:numRef>
          </c:xVal>
          <c:yVal>
            <c:numRef>
              <c:f>'Por-Perm-Logs'!$W$57:$AH$57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8.8076057202666428E-3</c:v>
                </c:pt>
                <c:pt idx="2">
                  <c:v>1.8247533284835533E-2</c:v>
                </c:pt>
                <c:pt idx="3">
                  <c:v>2.8571428571428571E-2</c:v>
                </c:pt>
                <c:pt idx="4">
                  <c:v>0.12380952380952381</c:v>
                </c:pt>
                <c:pt idx="5">
                  <c:v>0.2857142857142857</c:v>
                </c:pt>
                <c:pt idx="6">
                  <c:v>0.52380952380952384</c:v>
                </c:pt>
                <c:pt idx="7">
                  <c:v>0.73333333333333328</c:v>
                </c:pt>
                <c:pt idx="8">
                  <c:v>0.91428571428571426</c:v>
                </c:pt>
                <c:pt idx="9">
                  <c:v>0.97142857142857142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9-465B-A4CC-13F8C928B94F}"/>
            </c:ext>
          </c:extLst>
        </c:ser>
        <c:ser>
          <c:idx val="0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'Por-Perm-Logs'!$W$47:$AH$47</c:f>
              <c:numCache>
                <c:formatCode>0.00</c:formatCode>
                <c:ptCount val="12"/>
                <c:pt idx="0" formatCode="0.0">
                  <c:v>1.7714234679680816</c:v>
                </c:pt>
                <c:pt idx="1">
                  <c:v>2.3770957322135899</c:v>
                </c:pt>
                <c:pt idx="2">
                  <c:v>3.5884402607046062</c:v>
                </c:pt>
                <c:pt idx="3">
                  <c:v>4.7997847891956225</c:v>
                </c:pt>
                <c:pt idx="4">
                  <c:v>6.0111293176866383</c:v>
                </c:pt>
                <c:pt idx="5">
                  <c:v>7.222473846177655</c:v>
                </c:pt>
                <c:pt idx="6">
                  <c:v>8.4338183746686717</c:v>
                </c:pt>
                <c:pt idx="7">
                  <c:v>9.6451629031596884</c:v>
                </c:pt>
                <c:pt idx="8">
                  <c:v>10.856507431650705</c:v>
                </c:pt>
                <c:pt idx="9">
                  <c:v>12.067851960141722</c:v>
                </c:pt>
                <c:pt idx="10">
                  <c:v>13.279196488632738</c:v>
                </c:pt>
                <c:pt idx="11" formatCode="0.0">
                  <c:v>13.884868752878244</c:v>
                </c:pt>
              </c:numCache>
            </c:numRef>
          </c:xVal>
          <c:yVal>
            <c:numRef>
              <c:f>'Por-Perm-Logs'!$W$50:$AH$50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3.7913832199546485E-2</c:v>
                </c:pt>
                <c:pt idx="3">
                  <c:v>6.6666666666666666E-2</c:v>
                </c:pt>
                <c:pt idx="4">
                  <c:v>0.13333333333333333</c:v>
                </c:pt>
                <c:pt idx="5">
                  <c:v>0.27619047619047621</c:v>
                </c:pt>
                <c:pt idx="6">
                  <c:v>0.46666666666666667</c:v>
                </c:pt>
                <c:pt idx="7">
                  <c:v>0.75238095238095237</c:v>
                </c:pt>
                <c:pt idx="8">
                  <c:v>0.92380952380952386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9-465B-A4CC-13F8C928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 (%)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Q-Q Plot Porosity from Well</a:t>
            </a:r>
            <a:r>
              <a:rPr lang="en-US" sz="2000" b="1" baseline="0"/>
              <a:t> A and B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'Por-Perm-Logs'!$Q$70:$Q$119</c:f>
              <c:numCache>
                <c:formatCode>0.0</c:formatCode>
                <c:ptCount val="50"/>
                <c:pt idx="0">
                  <c:v>3.0306250140678137</c:v>
                </c:pt>
                <c:pt idx="1">
                  <c:v>4.8175679752569609</c:v>
                </c:pt>
                <c:pt idx="2">
                  <c:v>5.0818452056567143</c:v>
                </c:pt>
                <c:pt idx="3">
                  <c:v>5.7534782488642655</c:v>
                </c:pt>
                <c:pt idx="4">
                  <c:v>6.2187754972863658</c:v>
                </c:pt>
                <c:pt idx="5">
                  <c:v>6.44552510278033</c:v>
                </c:pt>
                <c:pt idx="6">
                  <c:v>6.6390442482746179</c:v>
                </c:pt>
                <c:pt idx="7">
                  <c:v>6.7207379475521565</c:v>
                </c:pt>
                <c:pt idx="8">
                  <c:v>7.0173139263181881</c:v>
                </c:pt>
                <c:pt idx="9">
                  <c:v>7.1558752904153717</c:v>
                </c:pt>
                <c:pt idx="10">
                  <c:v>7.3462780677472646</c:v>
                </c:pt>
                <c:pt idx="11">
                  <c:v>7.5175512405212981</c:v>
                </c:pt>
                <c:pt idx="12">
                  <c:v>7.6128749424100999</c:v>
                </c:pt>
                <c:pt idx="13">
                  <c:v>7.8156330567341694</c:v>
                </c:pt>
                <c:pt idx="14">
                  <c:v>7.9774397262061996</c:v>
                </c:pt>
                <c:pt idx="15">
                  <c:v>8.0498068105944327</c:v>
                </c:pt>
                <c:pt idx="16">
                  <c:v>8.1488020135222872</c:v>
                </c:pt>
                <c:pt idx="17">
                  <c:v>8.3610085429390164</c:v>
                </c:pt>
                <c:pt idx="18">
                  <c:v>8.5687942435704354</c:v>
                </c:pt>
                <c:pt idx="19">
                  <c:v>8.6439234376294092</c:v>
                </c:pt>
                <c:pt idx="20">
                  <c:v>8.8301339513517831</c:v>
                </c:pt>
                <c:pt idx="21">
                  <c:v>8.9357577992280088</c:v>
                </c:pt>
                <c:pt idx="22">
                  <c:v>9.0159279308893101</c:v>
                </c:pt>
                <c:pt idx="23">
                  <c:v>9.0618637828827868</c:v>
                </c:pt>
                <c:pt idx="24">
                  <c:v>9.1122270264831826</c:v>
                </c:pt>
                <c:pt idx="25">
                  <c:v>9.2188850077502593</c:v>
                </c:pt>
                <c:pt idx="26">
                  <c:v>9.2433429260086566</c:v>
                </c:pt>
                <c:pt idx="27">
                  <c:v>9.3173424456876148</c:v>
                </c:pt>
                <c:pt idx="28">
                  <c:v>9.3949960401395209</c:v>
                </c:pt>
                <c:pt idx="29">
                  <c:v>9.4631789611333907</c:v>
                </c:pt>
                <c:pt idx="30">
                  <c:v>9.5813177589380807</c:v>
                </c:pt>
                <c:pt idx="31">
                  <c:v>9.6065575745192202</c:v>
                </c:pt>
                <c:pt idx="32">
                  <c:v>9.6929445114038995</c:v>
                </c:pt>
                <c:pt idx="33">
                  <c:v>9.7994727334519443</c:v>
                </c:pt>
                <c:pt idx="34">
                  <c:v>9.9432740139603872</c:v>
                </c:pt>
                <c:pt idx="35">
                  <c:v>10.008825311780321</c:v>
                </c:pt>
                <c:pt idx="36">
                  <c:v>10.162182362329693</c:v>
                </c:pt>
                <c:pt idx="37">
                  <c:v>10.23366880600673</c:v>
                </c:pt>
                <c:pt idx="38">
                  <c:v>10.325164978869909</c:v>
                </c:pt>
                <c:pt idx="39">
                  <c:v>10.41072837084133</c:v>
                </c:pt>
                <c:pt idx="40">
                  <c:v>10.491161401544149</c:v>
                </c:pt>
                <c:pt idx="41">
                  <c:v>10.632025505106363</c:v>
                </c:pt>
                <c:pt idx="42">
                  <c:v>10.939844090474276</c:v>
                </c:pt>
                <c:pt idx="43">
                  <c:v>11.160748129595259</c:v>
                </c:pt>
                <c:pt idx="44">
                  <c:v>11.233537236777007</c:v>
                </c:pt>
                <c:pt idx="45">
                  <c:v>11.313573694725974</c:v>
                </c:pt>
                <c:pt idx="46">
                  <c:v>11.532681287672331</c:v>
                </c:pt>
                <c:pt idx="47">
                  <c:v>11.926718681651286</c:v>
                </c:pt>
                <c:pt idx="48">
                  <c:v>12.055140323668908</c:v>
                </c:pt>
                <c:pt idx="49">
                  <c:v>12.563668076468689</c:v>
                </c:pt>
              </c:numCache>
            </c:numRef>
          </c:xVal>
          <c:yVal>
            <c:numRef>
              <c:f>'Por-Perm-Logs'!$R$70:$R$119</c:f>
              <c:numCache>
                <c:formatCode>0.0</c:formatCode>
                <c:ptCount val="50"/>
                <c:pt idx="0">
                  <c:v>5.1237512949272004</c:v>
                </c:pt>
                <c:pt idx="1">
                  <c:v>5.910922089642102</c:v>
                </c:pt>
                <c:pt idx="2">
                  <c:v>5.9727244297268731</c:v>
                </c:pt>
                <c:pt idx="3">
                  <c:v>6.1731678430334398</c:v>
                </c:pt>
                <c:pt idx="4">
                  <c:v>6.6331269621537334</c:v>
                </c:pt>
                <c:pt idx="5">
                  <c:v>6.8730923403660729</c:v>
                </c:pt>
                <c:pt idx="6">
                  <c:v>7.0572163210268233</c:v>
                </c:pt>
                <c:pt idx="7">
                  <c:v>7.1723188574149406</c:v>
                </c:pt>
                <c:pt idx="8">
                  <c:v>7.2791040640386182</c:v>
                </c:pt>
                <c:pt idx="9">
                  <c:v>7.3596149390197194</c:v>
                </c:pt>
                <c:pt idx="10">
                  <c:v>7.4609460509556502</c:v>
                </c:pt>
                <c:pt idx="11">
                  <c:v>7.5612406845471085</c:v>
                </c:pt>
                <c:pt idx="12">
                  <c:v>7.8303349887282598</c:v>
                </c:pt>
                <c:pt idx="13">
                  <c:v>7.9278703712030874</c:v>
                </c:pt>
                <c:pt idx="14">
                  <c:v>8.1120804443940919</c:v>
                </c:pt>
                <c:pt idx="15">
                  <c:v>8.1793320176595206</c:v>
                </c:pt>
                <c:pt idx="16">
                  <c:v>8.3603839407645157</c:v>
                </c:pt>
                <c:pt idx="17">
                  <c:v>8.4249681158689818</c:v>
                </c:pt>
                <c:pt idx="18">
                  <c:v>8.515808348760272</c:v>
                </c:pt>
                <c:pt idx="19">
                  <c:v>8.5682255781277057</c:v>
                </c:pt>
                <c:pt idx="20">
                  <c:v>8.5917835139794025</c:v>
                </c:pt>
                <c:pt idx="21">
                  <c:v>8.6502493052561995</c:v>
                </c:pt>
                <c:pt idx="22">
                  <c:v>8.7166771558909364</c:v>
                </c:pt>
                <c:pt idx="23">
                  <c:v>8.8895617905940547</c:v>
                </c:pt>
                <c:pt idx="24">
                  <c:v>9.0090045839513984</c:v>
                </c:pt>
                <c:pt idx="25">
                  <c:v>9.0333421483769669</c:v>
                </c:pt>
                <c:pt idx="26">
                  <c:v>9.1329681830783063</c:v>
                </c:pt>
                <c:pt idx="27">
                  <c:v>9.1605169292971436</c:v>
                </c:pt>
                <c:pt idx="28">
                  <c:v>9.3458592431455667</c:v>
                </c:pt>
                <c:pt idx="29">
                  <c:v>9.5083336635596396</c:v>
                </c:pt>
                <c:pt idx="30">
                  <c:v>9.6400929787001424</c:v>
                </c:pt>
                <c:pt idx="31">
                  <c:v>9.7246735878455173</c:v>
                </c:pt>
                <c:pt idx="32">
                  <c:v>9.8491239416193217</c:v>
                </c:pt>
                <c:pt idx="33">
                  <c:v>9.9031573679178599</c:v>
                </c:pt>
                <c:pt idx="34">
                  <c:v>9.9480229173916772</c:v>
                </c:pt>
                <c:pt idx="35">
                  <c:v>9.9974186793842357</c:v>
                </c:pt>
                <c:pt idx="36">
                  <c:v>10.13195319285926</c:v>
                </c:pt>
                <c:pt idx="37">
                  <c:v>10.313186678861781</c:v>
                </c:pt>
                <c:pt idx="38">
                  <c:v>10.533194497862834</c:v>
                </c:pt>
                <c:pt idx="39">
                  <c:v>10.607386858209722</c:v>
                </c:pt>
                <c:pt idx="40">
                  <c:v>10.643201282905647</c:v>
                </c:pt>
                <c:pt idx="41">
                  <c:v>10.679685916694368</c:v>
                </c:pt>
                <c:pt idx="42">
                  <c:v>10.893855148837325</c:v>
                </c:pt>
                <c:pt idx="43">
                  <c:v>11.053883204769882</c:v>
                </c:pt>
                <c:pt idx="44">
                  <c:v>11.243437101290663</c:v>
                </c:pt>
                <c:pt idx="45">
                  <c:v>11.264534430346828</c:v>
                </c:pt>
                <c:pt idx="46">
                  <c:v>11.965929267328272</c:v>
                </c:pt>
                <c:pt idx="47">
                  <c:v>11.980356958048652</c:v>
                </c:pt>
                <c:pt idx="48">
                  <c:v>12.299740381603012</c:v>
                </c:pt>
                <c:pt idx="49">
                  <c:v>12.745897929408299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4D27-A039-764383C24D50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'Por-Perm-Logs'!$AL$73:$AL$74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'Por-Perm-Logs'!$AM$73:$AM$74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F-4D27-A039-764383C24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28848"/>
        <c:axId val="611130160"/>
      </c:scatterChart>
      <c:valAx>
        <c:axId val="61112884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Prosity Well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30160"/>
        <c:crosses val="autoZero"/>
        <c:crossBetween val="midCat"/>
      </c:valAx>
      <c:valAx>
        <c:axId val="61113016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Well B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288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17</xdr:row>
      <xdr:rowOff>39689</xdr:rowOff>
    </xdr:from>
    <xdr:to>
      <xdr:col>27</xdr:col>
      <xdr:colOff>410502</xdr:colOff>
      <xdr:row>40</xdr:row>
      <xdr:rowOff>39688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522008</xdr:colOff>
      <xdr:row>17</xdr:row>
      <xdr:rowOff>60401</xdr:rowOff>
    </xdr:from>
    <xdr:to>
      <xdr:col>37</xdr:col>
      <xdr:colOff>238125</xdr:colOff>
      <xdr:row>39</xdr:row>
      <xdr:rowOff>166690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127000</xdr:colOff>
      <xdr:row>17</xdr:row>
      <xdr:rowOff>66675</xdr:rowOff>
    </xdr:from>
    <xdr:to>
      <xdr:col>18</xdr:col>
      <xdr:colOff>40159</xdr:colOff>
      <xdr:row>66</xdr:row>
      <xdr:rowOff>101712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579437</xdr:colOff>
      <xdr:row>60</xdr:row>
      <xdr:rowOff>24171</xdr:rowOff>
    </xdr:from>
    <xdr:to>
      <xdr:col>27</xdr:col>
      <xdr:colOff>139943</xdr:colOff>
      <xdr:row>76</xdr:row>
      <xdr:rowOff>69723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563562</xdr:colOff>
      <xdr:row>77</xdr:row>
      <xdr:rowOff>72887</xdr:rowOff>
    </xdr:from>
    <xdr:to>
      <xdr:col>27</xdr:col>
      <xdr:colOff>116130</xdr:colOff>
      <xdr:row>93</xdr:row>
      <xdr:rowOff>110447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293687</xdr:colOff>
      <xdr:row>60</xdr:row>
      <xdr:rowOff>15875</xdr:rowOff>
    </xdr:from>
    <xdr:to>
      <xdr:col>39</xdr:col>
      <xdr:colOff>160915</xdr:colOff>
      <xdr:row>93</xdr:row>
      <xdr:rowOff>134409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24</xdr:col>
      <xdr:colOff>257175</xdr:colOff>
      <xdr:row>82</xdr:row>
      <xdr:rowOff>73478</xdr:rowOff>
    </xdr:from>
    <xdr:ext cx="65" cy="172227"/>
    <xdr:sp macro="" textlink="">
      <xdr:nvSpPr>
        <xdr:cNvPr id="11" name="TextBox 10"/>
        <xdr:cNvSpPr txBox="1"/>
      </xdr:nvSpPr>
      <xdr:spPr>
        <a:xfrm>
          <a:off x="17061996" y="169599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36</xdr:col>
      <xdr:colOff>556532</xdr:colOff>
      <xdr:row>99</xdr:row>
      <xdr:rowOff>141513</xdr:rowOff>
    </xdr:from>
    <xdr:ext cx="65" cy="172227"/>
    <xdr:sp macro="" textlink="">
      <xdr:nvSpPr>
        <xdr:cNvPr id="12" name="TextBox 11"/>
        <xdr:cNvSpPr txBox="1"/>
      </xdr:nvSpPr>
      <xdr:spPr>
        <a:xfrm>
          <a:off x="24940532" y="202936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47"/>
  <sheetViews>
    <sheetView tabSelected="1" zoomScale="80" zoomScaleNormal="80" workbookViewId="0">
      <selection activeCell="AO129" sqref="AO129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4" max="14" width="14.5703125" style="9" customWidth="1"/>
    <col min="15" max="15" width="16" customWidth="1"/>
    <col min="16" max="20" width="11.85546875" customWidth="1"/>
    <col min="21" max="29" width="9.140625" style="9"/>
    <col min="30" max="30" width="12.7109375" style="9" customWidth="1"/>
    <col min="31" max="31" width="9.140625" style="9"/>
    <col min="44" max="44" width="15.140625" customWidth="1"/>
    <col min="45" max="46" width="9.140625" style="1"/>
  </cols>
  <sheetData>
    <row r="1" spans="1:46" s="1" customFormat="1" ht="15.75" thickBot="1" x14ac:dyDescent="0.3"/>
    <row r="2" spans="1:46" s="1" customFormat="1" x14ac:dyDescent="0.2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2"/>
    </row>
    <row r="3" spans="1:46" s="1" customFormat="1" ht="21" x14ac:dyDescent="0.35">
      <c r="B3" s="33"/>
      <c r="C3" s="51" t="s">
        <v>58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48" t="s">
        <v>63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5"/>
    </row>
    <row r="4" spans="1:46" s="9" customFormat="1" x14ac:dyDescent="0.25">
      <c r="A4" s="1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55"/>
      <c r="R4" s="55"/>
      <c r="S4" s="55"/>
      <c r="T4" s="55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6"/>
      <c r="AG4" s="36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5"/>
      <c r="AS4" s="1"/>
      <c r="AT4" s="1"/>
    </row>
    <row r="5" spans="1:46" s="9" customFormat="1" ht="15.75" x14ac:dyDescent="0.25">
      <c r="A5" s="1"/>
      <c r="B5" s="33"/>
      <c r="C5" s="34"/>
      <c r="D5" s="34"/>
      <c r="E5" s="34"/>
      <c r="F5" s="34"/>
      <c r="G5" s="34"/>
      <c r="H5" s="34"/>
      <c r="I5" s="34"/>
      <c r="J5" s="93" t="s">
        <v>7</v>
      </c>
      <c r="K5" s="94"/>
      <c r="L5" s="93" t="s">
        <v>8</v>
      </c>
      <c r="M5" s="94"/>
      <c r="N5" s="34"/>
      <c r="O5" s="34"/>
      <c r="P5" s="34"/>
      <c r="Q5" s="48" t="s">
        <v>36</v>
      </c>
      <c r="R5" s="12"/>
      <c r="S5" s="12"/>
      <c r="T5" s="12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6"/>
      <c r="AG5" s="36"/>
      <c r="AH5" s="36"/>
      <c r="AI5" s="34"/>
      <c r="AJ5" s="34"/>
      <c r="AK5" s="34"/>
      <c r="AL5" s="34"/>
      <c r="AM5" s="34"/>
      <c r="AN5" s="34"/>
      <c r="AO5" s="34"/>
      <c r="AP5" s="34"/>
      <c r="AQ5" s="34"/>
      <c r="AR5" s="35"/>
      <c r="AS5" s="1"/>
      <c r="AT5" s="1"/>
    </row>
    <row r="6" spans="1:46" s="9" customFormat="1" ht="16.5" thickBot="1" x14ac:dyDescent="0.3">
      <c r="A6" s="1"/>
      <c r="B6" s="33"/>
      <c r="C6" s="34"/>
      <c r="D6" s="34"/>
      <c r="E6" s="34"/>
      <c r="F6" s="91" t="s">
        <v>16</v>
      </c>
      <c r="G6" s="92"/>
      <c r="H6" s="91" t="s">
        <v>32</v>
      </c>
      <c r="I6" s="92"/>
      <c r="J6" s="91" t="s">
        <v>3</v>
      </c>
      <c r="K6" s="92"/>
      <c r="L6" s="91" t="s">
        <v>6</v>
      </c>
      <c r="M6" s="92"/>
      <c r="N6" s="91" t="s">
        <v>10</v>
      </c>
      <c r="O6" s="92"/>
      <c r="P6" s="55"/>
      <c r="Q6" s="49" t="s">
        <v>34</v>
      </c>
      <c r="R6" s="12"/>
      <c r="S6" s="12"/>
      <c r="T6" s="12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29"/>
      <c r="AT6" s="29"/>
    </row>
    <row r="7" spans="1:46" ht="15.75" x14ac:dyDescent="0.25">
      <c r="B7" s="33"/>
      <c r="C7" s="34"/>
      <c r="D7" s="34"/>
      <c r="E7" s="34"/>
      <c r="F7" s="38" t="s">
        <v>12</v>
      </c>
      <c r="G7" s="10">
        <f ca="1">MIN(F16:F120)</f>
        <v>0.30073663186412003</v>
      </c>
      <c r="H7" s="38" t="s">
        <v>12</v>
      </c>
      <c r="I7" s="10">
        <f ca="1">MIN(H16:H120)</f>
        <v>0</v>
      </c>
      <c r="J7" s="38" t="s">
        <v>1</v>
      </c>
      <c r="K7" s="2">
        <v>0</v>
      </c>
      <c r="L7" s="38" t="s">
        <v>1</v>
      </c>
      <c r="M7" s="5">
        <v>9</v>
      </c>
      <c r="N7" s="38" t="s">
        <v>1</v>
      </c>
      <c r="O7" s="7">
        <f ca="1">AVERAGE(N16:N120)</f>
        <v>8.8838220318744856</v>
      </c>
      <c r="P7" s="12"/>
      <c r="Q7" s="50" t="s">
        <v>64</v>
      </c>
      <c r="R7" s="55"/>
      <c r="S7" s="55"/>
      <c r="T7" s="55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29"/>
      <c r="AT7" s="29"/>
    </row>
    <row r="8" spans="1:46" ht="16.5" thickBot="1" x14ac:dyDescent="0.3">
      <c r="B8" s="33"/>
      <c r="C8" s="34"/>
      <c r="D8" s="34"/>
      <c r="E8" s="34"/>
      <c r="F8" s="38" t="s">
        <v>13</v>
      </c>
      <c r="G8" s="11">
        <f ca="1">MAX(F16:F120)</f>
        <v>0.69561773080832245</v>
      </c>
      <c r="H8" s="38" t="s">
        <v>13</v>
      </c>
      <c r="I8" s="11">
        <f ca="1">MAX(H16:H120)</f>
        <v>1</v>
      </c>
      <c r="J8" s="38" t="s">
        <v>2</v>
      </c>
      <c r="K8" s="3">
        <v>1</v>
      </c>
      <c r="L8" s="38" t="s">
        <v>2</v>
      </c>
      <c r="M8" s="6">
        <v>2</v>
      </c>
      <c r="N8" s="38" t="s">
        <v>2</v>
      </c>
      <c r="O8" s="8">
        <f ca="1">STDEV(N16:N120)</f>
        <v>2.0670651994871734</v>
      </c>
      <c r="P8" s="12"/>
      <c r="Q8" s="49" t="s">
        <v>65</v>
      </c>
      <c r="R8" s="12"/>
      <c r="S8" s="12"/>
      <c r="T8" s="12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29"/>
      <c r="AT8" s="29"/>
    </row>
    <row r="9" spans="1:46" ht="15.75" thickBot="1" x14ac:dyDescent="0.3">
      <c r="B9" s="33"/>
      <c r="C9" s="34"/>
      <c r="D9" s="34"/>
      <c r="E9" s="34"/>
      <c r="F9" s="91" t="s">
        <v>17</v>
      </c>
      <c r="G9" s="92"/>
      <c r="H9" s="91" t="s">
        <v>33</v>
      </c>
      <c r="I9" s="92"/>
      <c r="J9" s="91" t="s">
        <v>4</v>
      </c>
      <c r="K9" s="92"/>
      <c r="L9" s="91" t="s">
        <v>5</v>
      </c>
      <c r="M9" s="92"/>
      <c r="N9" s="91" t="s">
        <v>11</v>
      </c>
      <c r="O9" s="92"/>
      <c r="P9" s="55"/>
      <c r="Q9" s="57" t="s">
        <v>66</v>
      </c>
      <c r="R9" s="12"/>
      <c r="S9" s="12"/>
      <c r="T9" s="12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29"/>
      <c r="AT9" s="29"/>
    </row>
    <row r="10" spans="1:46" x14ac:dyDescent="0.25">
      <c r="B10" s="33"/>
      <c r="C10" s="34"/>
      <c r="D10" s="34"/>
      <c r="E10" s="34"/>
      <c r="F10" s="38" t="s">
        <v>12</v>
      </c>
      <c r="G10" s="10">
        <f ca="1">MIN(G16:G120)</f>
        <v>0.27551600980350022</v>
      </c>
      <c r="H10" s="38" t="s">
        <v>12</v>
      </c>
      <c r="I10" s="10">
        <f ca="1">MIN(I16:I120)</f>
        <v>0</v>
      </c>
      <c r="J10" s="38" t="s">
        <v>1</v>
      </c>
      <c r="K10" s="2">
        <v>0</v>
      </c>
      <c r="L10" s="38" t="s">
        <v>1</v>
      </c>
      <c r="M10" s="5">
        <v>9</v>
      </c>
      <c r="N10" s="38" t="s">
        <v>1</v>
      </c>
      <c r="O10" s="7">
        <f ca="1">AVERAGE(O16:O120)</f>
        <v>9.0216616418318409</v>
      </c>
      <c r="P10" s="12"/>
      <c r="Q10" s="39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29"/>
      <c r="AT10" s="29"/>
    </row>
    <row r="11" spans="1:46" ht="15.75" thickBot="1" x14ac:dyDescent="0.3">
      <c r="B11" s="33"/>
      <c r="C11" s="34"/>
      <c r="D11" s="34"/>
      <c r="E11" s="34"/>
      <c r="F11" s="38" t="s">
        <v>13</v>
      </c>
      <c r="G11" s="11">
        <f ca="1">MAX(G16:G120)</f>
        <v>0.71445248079972612</v>
      </c>
      <c r="H11" s="38" t="s">
        <v>13</v>
      </c>
      <c r="I11" s="11">
        <f ca="1">MAX(I16:I120)</f>
        <v>1</v>
      </c>
      <c r="J11" s="38" t="s">
        <v>2</v>
      </c>
      <c r="K11" s="3">
        <v>1</v>
      </c>
      <c r="L11" s="38" t="s">
        <v>2</v>
      </c>
      <c r="M11" s="6">
        <v>2</v>
      </c>
      <c r="N11" s="38" t="s">
        <v>2</v>
      </c>
      <c r="O11" s="8">
        <f ca="1">STDEV(O16:O120)</f>
        <v>1.8693724287102369</v>
      </c>
      <c r="P11" s="12"/>
      <c r="Q11" s="34" t="s">
        <v>67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29"/>
      <c r="AT11" s="29"/>
    </row>
    <row r="12" spans="1:46" ht="15.75" thickBot="1" x14ac:dyDescent="0.3">
      <c r="B12" s="33"/>
      <c r="C12" s="34"/>
      <c r="D12" s="34"/>
      <c r="E12" s="34"/>
      <c r="F12" s="34"/>
      <c r="G12" s="34"/>
      <c r="H12" s="34"/>
      <c r="I12" s="34"/>
      <c r="J12" s="38" t="s">
        <v>9</v>
      </c>
      <c r="K12" s="4">
        <v>0.8</v>
      </c>
      <c r="L12" s="34"/>
      <c r="M12" s="39"/>
      <c r="N12" s="34"/>
      <c r="O12" s="39"/>
      <c r="P12" s="34"/>
      <c r="Q12" s="34" t="s">
        <v>68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29"/>
      <c r="AT12" s="29"/>
    </row>
    <row r="13" spans="1:46" s="9" customFormat="1" x14ac:dyDescent="0.25">
      <c r="A13" s="1"/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 t="s">
        <v>69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6"/>
      <c r="AJ13" s="36"/>
      <c r="AK13" s="36"/>
      <c r="AL13" s="36"/>
      <c r="AM13" s="36"/>
      <c r="AN13" s="36"/>
      <c r="AO13" s="36"/>
      <c r="AP13" s="36"/>
      <c r="AQ13" s="36"/>
      <c r="AR13" s="37"/>
      <c r="AS13" s="29"/>
      <c r="AT13" s="29"/>
    </row>
    <row r="14" spans="1:46" s="9" customFormat="1" ht="76.5" customHeight="1" x14ac:dyDescent="0.25">
      <c r="A14" s="1"/>
      <c r="B14" s="33"/>
      <c r="C14" s="34"/>
      <c r="D14" s="89" t="s">
        <v>27</v>
      </c>
      <c r="E14" s="90"/>
      <c r="F14" s="89" t="s">
        <v>26</v>
      </c>
      <c r="G14" s="90"/>
      <c r="H14" s="89" t="s">
        <v>25</v>
      </c>
      <c r="I14" s="90"/>
      <c r="J14" s="89" t="s">
        <v>28</v>
      </c>
      <c r="K14" s="90"/>
      <c r="L14" s="89" t="s">
        <v>29</v>
      </c>
      <c r="M14" s="90"/>
      <c r="N14" s="40" t="s">
        <v>30</v>
      </c>
      <c r="O14" s="40" t="s">
        <v>31</v>
      </c>
      <c r="P14" s="56"/>
      <c r="Q14" s="56"/>
      <c r="R14" s="56"/>
      <c r="S14" s="56"/>
      <c r="T14" s="56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5"/>
      <c r="AS14" s="1"/>
      <c r="AT14" s="1"/>
    </row>
    <row r="15" spans="1:46" s="9" customFormat="1" ht="15.75" thickBot="1" x14ac:dyDescent="0.3">
      <c r="A15" s="1"/>
      <c r="B15" s="33"/>
      <c r="C15" s="52" t="s">
        <v>22</v>
      </c>
      <c r="D15" s="52" t="s">
        <v>14</v>
      </c>
      <c r="E15" s="52" t="s">
        <v>15</v>
      </c>
      <c r="F15" s="52" t="s">
        <v>20</v>
      </c>
      <c r="G15" s="52" t="s">
        <v>19</v>
      </c>
      <c r="H15" s="52" t="s">
        <v>18</v>
      </c>
      <c r="I15" s="52" t="s">
        <v>21</v>
      </c>
      <c r="J15" s="52" t="s">
        <v>3</v>
      </c>
      <c r="K15" s="52" t="s">
        <v>4</v>
      </c>
      <c r="L15" s="52" t="s">
        <v>6</v>
      </c>
      <c r="M15" s="52" t="s">
        <v>5</v>
      </c>
      <c r="N15" s="52" t="s">
        <v>59</v>
      </c>
      <c r="O15" s="52" t="s">
        <v>60</v>
      </c>
      <c r="P15" s="56"/>
      <c r="Q15" s="56"/>
      <c r="R15" s="56"/>
      <c r="S15" s="56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5"/>
      <c r="AS15" s="1"/>
      <c r="AT15" s="1"/>
    </row>
    <row r="16" spans="1:46" s="9" customFormat="1" ht="15.75" thickBot="1" x14ac:dyDescent="0.3">
      <c r="A16" s="1"/>
      <c r="B16" s="33"/>
      <c r="C16" s="42">
        <v>0.25</v>
      </c>
      <c r="D16" s="42">
        <f ca="1">RAND()</f>
        <v>1.7084101058005841E-3</v>
      </c>
      <c r="E16" s="42">
        <f ca="1">RAND()</f>
        <v>0.5310873693547794</v>
      </c>
      <c r="F16" s="42">
        <f ca="1">AVERAGE(D16:D20)</f>
        <v>0.55361953770425099</v>
      </c>
      <c r="G16" s="42">
        <f ca="1">AVERAGE(E16:E20)</f>
        <v>0.36254483168373886</v>
      </c>
      <c r="H16" s="42">
        <f ca="1">(F16-$G$7)/($G$8-$G$7)</f>
        <v>0.64040265922138717</v>
      </c>
      <c r="I16" s="42">
        <f ca="1">(G16-$G$10)/($G$11-$G$10)</f>
        <v>0.19827202256106655</v>
      </c>
      <c r="J16" s="42">
        <f ca="1">_xlfn.NORM.INV(RAND(),$K$7,$K$8)</f>
        <v>-0.15966284538450748</v>
      </c>
      <c r="K16" s="42">
        <f ca="1">_xlfn.NORM.INV(RAND(),$K$10+$K$12*($K$11/$K$8)*(J16-$K$7),SQRT((1-$K$12^2)*$K$8))</f>
        <v>-1.3212739728078535</v>
      </c>
      <c r="L16" s="12">
        <f ca="1">J16*$M$8+$M$7</f>
        <v>8.6806743092309855</v>
      </c>
      <c r="M16" s="12">
        <f ca="1">K16*$M$11+$M$10</f>
        <v>6.3574520543842929</v>
      </c>
      <c r="N16" s="12">
        <f ca="1">IF(M16&lt;0,0,M16)</f>
        <v>6.3574520543842929</v>
      </c>
      <c r="O16" s="12">
        <f ca="1">IF(L16&lt;0,0,L16)</f>
        <v>8.6806743092309855</v>
      </c>
      <c r="P16" s="69" t="s">
        <v>41</v>
      </c>
      <c r="Q16" s="70"/>
      <c r="R16" s="71"/>
      <c r="S16" s="12"/>
      <c r="T16" s="72" t="s">
        <v>42</v>
      </c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4"/>
      <c r="AL16" s="34"/>
      <c r="AM16" s="34"/>
      <c r="AN16" s="34"/>
      <c r="AO16" s="34"/>
      <c r="AP16" s="34"/>
      <c r="AQ16" s="34"/>
      <c r="AR16" s="35"/>
      <c r="AS16" s="1"/>
      <c r="AT16" s="1"/>
    </row>
    <row r="17" spans="1:46" s="9" customFormat="1" x14ac:dyDescent="0.25">
      <c r="A17" s="1"/>
      <c r="B17" s="33"/>
      <c r="C17" s="42">
        <f>C16+0.25</f>
        <v>0.5</v>
      </c>
      <c r="D17" s="42">
        <f t="shared" ref="D17:E48" ca="1" si="0">RAND()</f>
        <v>0.77093419957119136</v>
      </c>
      <c r="E17" s="42">
        <f t="shared" ca="1" si="0"/>
        <v>0.26943669532607628</v>
      </c>
      <c r="F17" s="42">
        <f ca="1">AVERAGE(D16:D21)</f>
        <v>0.54547408792287799</v>
      </c>
      <c r="G17" s="42">
        <f ca="1">AVERAGE(E16:E21)</f>
        <v>0.40246017540436191</v>
      </c>
      <c r="H17" s="42">
        <f t="shared" ref="H17:H80" ca="1" si="1">(F17-$G$7)/($G$8-$G$7)</f>
        <v>0.61977505814564171</v>
      </c>
      <c r="I17" s="42">
        <f t="shared" ref="I17:I80" ca="1" si="2">(G17-$G$10)/($G$11-$G$10)</f>
        <v>0.28920851646878348</v>
      </c>
      <c r="J17" s="42">
        <f t="shared" ref="J17:J80" ca="1" si="3">_xlfn.NORM.INV(RAND(),$K$7,$K$8)</f>
        <v>-0.925655739231387</v>
      </c>
      <c r="K17" s="42">
        <f t="shared" ref="K17:K80" ca="1" si="4">_xlfn.NORM.INV(RAND(),$K$10+$K$12*($K$11/$K$8)*(J17-$K$7),SQRT((1-$K$12^2)*$K$8))</f>
        <v>-8.005223005138018E-2</v>
      </c>
      <c r="L17" s="12">
        <f t="shared" ref="L17:L80" ca="1" si="5">J17*$M$8+$M$7</f>
        <v>7.1486885215372258</v>
      </c>
      <c r="M17" s="12">
        <f t="shared" ref="M17:M80" ca="1" si="6">K17*$M$11+$M$10</f>
        <v>8.8398955398972401</v>
      </c>
      <c r="N17" s="12">
        <f t="shared" ref="N17:N80" ca="1" si="7">IF(M17&lt;0,0,M17)</f>
        <v>8.8398955398972401</v>
      </c>
      <c r="O17" s="12">
        <f t="shared" ref="O17:O80" ca="1" si="8">IF(L17&lt;0,0,L17)</f>
        <v>7.1486885215372258</v>
      </c>
      <c r="P17" s="12"/>
      <c r="Q17" s="12"/>
      <c r="R17" s="12"/>
      <c r="S17" s="12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5"/>
      <c r="AS17" s="1"/>
      <c r="AT17" s="1"/>
    </row>
    <row r="18" spans="1:46" s="9" customFormat="1" x14ac:dyDescent="0.25">
      <c r="A18" s="1"/>
      <c r="B18" s="33"/>
      <c r="C18" s="42">
        <f t="shared" ref="C18:C81" si="9">C17+0.25</f>
        <v>0.75</v>
      </c>
      <c r="D18" s="42">
        <f t="shared" ca="1" si="0"/>
        <v>0.73126716320489482</v>
      </c>
      <c r="E18" s="42">
        <f t="shared" ca="1" si="0"/>
        <v>3.0865908456501168E-2</v>
      </c>
      <c r="F18" s="42">
        <f ca="1">AVERAGE(D16:D22)</f>
        <v>0.58756229918056835</v>
      </c>
      <c r="G18" s="42">
        <f ca="1">AVERAGE(E16:E22)</f>
        <v>0.37004225017642095</v>
      </c>
      <c r="H18" s="42">
        <f t="shared" ca="1" si="1"/>
        <v>0.72635957528313455</v>
      </c>
      <c r="I18" s="42">
        <f t="shared" ca="1" si="2"/>
        <v>0.21535289641888403</v>
      </c>
      <c r="J18" s="42">
        <f t="shared" ca="1" si="3"/>
        <v>0.84857048216511188</v>
      </c>
      <c r="K18" s="42">
        <f t="shared" ca="1" si="4"/>
        <v>0.54704547045049812</v>
      </c>
      <c r="L18" s="12">
        <f t="shared" ca="1" si="5"/>
        <v>10.697140964330224</v>
      </c>
      <c r="M18" s="12">
        <f t="shared" ca="1" si="6"/>
        <v>10.094090940900996</v>
      </c>
      <c r="N18" s="12">
        <f t="shared" ca="1" si="7"/>
        <v>10.094090940900996</v>
      </c>
      <c r="O18" s="12">
        <f t="shared" ca="1" si="8"/>
        <v>10.697140964330224</v>
      </c>
      <c r="P18" s="12"/>
      <c r="Q18" s="12"/>
      <c r="R18" s="12"/>
      <c r="S18" s="12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5"/>
      <c r="AS18" s="1"/>
      <c r="AT18" s="1"/>
    </row>
    <row r="19" spans="1:46" s="9" customFormat="1" x14ac:dyDescent="0.25">
      <c r="A19" s="1"/>
      <c r="B19" s="33"/>
      <c r="C19" s="42">
        <f t="shared" si="9"/>
        <v>1</v>
      </c>
      <c r="D19" s="42">
        <f t="shared" ca="1" si="0"/>
        <v>0.31571025563099164</v>
      </c>
      <c r="E19" s="42">
        <f t="shared" ca="1" si="0"/>
        <v>0.58199653765780723</v>
      </c>
      <c r="F19" s="42">
        <f ca="1">AVERAGE(D16:D23)</f>
        <v>0.60683338731901981</v>
      </c>
      <c r="G19" s="42">
        <f ca="1">AVERAGE(E16:E23)</f>
        <v>0.36934252403027013</v>
      </c>
      <c r="H19" s="42">
        <f t="shared" ca="1" si="1"/>
        <v>0.77516183041759601</v>
      </c>
      <c r="I19" s="42">
        <f t="shared" ca="1" si="2"/>
        <v>0.21375875650938256</v>
      </c>
      <c r="J19" s="42">
        <f t="shared" ca="1" si="3"/>
        <v>-0.8182595121743087</v>
      </c>
      <c r="K19" s="42">
        <f t="shared" ca="1" si="4"/>
        <v>-1.364285264291659</v>
      </c>
      <c r="L19" s="12">
        <f t="shared" ca="1" si="5"/>
        <v>7.3634809756513828</v>
      </c>
      <c r="M19" s="12">
        <f t="shared" ca="1" si="6"/>
        <v>6.2714294714166821</v>
      </c>
      <c r="N19" s="12">
        <f t="shared" ca="1" si="7"/>
        <v>6.2714294714166821</v>
      </c>
      <c r="O19" s="12">
        <f t="shared" ca="1" si="8"/>
        <v>7.3634809756513828</v>
      </c>
      <c r="P19" s="12"/>
      <c r="Q19" s="12"/>
      <c r="R19" s="12"/>
      <c r="S19" s="12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5"/>
      <c r="AS19" s="1"/>
      <c r="AT19" s="1"/>
    </row>
    <row r="20" spans="1:46" s="9" customFormat="1" x14ac:dyDescent="0.25">
      <c r="A20" s="1"/>
      <c r="B20" s="33"/>
      <c r="C20" s="42">
        <f t="shared" si="9"/>
        <v>1.25</v>
      </c>
      <c r="D20" s="42">
        <f t="shared" ca="1" si="0"/>
        <v>0.9484776600083763</v>
      </c>
      <c r="E20" s="42">
        <f t="shared" ca="1" si="0"/>
        <v>0.39933764762353052</v>
      </c>
      <c r="F20" s="42">
        <f t="shared" ref="F20:F51" ca="1" si="10">AVERAGE(D16:D24)</f>
        <v>0.59101403886928794</v>
      </c>
      <c r="G20" s="42">
        <f t="shared" ref="G20:G51" ca="1" si="11">AVERAGE(E16:E24)</f>
        <v>0.3286160740380491</v>
      </c>
      <c r="H20" s="42">
        <f t="shared" ca="1" si="1"/>
        <v>0.73510078801260814</v>
      </c>
      <c r="I20" s="42">
        <f t="shared" ca="1" si="2"/>
        <v>0.12097437270143235</v>
      </c>
      <c r="J20" s="42">
        <f t="shared" ca="1" si="3"/>
        <v>-0.8179102669429853</v>
      </c>
      <c r="K20" s="42">
        <f t="shared" ca="1" si="4"/>
        <v>-2.1246367002503126</v>
      </c>
      <c r="L20" s="12">
        <f t="shared" ca="1" si="5"/>
        <v>7.3641794661140292</v>
      </c>
      <c r="M20" s="12">
        <f t="shared" ca="1" si="6"/>
        <v>4.7507265994993748</v>
      </c>
      <c r="N20" s="12">
        <f t="shared" ca="1" si="7"/>
        <v>4.7507265994993748</v>
      </c>
      <c r="O20" s="12">
        <f t="shared" ca="1" si="8"/>
        <v>7.3641794661140292</v>
      </c>
      <c r="P20" s="12"/>
      <c r="Q20" s="12"/>
      <c r="R20" s="12"/>
      <c r="S20" s="12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5"/>
      <c r="AS20" s="1"/>
      <c r="AT20" s="1"/>
    </row>
    <row r="21" spans="1:46" s="9" customFormat="1" x14ac:dyDescent="0.25">
      <c r="A21" s="1"/>
      <c r="B21" s="33"/>
      <c r="C21" s="42">
        <f t="shared" si="9"/>
        <v>1.5</v>
      </c>
      <c r="D21" s="42">
        <f t="shared" ca="1" si="0"/>
        <v>0.50474683901601369</v>
      </c>
      <c r="E21" s="42">
        <f t="shared" ca="1" si="0"/>
        <v>0.60203689400747706</v>
      </c>
      <c r="F21" s="42">
        <f t="shared" ca="1" si="10"/>
        <v>0.67948624667608948</v>
      </c>
      <c r="G21" s="42">
        <f t="shared" ca="1" si="11"/>
        <v>0.31148020691060541</v>
      </c>
      <c r="H21" s="42">
        <f t="shared" ca="1" si="1"/>
        <v>0.95914850273825747</v>
      </c>
      <c r="I21" s="42">
        <f t="shared" ca="1" si="2"/>
        <v>8.1934857282375192E-2</v>
      </c>
      <c r="J21" s="42">
        <f t="shared" ca="1" si="3"/>
        <v>1.1367949795766228</v>
      </c>
      <c r="K21" s="42">
        <f t="shared" ca="1" si="4"/>
        <v>1.7892873931576503</v>
      </c>
      <c r="L21" s="12">
        <f t="shared" ca="1" si="5"/>
        <v>11.273589959153245</v>
      </c>
      <c r="M21" s="12">
        <f t="shared" ca="1" si="6"/>
        <v>12.578574786315301</v>
      </c>
      <c r="N21" s="12">
        <f t="shared" ca="1" si="7"/>
        <v>12.578574786315301</v>
      </c>
      <c r="O21" s="12">
        <f t="shared" ca="1" si="8"/>
        <v>11.273589959153245</v>
      </c>
      <c r="P21" s="12"/>
      <c r="Q21" s="12"/>
      <c r="R21" s="12"/>
      <c r="S21" s="12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5"/>
      <c r="AS21" s="1"/>
      <c r="AT21" s="1"/>
    </row>
    <row r="22" spans="1:46" s="9" customFormat="1" x14ac:dyDescent="0.25">
      <c r="A22" s="1"/>
      <c r="B22" s="33"/>
      <c r="C22" s="42">
        <f t="shared" si="9"/>
        <v>1.75</v>
      </c>
      <c r="D22" s="42">
        <f t="shared" ca="1" si="0"/>
        <v>0.84009156672671037</v>
      </c>
      <c r="E22" s="42">
        <f t="shared" ca="1" si="0"/>
        <v>0.17553469880877526</v>
      </c>
      <c r="F22" s="42">
        <f t="shared" ca="1" si="10"/>
        <v>0.59519174693637977</v>
      </c>
      <c r="G22" s="42">
        <f t="shared" ca="1" si="11"/>
        <v>0.30860721713199968</v>
      </c>
      <c r="H22" s="42">
        <f t="shared" ca="1" si="1"/>
        <v>0.74568044877191475</v>
      </c>
      <c r="I22" s="42">
        <f t="shared" ca="1" si="2"/>
        <v>7.5389514235156802E-2</v>
      </c>
      <c r="J22" s="42">
        <f t="shared" ca="1" si="3"/>
        <v>-3.1881625765606221</v>
      </c>
      <c r="K22" s="42">
        <f t="shared" ca="1" si="4"/>
        <v>-3.6142882660159592</v>
      </c>
      <c r="L22" s="12">
        <f t="shared" ca="1" si="5"/>
        <v>2.6236748468787559</v>
      </c>
      <c r="M22" s="12">
        <f t="shared" ca="1" si="6"/>
        <v>1.7714234679680816</v>
      </c>
      <c r="N22" s="12">
        <f t="shared" ca="1" si="7"/>
        <v>1.7714234679680816</v>
      </c>
      <c r="O22" s="12">
        <f t="shared" ca="1" si="8"/>
        <v>2.6236748468787559</v>
      </c>
      <c r="P22" s="12"/>
      <c r="Q22" s="12"/>
      <c r="R22" s="12"/>
      <c r="S22" s="12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5"/>
      <c r="AS22" s="1"/>
      <c r="AT22" s="1"/>
    </row>
    <row r="23" spans="1:46" s="9" customFormat="1" x14ac:dyDescent="0.25">
      <c r="A23" s="1"/>
      <c r="B23" s="33"/>
      <c r="C23" s="42">
        <f t="shared" si="9"/>
        <v>2</v>
      </c>
      <c r="D23" s="42">
        <f t="shared" ca="1" si="0"/>
        <v>0.74173100428818051</v>
      </c>
      <c r="E23" s="42">
        <f t="shared" ca="1" si="0"/>
        <v>0.36444444100721429</v>
      </c>
      <c r="F23" s="42">
        <f t="shared" ca="1" si="10"/>
        <v>0.51944505876846925</v>
      </c>
      <c r="G23" s="42">
        <f t="shared" ca="1" si="11"/>
        <v>0.31538421721728827</v>
      </c>
      <c r="H23" s="42">
        <f t="shared" ca="1" si="1"/>
        <v>0.55385894004324887</v>
      </c>
      <c r="I23" s="42">
        <f t="shared" ca="1" si="2"/>
        <v>9.0829106369998691E-2</v>
      </c>
      <c r="J23" s="42">
        <f t="shared" ca="1" si="3"/>
        <v>-0.53691455797722354</v>
      </c>
      <c r="K23" s="42">
        <f t="shared" ca="1" si="4"/>
        <v>-0.57633880987326558</v>
      </c>
      <c r="L23" s="12">
        <f t="shared" ca="1" si="5"/>
        <v>7.9261708840455531</v>
      </c>
      <c r="M23" s="12">
        <f t="shared" ca="1" si="6"/>
        <v>7.8473223802534688</v>
      </c>
      <c r="N23" s="12">
        <f t="shared" ca="1" si="7"/>
        <v>7.8473223802534688</v>
      </c>
      <c r="O23" s="12">
        <f t="shared" ca="1" si="8"/>
        <v>7.9261708840455531</v>
      </c>
      <c r="P23" s="12"/>
      <c r="Q23" s="12"/>
      <c r="R23" s="12"/>
      <c r="S23" s="12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5"/>
      <c r="AS23" s="1"/>
      <c r="AT23" s="1"/>
    </row>
    <row r="24" spans="1:46" s="9" customFormat="1" x14ac:dyDescent="0.25">
      <c r="A24" s="1"/>
      <c r="B24" s="33"/>
      <c r="C24" s="42">
        <f t="shared" si="9"/>
        <v>2.25</v>
      </c>
      <c r="D24" s="42">
        <f t="shared" ca="1" si="0"/>
        <v>0.46445925127143239</v>
      </c>
      <c r="E24" s="42">
        <f t="shared" ca="1" si="0"/>
        <v>2.8044741002812845E-3</v>
      </c>
      <c r="F24" s="42">
        <f t="shared" ca="1" si="10"/>
        <v>0.4862255441273271</v>
      </c>
      <c r="G24" s="42">
        <f t="shared" ca="1" si="11"/>
        <v>0.27551600980350022</v>
      </c>
      <c r="H24" s="42">
        <f t="shared" ca="1" si="1"/>
        <v>0.46973357995394222</v>
      </c>
      <c r="I24" s="42">
        <f t="shared" ca="1" si="2"/>
        <v>0</v>
      </c>
      <c r="J24" s="42">
        <f t="shared" ca="1" si="3"/>
        <v>0.37642207987931398</v>
      </c>
      <c r="K24" s="42">
        <f t="shared" ca="1" si="4"/>
        <v>0.19664500861751905</v>
      </c>
      <c r="L24" s="12">
        <f t="shared" ca="1" si="5"/>
        <v>9.7528441597586273</v>
      </c>
      <c r="M24" s="12">
        <f t="shared" ca="1" si="6"/>
        <v>9.3932900172350386</v>
      </c>
      <c r="N24" s="12">
        <f t="shared" ca="1" si="7"/>
        <v>9.3932900172350386</v>
      </c>
      <c r="O24" s="12">
        <f t="shared" ca="1" si="8"/>
        <v>9.7528441597586273</v>
      </c>
      <c r="P24" s="12"/>
      <c r="Q24" s="12"/>
      <c r="R24" s="12"/>
      <c r="S24" s="12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5"/>
      <c r="AS24" s="1"/>
      <c r="AT24" s="1"/>
    </row>
    <row r="25" spans="1:46" s="9" customFormat="1" x14ac:dyDescent="0.25">
      <c r="A25" s="1"/>
      <c r="B25" s="33"/>
      <c r="C25" s="42">
        <f t="shared" si="9"/>
        <v>2.5</v>
      </c>
      <c r="D25" s="42">
        <f t="shared" ca="1" si="0"/>
        <v>0.79795828036701455</v>
      </c>
      <c r="E25" s="42">
        <f t="shared" ca="1" si="0"/>
        <v>0.37686456520778566</v>
      </c>
      <c r="F25" s="42">
        <f t="shared" ca="1" si="10"/>
        <v>0.47483511071456569</v>
      </c>
      <c r="G25" s="42">
        <f t="shared" ca="1" si="11"/>
        <v>0.33059296901234853</v>
      </c>
      <c r="H25" s="42">
        <f t="shared" ca="1" si="1"/>
        <v>0.44088835681407523</v>
      </c>
      <c r="I25" s="42">
        <f t="shared" ca="1" si="2"/>
        <v>0.12547820208205454</v>
      </c>
      <c r="J25" s="42">
        <f t="shared" ca="1" si="3"/>
        <v>-0.29154689734048983</v>
      </c>
      <c r="K25" s="42">
        <f t="shared" ca="1" si="4"/>
        <v>-1.6624128838561375E-2</v>
      </c>
      <c r="L25" s="12">
        <f t="shared" ca="1" si="5"/>
        <v>8.4169062053190196</v>
      </c>
      <c r="M25" s="12">
        <f t="shared" ca="1" si="6"/>
        <v>8.9667517423228773</v>
      </c>
      <c r="N25" s="12">
        <f t="shared" ca="1" si="7"/>
        <v>8.9667517423228773</v>
      </c>
      <c r="O25" s="12">
        <f t="shared" ca="1" si="8"/>
        <v>8.4169062053190196</v>
      </c>
      <c r="P25" s="12"/>
      <c r="Q25" s="12"/>
      <c r="R25" s="12"/>
      <c r="S25" s="12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5"/>
      <c r="AS25" s="1"/>
      <c r="AT25" s="1"/>
    </row>
    <row r="26" spans="1:46" s="9" customFormat="1" x14ac:dyDescent="0.25">
      <c r="A26" s="1"/>
      <c r="B26" s="33"/>
      <c r="C26" s="42">
        <f t="shared" si="9"/>
        <v>2.75</v>
      </c>
      <c r="D26" s="42">
        <f t="shared" ca="1" si="0"/>
        <v>1.2283701913804901E-2</v>
      </c>
      <c r="E26" s="42">
        <f t="shared" ca="1" si="0"/>
        <v>0.24357978731862484</v>
      </c>
      <c r="F26" s="42">
        <f t="shared" ca="1" si="10"/>
        <v>0.45789620534323</v>
      </c>
      <c r="G26" s="42">
        <f t="shared" ca="1" si="11"/>
        <v>0.33972931520987704</v>
      </c>
      <c r="H26" s="42">
        <f t="shared" ca="1" si="1"/>
        <v>0.3979921396575048</v>
      </c>
      <c r="I26" s="42">
        <f t="shared" ca="1" si="2"/>
        <v>0.14629293679022845</v>
      </c>
      <c r="J26" s="42">
        <f t="shared" ca="1" si="3"/>
        <v>0.33417759637362887</v>
      </c>
      <c r="K26" s="42">
        <f t="shared" ca="1" si="4"/>
        <v>7.8984618218238739E-2</v>
      </c>
      <c r="L26" s="12">
        <f t="shared" ca="1" si="5"/>
        <v>9.6683551927472582</v>
      </c>
      <c r="M26" s="12">
        <f t="shared" ca="1" si="6"/>
        <v>9.1579692364364771</v>
      </c>
      <c r="N26" s="12">
        <f t="shared" ca="1" si="7"/>
        <v>9.1579692364364771</v>
      </c>
      <c r="O26" s="12">
        <f t="shared" ca="1" si="8"/>
        <v>9.6683551927472582</v>
      </c>
      <c r="P26" s="12"/>
      <c r="Q26" s="12"/>
      <c r="R26" s="12"/>
      <c r="S26" s="12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5"/>
      <c r="AS26" s="1"/>
      <c r="AT26" s="1"/>
    </row>
    <row r="27" spans="1:46" s="9" customFormat="1" x14ac:dyDescent="0.25">
      <c r="A27" s="1"/>
      <c r="B27" s="33"/>
      <c r="C27" s="42">
        <f t="shared" si="9"/>
        <v>3</v>
      </c>
      <c r="D27" s="42">
        <f t="shared" ca="1" si="0"/>
        <v>4.9546969693699316E-2</v>
      </c>
      <c r="E27" s="42">
        <f t="shared" ca="1" si="0"/>
        <v>9.1858909224099117E-2</v>
      </c>
      <c r="F27" s="42">
        <f t="shared" ca="1" si="10"/>
        <v>0.40779635613173526</v>
      </c>
      <c r="G27" s="42">
        <f t="shared" ca="1" si="11"/>
        <v>0.35997960239679261</v>
      </c>
      <c r="H27" s="42">
        <f t="shared" ca="1" si="1"/>
        <v>0.27111888756859193</v>
      </c>
      <c r="I27" s="42">
        <f t="shared" ca="1" si="2"/>
        <v>0.19242782993536811</v>
      </c>
      <c r="J27" s="42">
        <f t="shared" ca="1" si="3"/>
        <v>-1.3625238288931574</v>
      </c>
      <c r="K27" s="42">
        <f t="shared" ca="1" si="4"/>
        <v>-1.818510610177916</v>
      </c>
      <c r="L27" s="12">
        <f t="shared" ca="1" si="5"/>
        <v>6.2749523422136857</v>
      </c>
      <c r="M27" s="12">
        <f t="shared" ca="1" si="6"/>
        <v>5.3629787796441679</v>
      </c>
      <c r="N27" s="12">
        <f t="shared" ca="1" si="7"/>
        <v>5.3629787796441679</v>
      </c>
      <c r="O27" s="12">
        <f t="shared" ca="1" si="8"/>
        <v>6.2749523422136857</v>
      </c>
      <c r="P27" s="12"/>
      <c r="Q27" s="12"/>
      <c r="R27" s="12"/>
      <c r="S27" s="12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5"/>
      <c r="AS27" s="1"/>
      <c r="AT27" s="1"/>
    </row>
    <row r="28" spans="1:46" s="9" customFormat="1" x14ac:dyDescent="0.25">
      <c r="A28" s="1"/>
      <c r="B28" s="33"/>
      <c r="C28" s="42">
        <f t="shared" si="9"/>
        <v>3.25</v>
      </c>
      <c r="D28" s="42">
        <f t="shared" ca="1" si="0"/>
        <v>1.6734623860712339E-2</v>
      </c>
      <c r="E28" s="42">
        <f t="shared" ca="1" si="0"/>
        <v>0.2231826709337138</v>
      </c>
      <c r="F28" s="42">
        <f t="shared" ca="1" si="10"/>
        <v>0.41778692337262174</v>
      </c>
      <c r="G28" s="42">
        <f t="shared" ca="1" si="11"/>
        <v>0.38133613788766951</v>
      </c>
      <c r="H28" s="42">
        <f t="shared" ca="1" si="1"/>
        <v>0.29641907860735867</v>
      </c>
      <c r="I28" s="42">
        <f t="shared" ca="1" si="2"/>
        <v>0.2410830155990368</v>
      </c>
      <c r="J28" s="42">
        <f t="shared" ca="1" si="3"/>
        <v>0.23056065095056805</v>
      </c>
      <c r="K28" s="42">
        <f t="shared" ca="1" si="4"/>
        <v>-3.16948960765501E-2</v>
      </c>
      <c r="L28" s="12">
        <f t="shared" ca="1" si="5"/>
        <v>9.4611213019011355</v>
      </c>
      <c r="M28" s="12">
        <f t="shared" ca="1" si="6"/>
        <v>8.9366102078469005</v>
      </c>
      <c r="N28" s="12">
        <f t="shared" ca="1" si="7"/>
        <v>8.9366102078469005</v>
      </c>
      <c r="O28" s="12">
        <f t="shared" ca="1" si="8"/>
        <v>9.4611213019011355</v>
      </c>
      <c r="P28" s="12"/>
      <c r="Q28" s="12"/>
      <c r="R28" s="12"/>
      <c r="S28" s="12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5"/>
      <c r="AS28" s="1"/>
      <c r="AT28" s="1"/>
    </row>
    <row r="29" spans="1:46" s="9" customFormat="1" x14ac:dyDescent="0.25">
      <c r="A29" s="1"/>
      <c r="B29" s="33"/>
      <c r="C29" s="42">
        <f t="shared" si="9"/>
        <v>3.5</v>
      </c>
      <c r="D29" s="42">
        <f t="shared" ca="1" si="0"/>
        <v>0.84596375929352274</v>
      </c>
      <c r="E29" s="42">
        <f t="shared" ca="1" si="0"/>
        <v>0.89503028050316513</v>
      </c>
      <c r="F29" s="42">
        <f t="shared" ca="1" si="10"/>
        <v>0.41192138216993118</v>
      </c>
      <c r="G29" s="42">
        <f t="shared" ca="1" si="11"/>
        <v>0.45887599444372085</v>
      </c>
      <c r="H29" s="42">
        <f t="shared" ca="1" si="1"/>
        <v>0.2815651359436725</v>
      </c>
      <c r="I29" s="42">
        <f t="shared" ca="1" si="2"/>
        <v>0.41773695456214943</v>
      </c>
      <c r="J29" s="42">
        <f t="shared" ca="1" si="3"/>
        <v>1.7646377166662872</v>
      </c>
      <c r="K29" s="42">
        <f t="shared" ca="1" si="4"/>
        <v>2.4424343764391221</v>
      </c>
      <c r="L29" s="12">
        <f t="shared" ca="1" si="5"/>
        <v>12.529275433332575</v>
      </c>
      <c r="M29" s="12">
        <f t="shared" ca="1" si="6"/>
        <v>13.884868752878244</v>
      </c>
      <c r="N29" s="12">
        <f t="shared" ca="1" si="7"/>
        <v>13.884868752878244</v>
      </c>
      <c r="O29" s="12">
        <f t="shared" ca="1" si="8"/>
        <v>12.529275433332575</v>
      </c>
      <c r="P29" s="12"/>
      <c r="Q29" s="12"/>
      <c r="R29" s="12"/>
      <c r="S29" s="12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5"/>
      <c r="AS29" s="1"/>
      <c r="AT29" s="1"/>
    </row>
    <row r="30" spans="1:46" s="9" customFormat="1" x14ac:dyDescent="0.25">
      <c r="A30" s="1"/>
      <c r="B30" s="33"/>
      <c r="C30" s="42">
        <f t="shared" si="9"/>
        <v>3.75</v>
      </c>
      <c r="D30" s="42">
        <f t="shared" ca="1" si="0"/>
        <v>0.35229669067399294</v>
      </c>
      <c r="E30" s="42">
        <f t="shared" ca="1" si="0"/>
        <v>0.6842640097852335</v>
      </c>
      <c r="F30" s="42">
        <f t="shared" ca="1" si="10"/>
        <v>0.38392205668503704</v>
      </c>
      <c r="G30" s="42">
        <f t="shared" ca="1" si="11"/>
        <v>0.52739899007380353</v>
      </c>
      <c r="H30" s="42">
        <f t="shared" ca="1" si="1"/>
        <v>0.2106594239211011</v>
      </c>
      <c r="I30" s="42">
        <f t="shared" ca="1" si="2"/>
        <v>0.57384837422741541</v>
      </c>
      <c r="J30" s="42">
        <f t="shared" ca="1" si="3"/>
        <v>0.81700099911143298</v>
      </c>
      <c r="K30" s="42">
        <f t="shared" ca="1" si="4"/>
        <v>0.3643287357520788</v>
      </c>
      <c r="L30" s="12">
        <f t="shared" ca="1" si="5"/>
        <v>10.634001998222866</v>
      </c>
      <c r="M30" s="12">
        <f t="shared" ca="1" si="6"/>
        <v>9.7286574715041567</v>
      </c>
      <c r="N30" s="12">
        <f t="shared" ca="1" si="7"/>
        <v>9.7286574715041567</v>
      </c>
      <c r="O30" s="12">
        <f t="shared" ca="1" si="8"/>
        <v>10.634001998222866</v>
      </c>
      <c r="P30" s="12"/>
      <c r="Q30" s="12"/>
      <c r="R30" s="12"/>
      <c r="S30" s="12"/>
      <c r="T30" s="12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5"/>
      <c r="AS30" s="1"/>
      <c r="AT30" s="1"/>
    </row>
    <row r="31" spans="1:46" s="9" customFormat="1" x14ac:dyDescent="0.25">
      <c r="A31" s="1"/>
      <c r="B31" s="33"/>
      <c r="C31" s="42">
        <f t="shared" si="9"/>
        <v>4</v>
      </c>
      <c r="D31" s="42">
        <f t="shared" ca="1" si="0"/>
        <v>0.3891929238232571</v>
      </c>
      <c r="E31" s="42">
        <f t="shared" ca="1" si="0"/>
        <v>0.3577872834910153</v>
      </c>
      <c r="F31" s="42">
        <f t="shared" ca="1" si="10"/>
        <v>0.49154137663249031</v>
      </c>
      <c r="G31" s="42">
        <f t="shared" ca="1" si="11"/>
        <v>0.52562680753437641</v>
      </c>
      <c r="H31" s="42">
        <f t="shared" ca="1" si="1"/>
        <v>0.48319543598953418</v>
      </c>
      <c r="I31" s="42">
        <f t="shared" ca="1" si="2"/>
        <v>0.56981092767984343</v>
      </c>
      <c r="J31" s="42">
        <f t="shared" ca="1" si="3"/>
        <v>1.0477944031991433</v>
      </c>
      <c r="K31" s="42">
        <f t="shared" ca="1" si="4"/>
        <v>1.6029535200747653</v>
      </c>
      <c r="L31" s="12">
        <f t="shared" ca="1" si="5"/>
        <v>11.095588806398286</v>
      </c>
      <c r="M31" s="12">
        <f t="shared" ca="1" si="6"/>
        <v>12.20590704014953</v>
      </c>
      <c r="N31" s="12">
        <f t="shared" ca="1" si="7"/>
        <v>12.20590704014953</v>
      </c>
      <c r="O31" s="12">
        <f t="shared" ca="1" si="8"/>
        <v>11.095588806398286</v>
      </c>
      <c r="P31" s="12"/>
      <c r="Q31" s="12"/>
      <c r="R31" s="12"/>
      <c r="S31" s="12"/>
      <c r="T31" s="12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5"/>
      <c r="AS31" s="1"/>
      <c r="AT31" s="1"/>
    </row>
    <row r="32" spans="1:46" s="9" customFormat="1" x14ac:dyDescent="0.25">
      <c r="A32" s="1"/>
      <c r="B32" s="33"/>
      <c r="C32" s="42">
        <f t="shared" si="9"/>
        <v>4.25</v>
      </c>
      <c r="D32" s="42">
        <f t="shared" ca="1" si="0"/>
        <v>0.83164610945616002</v>
      </c>
      <c r="E32" s="42">
        <f t="shared" ca="1" si="0"/>
        <v>0.55665326042510666</v>
      </c>
      <c r="F32" s="42">
        <f t="shared" ca="1" si="10"/>
        <v>0.49086110458846238</v>
      </c>
      <c r="G32" s="42">
        <f t="shared" ca="1" si="11"/>
        <v>0.57986408386542332</v>
      </c>
      <c r="H32" s="42">
        <f t="shared" ca="1" si="1"/>
        <v>0.48147270971611472</v>
      </c>
      <c r="I32" s="42">
        <f t="shared" ca="1" si="2"/>
        <v>0.69337613566529077</v>
      </c>
      <c r="J32" s="42">
        <f t="shared" ca="1" si="3"/>
        <v>-0.32100941347032269</v>
      </c>
      <c r="K32" s="42">
        <f t="shared" ca="1" si="4"/>
        <v>0.61683440300336367</v>
      </c>
      <c r="L32" s="12">
        <f t="shared" ca="1" si="5"/>
        <v>8.3579811730593541</v>
      </c>
      <c r="M32" s="12">
        <f t="shared" ca="1" si="6"/>
        <v>10.233668806006728</v>
      </c>
      <c r="N32" s="12">
        <f t="shared" ca="1" si="7"/>
        <v>10.233668806006728</v>
      </c>
      <c r="O32" s="12">
        <f t="shared" ca="1" si="8"/>
        <v>8.3579811730593541</v>
      </c>
      <c r="P32" s="12"/>
      <c r="Q32" s="12"/>
      <c r="R32" s="12"/>
      <c r="S32" s="12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5"/>
      <c r="AS32" s="1"/>
      <c r="AT32" s="1"/>
    </row>
    <row r="33" spans="1:46" s="9" customFormat="1" x14ac:dyDescent="0.25">
      <c r="A33" s="1"/>
      <c r="B33" s="33"/>
      <c r="C33" s="42">
        <f t="shared" si="9"/>
        <v>4.5</v>
      </c>
      <c r="D33" s="42">
        <f t="shared" ca="1" si="0"/>
        <v>0.41166938044721668</v>
      </c>
      <c r="E33" s="42">
        <f t="shared" ca="1" si="0"/>
        <v>0.7006631831047444</v>
      </c>
      <c r="F33" s="42">
        <f t="shared" ca="1" si="10"/>
        <v>0.57357450522337194</v>
      </c>
      <c r="G33" s="42">
        <f t="shared" ca="1" si="11"/>
        <v>0.63340956514704783</v>
      </c>
      <c r="H33" s="42">
        <f t="shared" ca="1" si="1"/>
        <v>0.69093677587694446</v>
      </c>
      <c r="I33" s="42">
        <f t="shared" ca="1" si="2"/>
        <v>0.81536527263560399</v>
      </c>
      <c r="J33" s="42">
        <f t="shared" ca="1" si="3"/>
        <v>-1.6759636354488383</v>
      </c>
      <c r="K33" s="42">
        <f t="shared" ca="1" si="4"/>
        <v>-2.0563371208128052</v>
      </c>
      <c r="L33" s="12">
        <f t="shared" ca="1" si="5"/>
        <v>5.6480727291023234</v>
      </c>
      <c r="M33" s="12">
        <f t="shared" ca="1" si="6"/>
        <v>4.8873257583743897</v>
      </c>
      <c r="N33" s="12">
        <f t="shared" ca="1" si="7"/>
        <v>4.8873257583743897</v>
      </c>
      <c r="O33" s="12">
        <f t="shared" ca="1" si="8"/>
        <v>5.6480727291023234</v>
      </c>
      <c r="P33" s="12"/>
      <c r="Q33" s="12"/>
      <c r="R33" s="12"/>
      <c r="S33" s="12"/>
      <c r="T33" s="12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5"/>
      <c r="AS33" s="1"/>
      <c r="AT33" s="1"/>
    </row>
    <row r="34" spans="1:46" s="9" customFormat="1" x14ac:dyDescent="0.25">
      <c r="A34" s="1"/>
      <c r="B34" s="33"/>
      <c r="C34" s="42">
        <f t="shared" si="9"/>
        <v>4.75</v>
      </c>
      <c r="D34" s="42">
        <f t="shared" ca="1" si="0"/>
        <v>0.54596435100296725</v>
      </c>
      <c r="E34" s="42">
        <f t="shared" ca="1" si="0"/>
        <v>0.99357152587852893</v>
      </c>
      <c r="F34" s="42">
        <f t="shared" ca="1" si="10"/>
        <v>0.51202399161831047</v>
      </c>
      <c r="G34" s="42">
        <f t="shared" ca="1" si="11"/>
        <v>0.54731421226520072</v>
      </c>
      <c r="H34" s="42">
        <f t="shared" ca="1" si="1"/>
        <v>0.5350657712387642</v>
      </c>
      <c r="I34" s="42">
        <f t="shared" ca="1" si="2"/>
        <v>0.61921991090149697</v>
      </c>
      <c r="J34" s="42">
        <f t="shared" ca="1" si="3"/>
        <v>0.21202856536553447</v>
      </c>
      <c r="K34" s="42">
        <f t="shared" ca="1" si="4"/>
        <v>1.1126725654032825</v>
      </c>
      <c r="L34" s="12">
        <f t="shared" ca="1" si="5"/>
        <v>9.4240571307310681</v>
      </c>
      <c r="M34" s="12">
        <f t="shared" ca="1" si="6"/>
        <v>11.225345130806565</v>
      </c>
      <c r="N34" s="12">
        <f t="shared" ca="1" si="7"/>
        <v>11.225345130806565</v>
      </c>
      <c r="O34" s="12">
        <f t="shared" ca="1" si="8"/>
        <v>9.4240571307310681</v>
      </c>
      <c r="P34" s="12"/>
      <c r="Q34" s="12"/>
      <c r="R34" s="12"/>
      <c r="S34" s="12"/>
      <c r="T34" s="12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5"/>
      <c r="AS34" s="1"/>
      <c r="AT34" s="1"/>
    </row>
    <row r="35" spans="1:46" s="9" customFormat="1" x14ac:dyDescent="0.25">
      <c r="A35" s="1"/>
      <c r="B35" s="33"/>
      <c r="C35" s="42">
        <f t="shared" si="9"/>
        <v>5</v>
      </c>
      <c r="D35" s="42">
        <f t="shared" ca="1" si="0"/>
        <v>0.98085758144088431</v>
      </c>
      <c r="E35" s="42">
        <f t="shared" ca="1" si="0"/>
        <v>0.22763014446378105</v>
      </c>
      <c r="F35" s="42">
        <f t="shared" ca="1" si="10"/>
        <v>0.56726746736990452</v>
      </c>
      <c r="G35" s="42">
        <f t="shared" ca="1" si="11"/>
        <v>0.56894915109404609</v>
      </c>
      <c r="H35" s="42">
        <f t="shared" ca="1" si="1"/>
        <v>0.6749647836232493</v>
      </c>
      <c r="I35" s="42">
        <f t="shared" ca="1" si="2"/>
        <v>0.66850936452047272</v>
      </c>
      <c r="J35" s="42">
        <f t="shared" ca="1" si="3"/>
        <v>-0.25146550828468067</v>
      </c>
      <c r="K35" s="42">
        <f t="shared" ca="1" si="4"/>
        <v>0.10916923156103409</v>
      </c>
      <c r="L35" s="12">
        <f t="shared" ca="1" si="5"/>
        <v>8.4970689834306388</v>
      </c>
      <c r="M35" s="12">
        <f t="shared" ca="1" si="6"/>
        <v>9.2183384631220679</v>
      </c>
      <c r="N35" s="12">
        <f t="shared" ca="1" si="7"/>
        <v>9.2183384631220679</v>
      </c>
      <c r="O35" s="12">
        <f t="shared" ca="1" si="8"/>
        <v>8.4970689834306388</v>
      </c>
      <c r="P35" s="12"/>
      <c r="Q35" s="12"/>
      <c r="R35" s="12"/>
      <c r="S35" s="12"/>
      <c r="T35" s="12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5"/>
      <c r="AS35" s="1"/>
      <c r="AT35" s="1"/>
    </row>
    <row r="36" spans="1:46" s="9" customFormat="1" x14ac:dyDescent="0.25">
      <c r="A36" s="1"/>
      <c r="B36" s="33"/>
      <c r="C36" s="42">
        <f t="shared" si="9"/>
        <v>5.25</v>
      </c>
      <c r="D36" s="42">
        <f t="shared" ca="1" si="0"/>
        <v>4.3424521297448226E-2</v>
      </c>
      <c r="E36" s="42">
        <f t="shared" ca="1" si="0"/>
        <v>0.57999439620352189</v>
      </c>
      <c r="F36" s="42">
        <f t="shared" ca="1" si="10"/>
        <v>0.59547505511911103</v>
      </c>
      <c r="G36" s="42">
        <f t="shared" ca="1" si="11"/>
        <v>0.56456760041772114</v>
      </c>
      <c r="H36" s="42">
        <f t="shared" ca="1" si="1"/>
        <v>0.74639790064157563</v>
      </c>
      <c r="I36" s="42">
        <f t="shared" ca="1" si="2"/>
        <v>0.6585271667177236</v>
      </c>
      <c r="J36" s="42">
        <f t="shared" ca="1" si="3"/>
        <v>-0.43296559858875711</v>
      </c>
      <c r="K36" s="42">
        <f t="shared" ca="1" si="4"/>
        <v>-1.1370309541800689</v>
      </c>
      <c r="L36" s="12">
        <f t="shared" ca="1" si="5"/>
        <v>8.134068802822485</v>
      </c>
      <c r="M36" s="12">
        <f t="shared" ca="1" si="6"/>
        <v>6.7259380916398621</v>
      </c>
      <c r="N36" s="12">
        <f t="shared" ca="1" si="7"/>
        <v>6.7259380916398621</v>
      </c>
      <c r="O36" s="12">
        <f t="shared" ca="1" si="8"/>
        <v>8.134068802822485</v>
      </c>
      <c r="P36" s="12"/>
      <c r="Q36" s="12"/>
      <c r="R36" s="12"/>
      <c r="S36" s="12"/>
      <c r="T36" s="12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5"/>
      <c r="AS36" s="1"/>
      <c r="AT36" s="1"/>
    </row>
    <row r="37" spans="1:46" s="9" customFormat="1" x14ac:dyDescent="0.25">
      <c r="A37" s="1"/>
      <c r="B37" s="33"/>
      <c r="C37" s="42">
        <f t="shared" si="9"/>
        <v>5.5</v>
      </c>
      <c r="D37" s="42">
        <f t="shared" ca="1" si="0"/>
        <v>0.76115522957489845</v>
      </c>
      <c r="E37" s="42">
        <f t="shared" ca="1" si="0"/>
        <v>0.70509200246833359</v>
      </c>
      <c r="F37" s="42">
        <f t="shared" ca="1" si="10"/>
        <v>0.58919435275021459</v>
      </c>
      <c r="G37" s="42">
        <f t="shared" ca="1" si="11"/>
        <v>0.56498320668448243</v>
      </c>
      <c r="H37" s="42">
        <f t="shared" ca="1" si="1"/>
        <v>0.73049260057608956</v>
      </c>
      <c r="I37" s="42">
        <f t="shared" ca="1" si="2"/>
        <v>0.6594740150527868</v>
      </c>
      <c r="J37" s="42">
        <f t="shared" ca="1" si="3"/>
        <v>-1.5419087637607298</v>
      </c>
      <c r="K37" s="42">
        <f t="shared" ca="1" si="4"/>
        <v>-3.0205229426625841</v>
      </c>
      <c r="L37" s="12">
        <f t="shared" ca="1" si="5"/>
        <v>5.9161824724785408</v>
      </c>
      <c r="M37" s="12">
        <f t="shared" ca="1" si="6"/>
        <v>2.9589541146748317</v>
      </c>
      <c r="N37" s="12">
        <f t="shared" ca="1" si="7"/>
        <v>2.9589541146748317</v>
      </c>
      <c r="O37" s="12">
        <f t="shared" ca="1" si="8"/>
        <v>5.9161824724785408</v>
      </c>
      <c r="P37" s="12"/>
      <c r="Q37" s="12"/>
      <c r="R37" s="12"/>
      <c r="S37" s="12"/>
      <c r="T37" s="12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5"/>
      <c r="AS37" s="1"/>
      <c r="AT37" s="1"/>
    </row>
    <row r="38" spans="1:46" s="9" customFormat="1" x14ac:dyDescent="0.25">
      <c r="A38" s="1"/>
      <c r="B38" s="33"/>
      <c r="C38" s="42">
        <f t="shared" si="9"/>
        <v>5.75</v>
      </c>
      <c r="D38" s="42">
        <f t="shared" ca="1" si="0"/>
        <v>0.29200913684796892</v>
      </c>
      <c r="E38" s="42">
        <f t="shared" ca="1" si="0"/>
        <v>0.12017210456654148</v>
      </c>
      <c r="F38" s="42">
        <f t="shared" ca="1" si="10"/>
        <v>0.5809272382107542</v>
      </c>
      <c r="G38" s="42">
        <f t="shared" ca="1" si="11"/>
        <v>0.55787205623867131</v>
      </c>
      <c r="H38" s="42">
        <f t="shared" ca="1" si="1"/>
        <v>0.70955689471028782</v>
      </c>
      <c r="I38" s="42">
        <f t="shared" ca="1" si="2"/>
        <v>0.64327315019944853</v>
      </c>
      <c r="J38" s="42">
        <f t="shared" ca="1" si="3"/>
        <v>1.0033282258157339</v>
      </c>
      <c r="K38" s="42">
        <f t="shared" ca="1" si="4"/>
        <v>0.70435546922182835</v>
      </c>
      <c r="L38" s="12">
        <f t="shared" ca="1" si="5"/>
        <v>11.006656451631468</v>
      </c>
      <c r="M38" s="12">
        <f t="shared" ca="1" si="6"/>
        <v>10.408710938443656</v>
      </c>
      <c r="N38" s="12">
        <f t="shared" ca="1" si="7"/>
        <v>10.408710938443656</v>
      </c>
      <c r="O38" s="12">
        <f t="shared" ca="1" si="8"/>
        <v>11.006656451631468</v>
      </c>
      <c r="P38" s="12"/>
      <c r="Q38" s="12"/>
      <c r="R38" s="12"/>
      <c r="S38" s="12"/>
      <c r="T38" s="12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5"/>
      <c r="AS38" s="1"/>
      <c r="AT38" s="1"/>
    </row>
    <row r="39" spans="1:46" s="9" customFormat="1" x14ac:dyDescent="0.25">
      <c r="A39" s="1"/>
      <c r="B39" s="33"/>
      <c r="C39" s="42">
        <f t="shared" si="9"/>
        <v>6</v>
      </c>
      <c r="D39" s="42">
        <f t="shared" ca="1" si="0"/>
        <v>0.84948797243834073</v>
      </c>
      <c r="E39" s="42">
        <f t="shared" ca="1" si="0"/>
        <v>0.87897845924484241</v>
      </c>
      <c r="F39" s="42">
        <f t="shared" ca="1" si="10"/>
        <v>0.61507552393525566</v>
      </c>
      <c r="G39" s="42">
        <f t="shared" ca="1" si="11"/>
        <v>0.47896302097689702</v>
      </c>
      <c r="H39" s="42">
        <f t="shared" ca="1" si="1"/>
        <v>0.79603428199421722</v>
      </c>
      <c r="I39" s="42">
        <f t="shared" ca="1" si="2"/>
        <v>0.46349990173212585</v>
      </c>
      <c r="J39" s="42">
        <f t="shared" ca="1" si="3"/>
        <v>-0.21593029000034064</v>
      </c>
      <c r="K39" s="42">
        <f t="shared" ca="1" si="4"/>
        <v>-0.51721957375048988</v>
      </c>
      <c r="L39" s="12">
        <f t="shared" ca="1" si="5"/>
        <v>8.5681394199993193</v>
      </c>
      <c r="M39" s="12">
        <f t="shared" ca="1" si="6"/>
        <v>7.9655608524990207</v>
      </c>
      <c r="N39" s="12">
        <f t="shared" ca="1" si="7"/>
        <v>7.9655608524990207</v>
      </c>
      <c r="O39" s="12">
        <f t="shared" ca="1" si="8"/>
        <v>8.5681394199993193</v>
      </c>
      <c r="P39" s="12"/>
      <c r="Q39" s="12"/>
      <c r="R39" s="12"/>
      <c r="S39" s="12"/>
      <c r="T39" s="12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5"/>
      <c r="AS39" s="1"/>
      <c r="AT39" s="1"/>
    </row>
    <row r="40" spans="1:46" s="9" customFormat="1" x14ac:dyDescent="0.25">
      <c r="A40" s="1"/>
      <c r="B40" s="33"/>
      <c r="C40" s="42">
        <f t="shared" si="9"/>
        <v>6.25</v>
      </c>
      <c r="D40" s="42">
        <f t="shared" ca="1" si="0"/>
        <v>0.64306121356611445</v>
      </c>
      <c r="E40" s="42">
        <f t="shared" ca="1" si="0"/>
        <v>0.3183533274040905</v>
      </c>
      <c r="F40" s="42">
        <f t="shared" ca="1" si="10"/>
        <v>0.59767921238392274</v>
      </c>
      <c r="G40" s="42">
        <f t="shared" ca="1" si="11"/>
        <v>0.54246441563475123</v>
      </c>
      <c r="H40" s="42">
        <f t="shared" ca="1" si="1"/>
        <v>0.75197972583074013</v>
      </c>
      <c r="I40" s="42">
        <f t="shared" ca="1" si="2"/>
        <v>0.60817093923723264</v>
      </c>
      <c r="J40" s="42">
        <f t="shared" ca="1" si="3"/>
        <v>-0.20063509927716064</v>
      </c>
      <c r="K40" s="42">
        <f t="shared" ca="1" si="4"/>
        <v>1.4110989015458514E-2</v>
      </c>
      <c r="L40" s="12">
        <f t="shared" ca="1" si="5"/>
        <v>8.5987298014456783</v>
      </c>
      <c r="M40" s="12">
        <f t="shared" ca="1" si="6"/>
        <v>9.028221978030917</v>
      </c>
      <c r="N40" s="12">
        <f t="shared" ca="1" si="7"/>
        <v>9.028221978030917</v>
      </c>
      <c r="O40" s="12">
        <f t="shared" ca="1" si="8"/>
        <v>8.5987298014456783</v>
      </c>
      <c r="P40" s="12"/>
      <c r="Q40" s="12"/>
      <c r="R40" s="12"/>
      <c r="S40" s="12"/>
      <c r="T40" s="12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5"/>
      <c r="AS40" s="1"/>
      <c r="AT40" s="1"/>
    </row>
    <row r="41" spans="1:46" s="9" customFormat="1" x14ac:dyDescent="0.25">
      <c r="A41" s="1"/>
      <c r="B41" s="33"/>
      <c r="C41" s="42">
        <f t="shared" si="9"/>
        <v>6.5</v>
      </c>
      <c r="D41" s="42">
        <f t="shared" ca="1" si="0"/>
        <v>0.77511978813609261</v>
      </c>
      <c r="E41" s="42">
        <f t="shared" ca="1" si="0"/>
        <v>0.56039371682595773</v>
      </c>
      <c r="F41" s="42">
        <f t="shared" ca="1" si="10"/>
        <v>0.59476503429535177</v>
      </c>
      <c r="G41" s="42">
        <f t="shared" ca="1" si="11"/>
        <v>0.54838129062807583</v>
      </c>
      <c r="H41" s="42">
        <f t="shared" ca="1" si="1"/>
        <v>0.74459983832444354</v>
      </c>
      <c r="I41" s="42">
        <f t="shared" ca="1" si="2"/>
        <v>0.62165096512775719</v>
      </c>
      <c r="J41" s="42">
        <f t="shared" ca="1" si="3"/>
        <v>1.0076928631718267</v>
      </c>
      <c r="K41" s="42">
        <f t="shared" ca="1" si="4"/>
        <v>1.091266534543331</v>
      </c>
      <c r="L41" s="12">
        <f t="shared" ca="1" si="5"/>
        <v>11.015385726343654</v>
      </c>
      <c r="M41" s="12">
        <f t="shared" ca="1" si="6"/>
        <v>11.182533069086663</v>
      </c>
      <c r="N41" s="12">
        <f t="shared" ca="1" si="7"/>
        <v>11.182533069086663</v>
      </c>
      <c r="O41" s="12">
        <f t="shared" ca="1" si="8"/>
        <v>11.015385726343654</v>
      </c>
      <c r="P41" s="12"/>
      <c r="Q41" s="12"/>
      <c r="R41" s="12"/>
      <c r="S41" s="12"/>
      <c r="T41" s="12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5"/>
      <c r="AS41" s="1"/>
      <c r="AT41" s="1"/>
    </row>
    <row r="42" spans="1:46" s="9" customFormat="1" ht="15.75" thickBot="1" x14ac:dyDescent="0.3">
      <c r="A42" s="1"/>
      <c r="B42" s="33"/>
      <c r="C42" s="42">
        <f t="shared" si="9"/>
        <v>6.75</v>
      </c>
      <c r="D42" s="42">
        <f t="shared" ca="1" si="0"/>
        <v>0.33726534959207288</v>
      </c>
      <c r="E42" s="42">
        <f t="shared" ca="1" si="0"/>
        <v>0.63666282909244365</v>
      </c>
      <c r="F42" s="42">
        <f t="shared" ca="1" si="10"/>
        <v>0.61874555154241706</v>
      </c>
      <c r="G42" s="42">
        <f t="shared" ca="1" si="11"/>
        <v>0.53593035577627213</v>
      </c>
      <c r="H42" s="42">
        <f t="shared" ca="1" si="1"/>
        <v>0.80532828876479701</v>
      </c>
      <c r="I42" s="42">
        <f t="shared" ca="1" si="2"/>
        <v>0.59328482179146835</v>
      </c>
      <c r="J42" s="42">
        <f t="shared" ca="1" si="3"/>
        <v>-1.5448976176450697</v>
      </c>
      <c r="K42" s="42">
        <f t="shared" ca="1" si="4"/>
        <v>-1.1435311342897014</v>
      </c>
      <c r="L42" s="12">
        <f t="shared" ca="1" si="5"/>
        <v>5.9102047647098601</v>
      </c>
      <c r="M42" s="12">
        <f t="shared" ca="1" si="6"/>
        <v>6.7129377314205971</v>
      </c>
      <c r="N42" s="12">
        <f t="shared" ca="1" si="7"/>
        <v>6.7129377314205971</v>
      </c>
      <c r="O42" s="12">
        <f t="shared" ca="1" si="8"/>
        <v>5.9102047647098601</v>
      </c>
      <c r="P42" s="12"/>
      <c r="Q42" s="12"/>
      <c r="R42" s="12"/>
      <c r="S42" s="12"/>
      <c r="T42" s="12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5"/>
      <c r="AS42" s="1"/>
      <c r="AT42" s="1"/>
    </row>
    <row r="43" spans="1:46" s="9" customFormat="1" ht="15.75" thickBot="1" x14ac:dyDescent="0.3">
      <c r="A43" s="1"/>
      <c r="B43" s="33"/>
      <c r="C43" s="42">
        <f t="shared" si="9"/>
        <v>7</v>
      </c>
      <c r="D43" s="42">
        <f t="shared" ca="1" si="0"/>
        <v>0.85329892252347961</v>
      </c>
      <c r="E43" s="42">
        <f t="shared" ca="1" si="0"/>
        <v>0.28339020852256069</v>
      </c>
      <c r="F43" s="42">
        <f t="shared" ca="1" si="10"/>
        <v>0.62456089404210124</v>
      </c>
      <c r="G43" s="42">
        <f t="shared" ca="1" si="11"/>
        <v>0.53435139970752799</v>
      </c>
      <c r="H43" s="42">
        <f t="shared" ca="1" si="1"/>
        <v>0.82005510783826674</v>
      </c>
      <c r="I43" s="42">
        <f t="shared" ca="1" si="2"/>
        <v>0.5896875903626001</v>
      </c>
      <c r="J43" s="42">
        <f t="shared" ca="1" si="3"/>
        <v>-5.2573927068959116E-2</v>
      </c>
      <c r="K43" s="42">
        <f t="shared" ca="1" si="4"/>
        <v>-0.17220210647197354</v>
      </c>
      <c r="L43" s="12">
        <f t="shared" ca="1" si="5"/>
        <v>8.8948521458620817</v>
      </c>
      <c r="M43" s="12">
        <f t="shared" ca="1" si="6"/>
        <v>8.6555957870560523</v>
      </c>
      <c r="N43" s="12">
        <f t="shared" ca="1" si="7"/>
        <v>8.6555957870560523</v>
      </c>
      <c r="O43" s="12">
        <f t="shared" ca="1" si="8"/>
        <v>8.8948521458620817</v>
      </c>
      <c r="P43" s="12"/>
      <c r="Q43" s="12"/>
      <c r="R43" s="12"/>
      <c r="S43" s="12"/>
      <c r="T43" s="66" t="s">
        <v>40</v>
      </c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8"/>
      <c r="AI43" s="34"/>
      <c r="AJ43" s="34"/>
      <c r="AK43" s="34"/>
      <c r="AL43" s="34"/>
      <c r="AM43" s="34"/>
      <c r="AN43" s="34"/>
      <c r="AO43" s="34"/>
      <c r="AP43" s="34"/>
      <c r="AQ43" s="34"/>
      <c r="AR43" s="35"/>
      <c r="AS43" s="1"/>
      <c r="AT43" s="1"/>
    </row>
    <row r="44" spans="1:46" s="9" customFormat="1" ht="15.75" thickBot="1" x14ac:dyDescent="0.3">
      <c r="A44" s="1"/>
      <c r="B44" s="33"/>
      <c r="C44" s="42">
        <f t="shared" si="9"/>
        <v>7.25</v>
      </c>
      <c r="D44" s="42">
        <f t="shared" ca="1" si="0"/>
        <v>0.82429077747888846</v>
      </c>
      <c r="E44" s="42">
        <f t="shared" ca="1" si="0"/>
        <v>0.79914269638446855</v>
      </c>
      <c r="F44" s="42">
        <f t="shared" ca="1" si="10"/>
        <v>0.62103891938045375</v>
      </c>
      <c r="G44" s="42">
        <f t="shared" ca="1" si="11"/>
        <v>0.53737812747605862</v>
      </c>
      <c r="H44" s="42">
        <f t="shared" ca="1" si="1"/>
        <v>0.81113603151107805</v>
      </c>
      <c r="I44" s="42">
        <f t="shared" ca="1" si="2"/>
        <v>0.59658318452833681</v>
      </c>
      <c r="J44" s="42">
        <f t="shared" ca="1" si="3"/>
        <v>-0.13716106622203875</v>
      </c>
      <c r="K44" s="42">
        <f t="shared" ca="1" si="4"/>
        <v>-0.47110959011956188</v>
      </c>
      <c r="L44" s="12">
        <f t="shared" ca="1" si="5"/>
        <v>8.7256778675559232</v>
      </c>
      <c r="M44" s="12">
        <f t="shared" ca="1" si="6"/>
        <v>8.0577808197608753</v>
      </c>
      <c r="N44" s="12">
        <f t="shared" ca="1" si="7"/>
        <v>8.0577808197608753</v>
      </c>
      <c r="O44" s="12">
        <f t="shared" ca="1" si="8"/>
        <v>8.7256778675559232</v>
      </c>
      <c r="P44" s="12"/>
      <c r="Q44" s="12"/>
      <c r="R44" s="12"/>
      <c r="S44" s="12"/>
      <c r="T44" s="12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5"/>
      <c r="AS44" s="1"/>
      <c r="AT44" s="1"/>
    </row>
    <row r="45" spans="1:46" s="9" customFormat="1" x14ac:dyDescent="0.25">
      <c r="A45" s="1"/>
      <c r="B45" s="33"/>
      <c r="C45" s="42">
        <f t="shared" si="9"/>
        <v>7.5</v>
      </c>
      <c r="D45" s="42">
        <f t="shared" ca="1" si="0"/>
        <v>1.7196918500309355E-2</v>
      </c>
      <c r="E45" s="42">
        <f t="shared" ca="1" si="0"/>
        <v>0.63324627114344467</v>
      </c>
      <c r="F45" s="42">
        <f t="shared" ca="1" si="10"/>
        <v>0.62580366803719645</v>
      </c>
      <c r="G45" s="42">
        <f t="shared" ca="1" si="11"/>
        <v>0.60980553194858578</v>
      </c>
      <c r="H45" s="42">
        <f t="shared" ca="1" si="1"/>
        <v>0.82320231847564096</v>
      </c>
      <c r="I45" s="42">
        <f t="shared" ca="1" si="2"/>
        <v>0.76158976123895583</v>
      </c>
      <c r="J45" s="42">
        <f t="shared" ca="1" si="3"/>
        <v>0.53248099877473143</v>
      </c>
      <c r="K45" s="42">
        <f t="shared" ca="1" si="4"/>
        <v>0.60210896307532813</v>
      </c>
      <c r="L45" s="12">
        <f t="shared" ca="1" si="5"/>
        <v>10.064961997549464</v>
      </c>
      <c r="M45" s="12">
        <f t="shared" ca="1" si="6"/>
        <v>10.204217926150656</v>
      </c>
      <c r="N45" s="12">
        <f t="shared" ca="1" si="7"/>
        <v>10.204217926150656</v>
      </c>
      <c r="O45" s="12">
        <f t="shared" ca="1" si="8"/>
        <v>10.064961997549464</v>
      </c>
      <c r="P45" s="12"/>
      <c r="Q45" s="12"/>
      <c r="R45" s="12"/>
      <c r="S45" s="12"/>
      <c r="T45" s="41" t="s">
        <v>61</v>
      </c>
      <c r="U45" s="34"/>
      <c r="V45" s="34"/>
      <c r="W45" s="53" t="s">
        <v>24</v>
      </c>
      <c r="X45" s="15">
        <f ca="1">U47</f>
        <v>1.7714234679680816</v>
      </c>
      <c r="Y45" s="16">
        <f t="shared" ref="Y45:AG45" ca="1" si="12">X45+($U$48-$U$47)/10</f>
        <v>2.9827679964590978</v>
      </c>
      <c r="Z45" s="16">
        <f t="shared" ca="1" si="12"/>
        <v>4.1941125249501141</v>
      </c>
      <c r="AA45" s="16">
        <f t="shared" ca="1" si="12"/>
        <v>5.4054570534411308</v>
      </c>
      <c r="AB45" s="16">
        <f t="shared" ca="1" si="12"/>
        <v>6.6168015819321475</v>
      </c>
      <c r="AC45" s="16">
        <f t="shared" ca="1" si="12"/>
        <v>7.8281461104231642</v>
      </c>
      <c r="AD45" s="16">
        <f t="shared" ca="1" si="12"/>
        <v>9.0394906389141809</v>
      </c>
      <c r="AE45" s="16">
        <f t="shared" ca="1" si="12"/>
        <v>10.250835167405198</v>
      </c>
      <c r="AF45" s="16">
        <f t="shared" ca="1" si="12"/>
        <v>11.462179695896214</v>
      </c>
      <c r="AG45" s="17">
        <f t="shared" ca="1" si="12"/>
        <v>12.673524224387231</v>
      </c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5"/>
      <c r="AS45" s="1"/>
      <c r="AT45" s="1"/>
    </row>
    <row r="46" spans="1:46" s="9" customFormat="1" ht="15.75" thickBot="1" x14ac:dyDescent="0.3">
      <c r="A46" s="1"/>
      <c r="B46" s="33"/>
      <c r="C46" s="42">
        <f t="shared" si="9"/>
        <v>7.75</v>
      </c>
      <c r="D46" s="42">
        <f t="shared" ca="1" si="0"/>
        <v>0.97697988479848707</v>
      </c>
      <c r="E46" s="42">
        <f t="shared" ca="1" si="0"/>
        <v>0.59303358880209911</v>
      </c>
      <c r="F46" s="42">
        <f t="shared" ca="1" si="10"/>
        <v>0.56154107956896515</v>
      </c>
      <c r="G46" s="42">
        <f t="shared" ca="1" si="11"/>
        <v>0.55690099252801895</v>
      </c>
      <c r="H46" s="42">
        <f t="shared" ca="1" si="1"/>
        <v>0.66046323412835051</v>
      </c>
      <c r="I46" s="42">
        <f t="shared" ca="1" si="2"/>
        <v>0.64106083982011641</v>
      </c>
      <c r="J46" s="42">
        <f t="shared" ca="1" si="3"/>
        <v>0.41070434196591543</v>
      </c>
      <c r="K46" s="42">
        <f t="shared" ca="1" si="4"/>
        <v>0.14921585166623441</v>
      </c>
      <c r="L46" s="12">
        <f t="shared" ca="1" si="5"/>
        <v>9.8214086839318302</v>
      </c>
      <c r="M46" s="12">
        <f t="shared" ca="1" si="6"/>
        <v>9.2984317033324686</v>
      </c>
      <c r="N46" s="12">
        <f t="shared" ca="1" si="7"/>
        <v>9.2984317033324686</v>
      </c>
      <c r="O46" s="12">
        <f t="shared" ca="1" si="8"/>
        <v>9.8214086839318302</v>
      </c>
      <c r="P46" s="12"/>
      <c r="Q46" s="12"/>
      <c r="R46" s="12"/>
      <c r="S46" s="12"/>
      <c r="T46" s="34"/>
      <c r="U46" s="34"/>
      <c r="V46" s="34"/>
      <c r="W46" s="54"/>
      <c r="X46" s="18">
        <f t="shared" ref="X46:AG46" ca="1" si="13">X45+($U$48-$U$47)/10</f>
        <v>2.9827679964590978</v>
      </c>
      <c r="Y46" s="19">
        <f t="shared" ca="1" si="13"/>
        <v>4.1941125249501141</v>
      </c>
      <c r="Z46" s="19">
        <f t="shared" ca="1" si="13"/>
        <v>5.4054570534411308</v>
      </c>
      <c r="AA46" s="19">
        <f t="shared" ca="1" si="13"/>
        <v>6.6168015819321475</v>
      </c>
      <c r="AB46" s="19">
        <f t="shared" ca="1" si="13"/>
        <v>7.8281461104231642</v>
      </c>
      <c r="AC46" s="19">
        <f t="shared" ca="1" si="13"/>
        <v>9.0394906389141809</v>
      </c>
      <c r="AD46" s="19">
        <f t="shared" ca="1" si="13"/>
        <v>10.250835167405198</v>
      </c>
      <c r="AE46" s="19">
        <f t="shared" ca="1" si="13"/>
        <v>11.462179695896214</v>
      </c>
      <c r="AF46" s="19">
        <f t="shared" ca="1" si="13"/>
        <v>12.673524224387231</v>
      </c>
      <c r="AG46" s="20">
        <f t="shared" ca="1" si="13"/>
        <v>13.884868752878248</v>
      </c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5"/>
      <c r="AS46" s="1"/>
      <c r="AT46" s="1"/>
    </row>
    <row r="47" spans="1:46" s="9" customFormat="1" x14ac:dyDescent="0.25">
      <c r="A47" s="1"/>
      <c r="B47" s="33"/>
      <c r="C47" s="42">
        <f t="shared" si="9"/>
        <v>8</v>
      </c>
      <c r="D47" s="42">
        <f t="shared" ca="1" si="0"/>
        <v>0.34434721934512635</v>
      </c>
      <c r="E47" s="42">
        <f t="shared" ca="1" si="0"/>
        <v>0.10596149994784487</v>
      </c>
      <c r="F47" s="42">
        <f t="shared" ca="1" si="10"/>
        <v>0.52534180241903983</v>
      </c>
      <c r="G47" s="42">
        <f t="shared" ca="1" si="11"/>
        <v>0.5436736733090225</v>
      </c>
      <c r="H47" s="42">
        <f t="shared" ca="1" si="1"/>
        <v>0.56879190003129776</v>
      </c>
      <c r="I47" s="42">
        <f t="shared" ca="1" si="2"/>
        <v>0.61092591120738282</v>
      </c>
      <c r="J47" s="42">
        <f t="shared" ca="1" si="3"/>
        <v>0.10393704615233886</v>
      </c>
      <c r="K47" s="42">
        <f t="shared" ca="1" si="4"/>
        <v>0.29541003199707977</v>
      </c>
      <c r="L47" s="12">
        <f t="shared" ca="1" si="5"/>
        <v>9.207874092304678</v>
      </c>
      <c r="M47" s="12">
        <f t="shared" ca="1" si="6"/>
        <v>9.5908200639941601</v>
      </c>
      <c r="N47" s="12">
        <f t="shared" ca="1" si="7"/>
        <v>9.5908200639941601</v>
      </c>
      <c r="O47" s="12">
        <f t="shared" ca="1" si="8"/>
        <v>9.207874092304678</v>
      </c>
      <c r="P47" s="12"/>
      <c r="Q47" s="12"/>
      <c r="R47" s="12"/>
      <c r="S47" s="12"/>
      <c r="T47" s="24" t="s">
        <v>12</v>
      </c>
      <c r="U47" s="21">
        <f ca="1">MIN(N16:N120)</f>
        <v>1.7714234679680816</v>
      </c>
      <c r="V47" s="38" t="s">
        <v>0</v>
      </c>
      <c r="W47" s="28">
        <f ca="1">MIN(N16:N120)</f>
        <v>1.7714234679680816</v>
      </c>
      <c r="X47" s="16">
        <f ca="1">$U$47+($U$48-$U$47)/20</f>
        <v>2.3770957322135899</v>
      </c>
      <c r="Y47" s="16">
        <f t="shared" ref="Y47:AG47" ca="1" si="14">X47+($U$48-$U$47)/10</f>
        <v>3.5884402607046062</v>
      </c>
      <c r="Z47" s="16">
        <f t="shared" ca="1" si="14"/>
        <v>4.7997847891956225</v>
      </c>
      <c r="AA47" s="16">
        <f t="shared" ca="1" si="14"/>
        <v>6.0111293176866383</v>
      </c>
      <c r="AB47" s="16">
        <f t="shared" ca="1" si="14"/>
        <v>7.222473846177655</v>
      </c>
      <c r="AC47" s="16">
        <f t="shared" ca="1" si="14"/>
        <v>8.4338183746686717</v>
      </c>
      <c r="AD47" s="16">
        <f t="shared" ca="1" si="14"/>
        <v>9.6451629031596884</v>
      </c>
      <c r="AE47" s="16">
        <f t="shared" ca="1" si="14"/>
        <v>10.856507431650705</v>
      </c>
      <c r="AF47" s="16">
        <f t="shared" ca="1" si="14"/>
        <v>12.067851960141722</v>
      </c>
      <c r="AG47" s="16">
        <f t="shared" ca="1" si="14"/>
        <v>13.279196488632738</v>
      </c>
      <c r="AH47" s="23">
        <f ca="1">U48</f>
        <v>13.884868752878244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5"/>
      <c r="AS47" s="1"/>
      <c r="AT47" s="1"/>
    </row>
    <row r="48" spans="1:46" s="9" customFormat="1" ht="15.75" thickBot="1" x14ac:dyDescent="0.3">
      <c r="A48" s="1"/>
      <c r="B48" s="33"/>
      <c r="C48" s="42">
        <f t="shared" si="9"/>
        <v>8.25</v>
      </c>
      <c r="D48" s="42">
        <f t="shared" ca="1" si="0"/>
        <v>0.81779020048351381</v>
      </c>
      <c r="E48" s="42">
        <f t="shared" ca="1" si="0"/>
        <v>0.90621900916161702</v>
      </c>
      <c r="F48" s="42">
        <f t="shared" ca="1" si="10"/>
        <v>0.47563857158371253</v>
      </c>
      <c r="G48" s="42">
        <f t="shared" ca="1" si="11"/>
        <v>0.53900064434508721</v>
      </c>
      <c r="H48" s="42">
        <f t="shared" ca="1" si="1"/>
        <v>0.44292304743688565</v>
      </c>
      <c r="I48" s="42">
        <f t="shared" ca="1" si="2"/>
        <v>0.60027965765426794</v>
      </c>
      <c r="J48" s="42">
        <f t="shared" ca="1" si="3"/>
        <v>0.50198477554086041</v>
      </c>
      <c r="K48" s="42">
        <f t="shared" ca="1" si="4"/>
        <v>0.50727222469451072</v>
      </c>
      <c r="L48" s="12">
        <f t="shared" ca="1" si="5"/>
        <v>10.00396955108172</v>
      </c>
      <c r="M48" s="12">
        <f t="shared" ca="1" si="6"/>
        <v>10.014544449389021</v>
      </c>
      <c r="N48" s="12">
        <f t="shared" ca="1" si="7"/>
        <v>10.014544449389021</v>
      </c>
      <c r="O48" s="12">
        <f t="shared" ca="1" si="8"/>
        <v>10.00396955108172</v>
      </c>
      <c r="P48" s="12"/>
      <c r="Q48" s="12"/>
      <c r="R48" s="12"/>
      <c r="S48" s="12"/>
      <c r="T48" s="25" t="s">
        <v>13</v>
      </c>
      <c r="U48" s="22">
        <f ca="1">MAX(N16:N120)</f>
        <v>13.884868752878244</v>
      </c>
      <c r="V48" s="38" t="s">
        <v>23</v>
      </c>
      <c r="W48" s="58">
        <v>0</v>
      </c>
      <c r="X48" s="59">
        <f ca="1">COUNTIF($N$16:$N$120,"&lt;"&amp;X46)/COUNT($N$16:$N$120)</f>
        <v>1.9047619047619049E-2</v>
      </c>
      <c r="Y48" s="59">
        <f ca="1">(COUNTIF($N$16:$N$120,"&lt;"&amp;Y46)-X48)/COUNT(N16:N120)</f>
        <v>1.8866213151927439E-2</v>
      </c>
      <c r="Z48" s="59">
        <f ca="1">(COUNTIF($N$16:$N$120,"&lt;"&amp;Z46)/COUNT($N$16:$N$120))-SUM($X$48:Y48)</f>
        <v>2.8752834467120181E-2</v>
      </c>
      <c r="AA48" s="59">
        <f ca="1">(COUNTIF($N$16:$N$120,"&lt;"&amp;AA46)/COUNT($N$16:$N$120))-SUM($X$48:Z48)</f>
        <v>6.6666666666666666E-2</v>
      </c>
      <c r="AB48" s="59">
        <f ca="1">(COUNTIF($N$16:$N$120,"&lt;"&amp;AB46)/COUNT($N$16:$N$120))-SUM($X$48:AA48)</f>
        <v>0.14285714285714288</v>
      </c>
      <c r="AC48" s="59">
        <f ca="1">(COUNTIF($N$16:$N$120,"&lt;"&amp;AC46)/COUNT($N$16:$N$120))-SUM($X$48:AB48)</f>
        <v>0.19047619047619047</v>
      </c>
      <c r="AD48" s="59">
        <f ca="1">(COUNTIF($N$16:$N$120,"&lt;"&amp;AD46)/COUNT($N$16:$N$120))-SUM($X$48:AC48)</f>
        <v>0.2857142857142857</v>
      </c>
      <c r="AE48" s="59">
        <f ca="1">(COUNTIF($N$16:$N$120,"&lt;"&amp;AE46)/COUNT($N$16:$N$120))-SUM($X$48:AD48)</f>
        <v>0.17142857142857149</v>
      </c>
      <c r="AF48" s="59">
        <f ca="1">(COUNTIF($N$16:$N$120,"&lt;"&amp;AF46)/COUNT($N$16:$N$120))-SUM($X$48:AE48)</f>
        <v>6.6666666666666652E-2</v>
      </c>
      <c r="AG48" s="59">
        <f ca="1">(COUNTIF($N$16:$N$120,"&lt;"&amp;AG46)/COUNT($N$16:$N$120))-SUM($X$48:AF48)</f>
        <v>0</v>
      </c>
      <c r="AH48" s="60">
        <v>0</v>
      </c>
      <c r="AI48" s="34"/>
      <c r="AJ48" s="34"/>
      <c r="AK48" s="34"/>
      <c r="AL48" s="34"/>
      <c r="AM48" s="34"/>
      <c r="AN48" s="34"/>
      <c r="AO48" s="34"/>
      <c r="AP48" s="34"/>
      <c r="AQ48" s="34"/>
      <c r="AR48" s="35"/>
      <c r="AS48" s="1"/>
      <c r="AT48" s="1"/>
    </row>
    <row r="49" spans="1:46" s="9" customFormat="1" ht="15.75" thickBot="1" x14ac:dyDescent="0.3">
      <c r="A49" s="1"/>
      <c r="B49" s="33"/>
      <c r="C49" s="42">
        <f t="shared" si="9"/>
        <v>8.5</v>
      </c>
      <c r="D49" s="42">
        <f t="shared" ref="D49:E80" ca="1" si="15">RAND()</f>
        <v>0.68594395147679876</v>
      </c>
      <c r="E49" s="42">
        <f t="shared" ca="1" si="15"/>
        <v>0.97019996765683503</v>
      </c>
      <c r="F49" s="42">
        <f t="shared" ca="1" si="10"/>
        <v>0.43901715967550659</v>
      </c>
      <c r="G49" s="42">
        <f t="shared" ca="1" si="11"/>
        <v>0.48051709846996588</v>
      </c>
      <c r="H49" s="42">
        <f t="shared" ca="1" si="1"/>
        <v>0.35018269595862805</v>
      </c>
      <c r="I49" s="42">
        <f t="shared" ca="1" si="2"/>
        <v>0.46704045394356924</v>
      </c>
      <c r="J49" s="42">
        <f t="shared" ca="1" si="3"/>
        <v>-1.4332075088794396</v>
      </c>
      <c r="K49" s="42">
        <f t="shared" ca="1" si="4"/>
        <v>-1.6915963335159199</v>
      </c>
      <c r="L49" s="12">
        <f t="shared" ca="1" si="5"/>
        <v>6.1335849822411213</v>
      </c>
      <c r="M49" s="12">
        <f t="shared" ca="1" si="6"/>
        <v>5.6168073329681603</v>
      </c>
      <c r="N49" s="12">
        <f t="shared" ca="1" si="7"/>
        <v>5.6168073329681603</v>
      </c>
      <c r="O49" s="12">
        <f t="shared" ca="1" si="8"/>
        <v>6.1335849822411213</v>
      </c>
      <c r="P49" s="12"/>
      <c r="Q49" s="12"/>
      <c r="R49" s="12"/>
      <c r="S49" s="12"/>
      <c r="T49" s="34"/>
      <c r="U49" s="34"/>
      <c r="V49" s="38" t="s">
        <v>39</v>
      </c>
      <c r="W49" s="61">
        <f t="shared" ref="W49:AH49" ca="1" si="16">W48/(($U$48-$U$47)/10)</f>
        <v>0</v>
      </c>
      <c r="X49" s="26">
        <f t="shared" ca="1" si="16"/>
        <v>1.5724361318861822E-2</v>
      </c>
      <c r="Y49" s="26">
        <f t="shared" ca="1" si="16"/>
        <v>1.5574605496777425E-2</v>
      </c>
      <c r="Z49" s="26">
        <f t="shared" ca="1" si="16"/>
        <v>2.3736297800377129E-2</v>
      </c>
      <c r="AA49" s="26">
        <f t="shared" ca="1" si="16"/>
        <v>5.5035264616016377E-2</v>
      </c>
      <c r="AB49" s="26">
        <f t="shared" ca="1" si="16"/>
        <v>0.11793270989146368</v>
      </c>
      <c r="AC49" s="26">
        <f t="shared" ca="1" si="16"/>
        <v>0.15724361318861821</v>
      </c>
      <c r="AD49" s="26">
        <f t="shared" ca="1" si="16"/>
        <v>0.2358654197829273</v>
      </c>
      <c r="AE49" s="26">
        <f t="shared" ca="1" si="16"/>
        <v>0.14151925186975645</v>
      </c>
      <c r="AF49" s="26">
        <f t="shared" ca="1" si="16"/>
        <v>5.5035264616016363E-2</v>
      </c>
      <c r="AG49" s="26">
        <f t="shared" ca="1" si="16"/>
        <v>0</v>
      </c>
      <c r="AH49" s="27">
        <f t="shared" ca="1" si="16"/>
        <v>0</v>
      </c>
      <c r="AI49" s="34"/>
      <c r="AJ49" s="34"/>
      <c r="AK49" s="34"/>
      <c r="AL49" s="34"/>
      <c r="AM49" s="34"/>
      <c r="AN49" s="34"/>
      <c r="AO49" s="34"/>
      <c r="AP49" s="34"/>
      <c r="AQ49" s="34"/>
      <c r="AR49" s="35"/>
      <c r="AS49" s="1"/>
      <c r="AT49" s="1"/>
    </row>
    <row r="50" spans="1:46" s="9" customFormat="1" ht="15.75" thickBot="1" x14ac:dyDescent="0.3">
      <c r="A50" s="1"/>
      <c r="B50" s="33"/>
      <c r="C50" s="42">
        <f t="shared" si="9"/>
        <v>8.75</v>
      </c>
      <c r="D50" s="42">
        <f t="shared" ca="1" si="15"/>
        <v>0.19675649192200939</v>
      </c>
      <c r="E50" s="42">
        <f t="shared" ca="1" si="15"/>
        <v>8.4252862040857135E-2</v>
      </c>
      <c r="F50" s="42">
        <f t="shared" ca="1" si="10"/>
        <v>0.5084204717137476</v>
      </c>
      <c r="G50" s="42">
        <f t="shared" ca="1" si="11"/>
        <v>0.42141636291226453</v>
      </c>
      <c r="H50" s="42">
        <f t="shared" ca="1" si="1"/>
        <v>0.52594018909720908</v>
      </c>
      <c r="I50" s="42">
        <f t="shared" ca="1" si="2"/>
        <v>0.33239514770240819</v>
      </c>
      <c r="J50" s="42">
        <f t="shared" ca="1" si="3"/>
        <v>0.34707773413649023</v>
      </c>
      <c r="K50" s="42">
        <f t="shared" ca="1" si="4"/>
        <v>0.19969147808980822</v>
      </c>
      <c r="L50" s="12">
        <f t="shared" ca="1" si="5"/>
        <v>9.6941554682729798</v>
      </c>
      <c r="M50" s="12">
        <f t="shared" ca="1" si="6"/>
        <v>9.3993829561796165</v>
      </c>
      <c r="N50" s="12">
        <f t="shared" ca="1" si="7"/>
        <v>9.3993829561796165</v>
      </c>
      <c r="O50" s="12">
        <f t="shared" ca="1" si="8"/>
        <v>9.6941554682729798</v>
      </c>
      <c r="P50" s="12"/>
      <c r="Q50" s="12"/>
      <c r="R50" s="12"/>
      <c r="S50" s="12"/>
      <c r="T50" s="34"/>
      <c r="U50" s="34"/>
      <c r="V50" s="38" t="s">
        <v>35</v>
      </c>
      <c r="W50" s="62">
        <f>W48</f>
        <v>0</v>
      </c>
      <c r="X50" s="63">
        <f t="shared" ref="X50:AH50" ca="1" si="17">X48+W50</f>
        <v>1.9047619047619049E-2</v>
      </c>
      <c r="Y50" s="63">
        <f t="shared" ca="1" si="17"/>
        <v>3.7913832199546485E-2</v>
      </c>
      <c r="Z50" s="63">
        <f t="shared" ca="1" si="17"/>
        <v>6.6666666666666666E-2</v>
      </c>
      <c r="AA50" s="63">
        <f t="shared" ca="1" si="17"/>
        <v>0.13333333333333333</v>
      </c>
      <c r="AB50" s="63">
        <f t="shared" ca="1" si="17"/>
        <v>0.27619047619047621</v>
      </c>
      <c r="AC50" s="63">
        <f t="shared" ca="1" si="17"/>
        <v>0.46666666666666667</v>
      </c>
      <c r="AD50" s="63">
        <f t="shared" ca="1" si="17"/>
        <v>0.75238095238095237</v>
      </c>
      <c r="AE50" s="63">
        <f t="shared" ca="1" si="17"/>
        <v>0.92380952380952386</v>
      </c>
      <c r="AF50" s="63">
        <f t="shared" ca="1" si="17"/>
        <v>0.99047619047619051</v>
      </c>
      <c r="AG50" s="63">
        <f t="shared" ca="1" si="17"/>
        <v>0.99047619047619051</v>
      </c>
      <c r="AH50" s="64">
        <f t="shared" ca="1" si="17"/>
        <v>0.99047619047619051</v>
      </c>
      <c r="AI50" s="34"/>
      <c r="AJ50" s="34"/>
      <c r="AK50" s="34"/>
      <c r="AL50" s="34"/>
      <c r="AM50" s="34"/>
      <c r="AN50" s="34"/>
      <c r="AO50" s="34"/>
      <c r="AP50" s="34"/>
      <c r="AQ50" s="34"/>
      <c r="AR50" s="35"/>
      <c r="AS50" s="1"/>
      <c r="AT50" s="1"/>
    </row>
    <row r="51" spans="1:46" s="9" customFormat="1" ht="15.75" thickBot="1" x14ac:dyDescent="0.3">
      <c r="A51" s="1"/>
      <c r="B51" s="33"/>
      <c r="C51" s="42">
        <f t="shared" si="9"/>
        <v>9</v>
      </c>
      <c r="D51" s="42">
        <f t="shared" ca="1" si="15"/>
        <v>1.147185524274541E-2</v>
      </c>
      <c r="E51" s="42">
        <f t="shared" ca="1" si="15"/>
        <v>0.51761695612147451</v>
      </c>
      <c r="F51" s="42">
        <f t="shared" ca="1" si="10"/>
        <v>0.48154586782330544</v>
      </c>
      <c r="G51" s="42">
        <f t="shared" ca="1" si="11"/>
        <v>0.43646203303476544</v>
      </c>
      <c r="H51" s="42">
        <f t="shared" ca="1" si="1"/>
        <v>0.457882730884352</v>
      </c>
      <c r="I51" s="42">
        <f t="shared" ca="1" si="2"/>
        <v>0.36667270520031381</v>
      </c>
      <c r="J51" s="42">
        <f t="shared" ca="1" si="3"/>
        <v>-0.56544371640273594</v>
      </c>
      <c r="K51" s="42">
        <f t="shared" ca="1" si="4"/>
        <v>0.29031332684608124</v>
      </c>
      <c r="L51" s="12">
        <f t="shared" ca="1" si="5"/>
        <v>7.8691125671945281</v>
      </c>
      <c r="M51" s="12">
        <f t="shared" ca="1" si="6"/>
        <v>9.5806266536921623</v>
      </c>
      <c r="N51" s="12">
        <f t="shared" ca="1" si="7"/>
        <v>9.5806266536921623</v>
      </c>
      <c r="O51" s="12">
        <f t="shared" ca="1" si="8"/>
        <v>7.8691125671945281</v>
      </c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43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5"/>
      <c r="AS51" s="1"/>
      <c r="AT51" s="1"/>
    </row>
    <row r="52" spans="1:46" s="9" customFormat="1" x14ac:dyDescent="0.25">
      <c r="A52" s="1"/>
      <c r="B52" s="33"/>
      <c r="C52" s="42">
        <f t="shared" si="9"/>
        <v>9.25</v>
      </c>
      <c r="D52" s="42">
        <f t="shared" ca="1" si="15"/>
        <v>0.40596984500553379</v>
      </c>
      <c r="E52" s="42">
        <f t="shared" ca="1" si="15"/>
        <v>0.24133294784714399</v>
      </c>
      <c r="F52" s="42">
        <f t="shared" ref="F52:F83" ca="1" si="18">AVERAGE(D48:D56)</f>
        <v>0.49166931536642189</v>
      </c>
      <c r="G52" s="42">
        <f t="shared" ref="G52:G83" ca="1" si="19">AVERAGE(E48:E56)</f>
        <v>0.47781053981028049</v>
      </c>
      <c r="H52" s="42">
        <f t="shared" ca="1" si="1"/>
        <v>0.48351942904535189</v>
      </c>
      <c r="I52" s="42">
        <f t="shared" ca="1" si="2"/>
        <v>0.46087427993314245</v>
      </c>
      <c r="J52" s="42">
        <f t="shared" ca="1" si="3"/>
        <v>0.82021880231816413</v>
      </c>
      <c r="K52" s="42">
        <f t="shared" ca="1" si="4"/>
        <v>1.1621901366945204</v>
      </c>
      <c r="L52" s="12">
        <f t="shared" ca="1" si="5"/>
        <v>10.640437604636329</v>
      </c>
      <c r="M52" s="12">
        <f t="shared" ca="1" si="6"/>
        <v>11.324380273389041</v>
      </c>
      <c r="N52" s="12">
        <f t="shared" ca="1" si="7"/>
        <v>11.324380273389041</v>
      </c>
      <c r="O52" s="12">
        <f t="shared" ca="1" si="8"/>
        <v>10.640437604636329</v>
      </c>
      <c r="P52" s="34"/>
      <c r="Q52" s="34"/>
      <c r="R52" s="34"/>
      <c r="S52" s="34"/>
      <c r="T52" s="41" t="s">
        <v>62</v>
      </c>
      <c r="U52" s="34"/>
      <c r="V52" s="34"/>
      <c r="W52" s="53" t="s">
        <v>24</v>
      </c>
      <c r="X52" s="15">
        <f ca="1">U54</f>
        <v>2.6236748468787559</v>
      </c>
      <c r="Y52" s="16">
        <f t="shared" ref="Y52:AG52" ca="1" si="20">X52+($U$55-$U$54)/10</f>
        <v>3.7049913619782986</v>
      </c>
      <c r="Z52" s="16">
        <f t="shared" ca="1" si="20"/>
        <v>4.7863078770778413</v>
      </c>
      <c r="AA52" s="16">
        <f t="shared" ca="1" si="20"/>
        <v>5.8676243921773841</v>
      </c>
      <c r="AB52" s="16">
        <f t="shared" ca="1" si="20"/>
        <v>6.9489409072769268</v>
      </c>
      <c r="AC52" s="16">
        <f t="shared" ca="1" si="20"/>
        <v>8.0302574223764687</v>
      </c>
      <c r="AD52" s="16">
        <f t="shared" ca="1" si="20"/>
        <v>9.1115739374760114</v>
      </c>
      <c r="AE52" s="16">
        <f t="shared" ca="1" si="20"/>
        <v>10.192890452575554</v>
      </c>
      <c r="AF52" s="16">
        <f t="shared" ca="1" si="20"/>
        <v>11.274206967675097</v>
      </c>
      <c r="AG52" s="16">
        <f t="shared" ca="1" si="20"/>
        <v>12.35552348277464</v>
      </c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5"/>
      <c r="AS52" s="1"/>
      <c r="AT52" s="1"/>
    </row>
    <row r="53" spans="1:46" s="9" customFormat="1" ht="15.75" thickBot="1" x14ac:dyDescent="0.3">
      <c r="A53" s="1"/>
      <c r="B53" s="33"/>
      <c r="C53" s="42">
        <f t="shared" si="9"/>
        <v>9.5</v>
      </c>
      <c r="D53" s="42">
        <f t="shared" ca="1" si="15"/>
        <v>0.49469807030503543</v>
      </c>
      <c r="E53" s="42">
        <f t="shared" ca="1" si="15"/>
        <v>0.27279078350837682</v>
      </c>
      <c r="F53" s="42">
        <f t="shared" ca="1" si="18"/>
        <v>0.51182135248358973</v>
      </c>
      <c r="G53" s="42">
        <f t="shared" ca="1" si="19"/>
        <v>0.46323005370903503</v>
      </c>
      <c r="H53" s="42">
        <f t="shared" ca="1" si="1"/>
        <v>0.53455260630060297</v>
      </c>
      <c r="I53" s="42">
        <f t="shared" ca="1" si="2"/>
        <v>0.42765652049712866</v>
      </c>
      <c r="J53" s="42">
        <f t="shared" ca="1" si="3"/>
        <v>-0.34713302336959823</v>
      </c>
      <c r="K53" s="42">
        <f t="shared" ca="1" si="4"/>
        <v>-0.59356126830766742</v>
      </c>
      <c r="L53" s="12">
        <f t="shared" ca="1" si="5"/>
        <v>8.3057339532608037</v>
      </c>
      <c r="M53" s="12">
        <f t="shared" ca="1" si="6"/>
        <v>7.8128774633846652</v>
      </c>
      <c r="N53" s="12">
        <f t="shared" ca="1" si="7"/>
        <v>7.8128774633846652</v>
      </c>
      <c r="O53" s="12">
        <f t="shared" ca="1" si="8"/>
        <v>8.3057339532608037</v>
      </c>
      <c r="P53" s="34"/>
      <c r="Q53" s="34"/>
      <c r="R53" s="34"/>
      <c r="S53" s="34"/>
      <c r="T53" s="34"/>
      <c r="U53" s="34"/>
      <c r="V53" s="34"/>
      <c r="W53" s="65"/>
      <c r="X53" s="18">
        <f t="shared" ref="X53:AG53" ca="1" si="21">X52+($U$55-$U$54)/10</f>
        <v>3.7049913619782986</v>
      </c>
      <c r="Y53" s="19">
        <f t="shared" ca="1" si="21"/>
        <v>4.7863078770778413</v>
      </c>
      <c r="Z53" s="19">
        <f t="shared" ca="1" si="21"/>
        <v>5.8676243921773841</v>
      </c>
      <c r="AA53" s="19">
        <f t="shared" ca="1" si="21"/>
        <v>6.9489409072769268</v>
      </c>
      <c r="AB53" s="19">
        <f t="shared" ca="1" si="21"/>
        <v>8.0302574223764687</v>
      </c>
      <c r="AC53" s="19">
        <f t="shared" ca="1" si="21"/>
        <v>9.1115739374760114</v>
      </c>
      <c r="AD53" s="19">
        <f t="shared" ca="1" si="21"/>
        <v>10.192890452575554</v>
      </c>
      <c r="AE53" s="19">
        <f t="shared" ca="1" si="21"/>
        <v>11.274206967675097</v>
      </c>
      <c r="AF53" s="19">
        <f t="shared" ca="1" si="21"/>
        <v>12.35552348277464</v>
      </c>
      <c r="AG53" s="19">
        <f t="shared" ca="1" si="21"/>
        <v>13.436839997874182</v>
      </c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5"/>
      <c r="AS53" s="1"/>
      <c r="AT53" s="1"/>
    </row>
    <row r="54" spans="1:46" s="9" customFormat="1" x14ac:dyDescent="0.25">
      <c r="A54" s="1"/>
      <c r="B54" s="33"/>
      <c r="C54" s="42">
        <f t="shared" si="9"/>
        <v>9.75</v>
      </c>
      <c r="D54" s="42">
        <f t="shared" ca="1" si="15"/>
        <v>0.64182672684447795</v>
      </c>
      <c r="E54" s="42">
        <f t="shared" ca="1" si="15"/>
        <v>0.10133965112413224</v>
      </c>
      <c r="F54" s="42">
        <f t="shared" ca="1" si="18"/>
        <v>0.44390482199594772</v>
      </c>
      <c r="G54" s="42">
        <f t="shared" ca="1" si="19"/>
        <v>0.41311503036184621</v>
      </c>
      <c r="H54" s="42">
        <f t="shared" ca="1" si="1"/>
        <v>0.36256025045163703</v>
      </c>
      <c r="I54" s="42">
        <f t="shared" ca="1" si="2"/>
        <v>0.31348276949064258</v>
      </c>
      <c r="J54" s="42">
        <f t="shared" ca="1" si="3"/>
        <v>-0.16664489571663396</v>
      </c>
      <c r="K54" s="42">
        <f t="shared" ca="1" si="4"/>
        <v>1.2086079411266792</v>
      </c>
      <c r="L54" s="12">
        <f t="shared" ca="1" si="5"/>
        <v>8.666710208566732</v>
      </c>
      <c r="M54" s="12">
        <f t="shared" ca="1" si="6"/>
        <v>11.417215882253359</v>
      </c>
      <c r="N54" s="12">
        <f t="shared" ca="1" si="7"/>
        <v>11.417215882253359</v>
      </c>
      <c r="O54" s="12">
        <f t="shared" ca="1" si="8"/>
        <v>8.666710208566732</v>
      </c>
      <c r="P54" s="34"/>
      <c r="Q54" s="34"/>
      <c r="R54" s="34"/>
      <c r="S54" s="34"/>
      <c r="T54" s="24" t="s">
        <v>12</v>
      </c>
      <c r="U54" s="21">
        <f ca="1">MIN(O16:O120)</f>
        <v>2.6236748468787559</v>
      </c>
      <c r="V54" s="38" t="s">
        <v>0</v>
      </c>
      <c r="W54" s="28">
        <f ca="1">MIN(O16:O120)</f>
        <v>2.6236748468787559</v>
      </c>
      <c r="X54" s="16">
        <f ca="1">AVERAGE(X52:X53)</f>
        <v>3.1643331044285272</v>
      </c>
      <c r="Y54" s="16">
        <f t="shared" ref="Y54:AG54" ca="1" si="22">AVERAGE(Y52:Y53)</f>
        <v>4.24564961952807</v>
      </c>
      <c r="Z54" s="16">
        <f t="shared" ca="1" si="22"/>
        <v>5.3269661346276127</v>
      </c>
      <c r="AA54" s="16">
        <f t="shared" ca="1" si="22"/>
        <v>6.4082826497271554</v>
      </c>
      <c r="AB54" s="16">
        <f t="shared" ca="1" si="22"/>
        <v>7.4895991648266982</v>
      </c>
      <c r="AC54" s="16">
        <f t="shared" ca="1" si="22"/>
        <v>8.5709156799262409</v>
      </c>
      <c r="AD54" s="16">
        <f t="shared" ca="1" si="22"/>
        <v>9.6522321950257819</v>
      </c>
      <c r="AE54" s="16">
        <f t="shared" ca="1" si="22"/>
        <v>10.733548710125326</v>
      </c>
      <c r="AF54" s="16">
        <f t="shared" ca="1" si="22"/>
        <v>11.814865225224867</v>
      </c>
      <c r="AG54" s="16">
        <f t="shared" ca="1" si="22"/>
        <v>12.896181740324412</v>
      </c>
      <c r="AH54" s="23">
        <f ca="1">U55</f>
        <v>13.436839997874184</v>
      </c>
      <c r="AI54" s="34"/>
      <c r="AJ54" s="34"/>
      <c r="AK54" s="34"/>
      <c r="AL54" s="34"/>
      <c r="AM54" s="34"/>
      <c r="AN54" s="34"/>
      <c r="AO54" s="34"/>
      <c r="AP54" s="34"/>
      <c r="AQ54" s="34"/>
      <c r="AR54" s="35"/>
      <c r="AS54" s="1"/>
      <c r="AT54" s="1"/>
    </row>
    <row r="55" spans="1:46" s="9" customFormat="1" ht="15.75" thickBot="1" x14ac:dyDescent="0.3">
      <c r="A55" s="1"/>
      <c r="B55" s="33"/>
      <c r="C55" s="42">
        <f t="shared" si="9"/>
        <v>10</v>
      </c>
      <c r="D55" s="42">
        <f t="shared" ca="1" si="15"/>
        <v>0.73510844978450773</v>
      </c>
      <c r="E55" s="42">
        <f t="shared" ca="1" si="15"/>
        <v>0.72844461990460685</v>
      </c>
      <c r="F55" s="42">
        <f t="shared" ca="1" si="18"/>
        <v>0.44453662857691406</v>
      </c>
      <c r="G55" s="42">
        <f t="shared" ca="1" si="19"/>
        <v>0.4725299455074996</v>
      </c>
      <c r="H55" s="42">
        <f t="shared" ca="1" si="1"/>
        <v>0.36416024240530515</v>
      </c>
      <c r="I55" s="42">
        <f t="shared" ca="1" si="2"/>
        <v>0.44884385035686264</v>
      </c>
      <c r="J55" s="42">
        <f t="shared" ca="1" si="3"/>
        <v>1.5780891453767914E-2</v>
      </c>
      <c r="K55" s="42">
        <f t="shared" ca="1" si="4"/>
        <v>1.1471809996624835</v>
      </c>
      <c r="L55" s="12">
        <f t="shared" ca="1" si="5"/>
        <v>9.0315617829075361</v>
      </c>
      <c r="M55" s="12">
        <f t="shared" ca="1" si="6"/>
        <v>11.294361999324966</v>
      </c>
      <c r="N55" s="12">
        <f t="shared" ca="1" si="7"/>
        <v>11.294361999324966</v>
      </c>
      <c r="O55" s="12">
        <f t="shared" ca="1" si="8"/>
        <v>9.0315617829075361</v>
      </c>
      <c r="P55" s="34"/>
      <c r="Q55" s="34"/>
      <c r="R55" s="34"/>
      <c r="S55" s="34"/>
      <c r="T55" s="25" t="s">
        <v>13</v>
      </c>
      <c r="U55" s="22">
        <f ca="1">MAX(O16:O120)</f>
        <v>13.436839997874184</v>
      </c>
      <c r="V55" s="38" t="s">
        <v>23</v>
      </c>
      <c r="W55" s="58">
        <v>0</v>
      </c>
      <c r="X55" s="59">
        <f ca="1">COUNTIF($O$16:$O$120,"&lt;"&amp;X53)/COUNT($O$16:$O$120)/((U55-U54)/10)</f>
        <v>8.8076057202666428E-3</v>
      </c>
      <c r="Y55" s="59">
        <f ca="1">(COUNTIF($O$16:$O$120,"&lt;"&amp;Y53)-X55)/COUNT(O16:O120)</f>
        <v>9.4399275645688889E-3</v>
      </c>
      <c r="Z55" s="59">
        <f ca="1">(COUNTIF($O$16:$O$120,"&lt;"&amp;Z53)/COUNT($O$16:$O$120))-SUM($X$55:Y55)</f>
        <v>1.0323895286593037E-2</v>
      </c>
      <c r="AA55" s="59">
        <f ca="1">(COUNTIF($O$16:$O$120,"&lt;"&amp;AA53)/COUNT($O$16:$O$120))-SUM($X$55:Z55)</f>
        <v>9.5238095238095247E-2</v>
      </c>
      <c r="AB55" s="59">
        <f ca="1">(COUNTIF($O$16:$O$120,"&lt;"&amp;AB53)/COUNT($O$16:$O$120))-SUM($X$55:AA55)</f>
        <v>0.16190476190476188</v>
      </c>
      <c r="AC55" s="59">
        <f ca="1">(COUNTIF($O$16:$O$120,"&lt;"&amp;AC53)/COUNT($O$16:$O$120))-SUM($X$55:AB55)</f>
        <v>0.23809523809523814</v>
      </c>
      <c r="AD55" s="59">
        <f ca="1">(COUNTIF($O$16:$O$120,"&lt;"&amp;AD53)/COUNT($O$16:$O$120))-SUM($X$55:AC55)</f>
        <v>0.20952380952380945</v>
      </c>
      <c r="AE55" s="59">
        <f ca="1">(COUNTIF($O$16:$O$120,"&lt;"&amp;AE53)/COUNT($O$16:$O$120))-SUM($X$55:AD55)</f>
        <v>0.18095238095238098</v>
      </c>
      <c r="AF55" s="59">
        <f ca="1">(COUNTIF($O$16:$O$120,"&lt;"&amp;AF53)/COUNT($O$16:$O$120))-SUM($X$55:AE55)</f>
        <v>5.7142857142857162E-2</v>
      </c>
      <c r="AG55" s="59">
        <f ca="1">(COUNTIF($O$16:$O$120,"&lt;"&amp;AG53)/COUNT($O$16:$O$120))-SUM($X$55:AF55)</f>
        <v>1.9047619047619091E-2</v>
      </c>
      <c r="AH55" s="60">
        <v>0</v>
      </c>
      <c r="AI55" s="34"/>
      <c r="AJ55" s="34"/>
      <c r="AK55" s="34"/>
      <c r="AL55" s="34"/>
      <c r="AM55" s="34"/>
      <c r="AN55" s="34"/>
      <c r="AO55" s="34"/>
      <c r="AP55" s="34"/>
      <c r="AQ55" s="34"/>
      <c r="AR55" s="35"/>
      <c r="AS55" s="1"/>
      <c r="AT55" s="1"/>
    </row>
    <row r="56" spans="1:46" s="9" customFormat="1" ht="15.75" thickBot="1" x14ac:dyDescent="0.3">
      <c r="A56" s="1"/>
      <c r="B56" s="33"/>
      <c r="C56" s="42">
        <f t="shared" si="9"/>
        <v>10.25</v>
      </c>
      <c r="D56" s="42">
        <f t="shared" ca="1" si="15"/>
        <v>0.43545824723317472</v>
      </c>
      <c r="E56" s="42">
        <f t="shared" ca="1" si="15"/>
        <v>0.47809806092748064</v>
      </c>
      <c r="F56" s="42">
        <f t="shared" ca="1" si="18"/>
        <v>0.52501014410281255</v>
      </c>
      <c r="G56" s="42">
        <f t="shared" ca="1" si="19"/>
        <v>0.48169634224297808</v>
      </c>
      <c r="H56" s="42">
        <f t="shared" ca="1" si="1"/>
        <v>0.56795200590338424</v>
      </c>
      <c r="I56" s="42">
        <f t="shared" ca="1" si="2"/>
        <v>0.46972704722285574</v>
      </c>
      <c r="J56" s="42">
        <f t="shared" ca="1" si="3"/>
        <v>0.45940308597426988</v>
      </c>
      <c r="K56" s="42">
        <f t="shared" ca="1" si="4"/>
        <v>0.19649270755409709</v>
      </c>
      <c r="L56" s="12">
        <f t="shared" ca="1" si="5"/>
        <v>9.918806171948539</v>
      </c>
      <c r="M56" s="12">
        <f t="shared" ca="1" si="6"/>
        <v>9.3929854151081944</v>
      </c>
      <c r="N56" s="12">
        <f t="shared" ca="1" si="7"/>
        <v>9.3929854151081944</v>
      </c>
      <c r="O56" s="12">
        <f t="shared" ca="1" si="8"/>
        <v>9.918806171948539</v>
      </c>
      <c r="P56" s="34"/>
      <c r="Q56" s="34"/>
      <c r="R56" s="34"/>
      <c r="S56" s="34"/>
      <c r="T56" s="34"/>
      <c r="U56" s="34"/>
      <c r="V56" s="38" t="s">
        <v>39</v>
      </c>
      <c r="W56" s="61">
        <f t="shared" ref="W56:AH56" ca="1" si="23">W55/(($U$55-$U$54)/10)</f>
        <v>0</v>
      </c>
      <c r="X56" s="26">
        <f t="shared" ca="1" si="23"/>
        <v>8.1452614449857366E-3</v>
      </c>
      <c r="Y56" s="26">
        <f t="shared" ca="1" si="23"/>
        <v>8.7300318017429681E-3</v>
      </c>
      <c r="Z56" s="26">
        <f t="shared" ca="1" si="23"/>
        <v>9.5475239140712202E-3</v>
      </c>
      <c r="AA56" s="26">
        <f t="shared" ca="1" si="23"/>
        <v>8.8076057202666438E-2</v>
      </c>
      <c r="AB56" s="26">
        <f t="shared" ca="1" si="23"/>
        <v>0.14972929724453291</v>
      </c>
      <c r="AC56" s="26">
        <f t="shared" ca="1" si="23"/>
        <v>0.22019014300666609</v>
      </c>
      <c r="AD56" s="26">
        <f t="shared" ca="1" si="23"/>
        <v>0.19376732584586606</v>
      </c>
      <c r="AE56" s="26">
        <f t="shared" ca="1" si="23"/>
        <v>0.16734450868506623</v>
      </c>
      <c r="AF56" s="26">
        <f t="shared" ca="1" si="23"/>
        <v>5.2845634321599874E-2</v>
      </c>
      <c r="AG56" s="26">
        <f t="shared" ca="1" si="23"/>
        <v>1.7615211440533324E-2</v>
      </c>
      <c r="AH56" s="27">
        <f t="shared" ca="1" si="23"/>
        <v>0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5"/>
      <c r="AS56" s="1"/>
      <c r="AT56" s="1"/>
    </row>
    <row r="57" spans="1:46" s="9" customFormat="1" ht="15.75" thickBot="1" x14ac:dyDescent="0.3">
      <c r="A57" s="1"/>
      <c r="B57" s="33"/>
      <c r="C57" s="42">
        <f t="shared" si="9"/>
        <v>10.5</v>
      </c>
      <c r="D57" s="42">
        <f t="shared" ca="1" si="15"/>
        <v>0.99915853453802372</v>
      </c>
      <c r="E57" s="42">
        <f t="shared" ca="1" si="15"/>
        <v>0.77499463425040771</v>
      </c>
      <c r="F57" s="42">
        <f t="shared" ca="1" si="18"/>
        <v>0.58015255266836507</v>
      </c>
      <c r="G57" s="42">
        <f t="shared" ca="1" si="19"/>
        <v>0.46387183122871356</v>
      </c>
      <c r="H57" s="42">
        <f t="shared" ca="1" si="1"/>
        <v>0.70759507495122509</v>
      </c>
      <c r="I57" s="42">
        <f t="shared" ca="1" si="2"/>
        <v>0.42911863987449994</v>
      </c>
      <c r="J57" s="42">
        <f t="shared" ca="1" si="3"/>
        <v>-0.31725508893100807</v>
      </c>
      <c r="K57" s="42">
        <f t="shared" ca="1" si="4"/>
        <v>-3.3217054324569423E-2</v>
      </c>
      <c r="L57" s="12">
        <f t="shared" ca="1" si="5"/>
        <v>8.3654898221379845</v>
      </c>
      <c r="M57" s="12">
        <f t="shared" ca="1" si="6"/>
        <v>8.9335658913508613</v>
      </c>
      <c r="N57" s="12">
        <f t="shared" ca="1" si="7"/>
        <v>8.9335658913508613</v>
      </c>
      <c r="O57" s="12">
        <f t="shared" ca="1" si="8"/>
        <v>8.3654898221379845</v>
      </c>
      <c r="P57" s="34"/>
      <c r="Q57" s="34"/>
      <c r="R57" s="34"/>
      <c r="S57" s="34"/>
      <c r="T57" s="34"/>
      <c r="U57" s="34"/>
      <c r="V57" s="38" t="s">
        <v>35</v>
      </c>
      <c r="W57" s="62">
        <f>W55</f>
        <v>0</v>
      </c>
      <c r="X57" s="63">
        <f t="shared" ref="X57:AH57" ca="1" si="24">X55+W57</f>
        <v>8.8076057202666428E-3</v>
      </c>
      <c r="Y57" s="63">
        <f t="shared" ca="1" si="24"/>
        <v>1.8247533284835533E-2</v>
      </c>
      <c r="Z57" s="63">
        <f t="shared" ca="1" si="24"/>
        <v>2.8571428571428571E-2</v>
      </c>
      <c r="AA57" s="63">
        <f t="shared" ca="1" si="24"/>
        <v>0.12380952380952381</v>
      </c>
      <c r="AB57" s="63">
        <f t="shared" ca="1" si="24"/>
        <v>0.2857142857142857</v>
      </c>
      <c r="AC57" s="63">
        <f t="shared" ca="1" si="24"/>
        <v>0.52380952380952384</v>
      </c>
      <c r="AD57" s="63">
        <f t="shared" ca="1" si="24"/>
        <v>0.73333333333333328</v>
      </c>
      <c r="AE57" s="63">
        <f t="shared" ca="1" si="24"/>
        <v>0.91428571428571426</v>
      </c>
      <c r="AF57" s="63">
        <f t="shared" ca="1" si="24"/>
        <v>0.97142857142857142</v>
      </c>
      <c r="AG57" s="63">
        <f t="shared" ca="1" si="24"/>
        <v>0.99047619047619051</v>
      </c>
      <c r="AH57" s="64">
        <f t="shared" ca="1" si="24"/>
        <v>0.99047619047619051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5"/>
      <c r="AS57" s="1"/>
      <c r="AT57" s="1"/>
    </row>
    <row r="58" spans="1:46" s="9" customFormat="1" ht="15.75" thickBot="1" x14ac:dyDescent="0.3">
      <c r="A58" s="1"/>
      <c r="B58" s="33"/>
      <c r="C58" s="42">
        <f t="shared" si="9"/>
        <v>10.75</v>
      </c>
      <c r="D58" s="42">
        <f t="shared" ca="1" si="15"/>
        <v>7.4695177088021425E-2</v>
      </c>
      <c r="E58" s="42">
        <f t="shared" ca="1" si="15"/>
        <v>0.5191647575321362</v>
      </c>
      <c r="F58" s="42">
        <f t="shared" ca="1" si="18"/>
        <v>0.5431803112584308</v>
      </c>
      <c r="G58" s="42">
        <f t="shared" ca="1" si="19"/>
        <v>0.54193549160114851</v>
      </c>
      <c r="H58" s="42">
        <f t="shared" ca="1" si="1"/>
        <v>0.613966280084144</v>
      </c>
      <c r="I58" s="42">
        <f t="shared" ca="1" si="2"/>
        <v>0.60696592651089831</v>
      </c>
      <c r="J58" s="42">
        <f t="shared" ca="1" si="3"/>
        <v>-1.5243171402838063</v>
      </c>
      <c r="K58" s="42">
        <f t="shared" ca="1" si="4"/>
        <v>-1.9942190939200743</v>
      </c>
      <c r="L58" s="12">
        <f t="shared" ca="1" si="5"/>
        <v>5.9513657194323875</v>
      </c>
      <c r="M58" s="12">
        <f t="shared" ca="1" si="6"/>
        <v>5.0115618121598509</v>
      </c>
      <c r="N58" s="12">
        <f t="shared" ca="1" si="7"/>
        <v>5.0115618121598509</v>
      </c>
      <c r="O58" s="12">
        <f t="shared" ca="1" si="8"/>
        <v>5.9513657194323875</v>
      </c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5"/>
      <c r="AS58" s="1"/>
      <c r="AT58" s="1"/>
    </row>
    <row r="59" spans="1:46" s="9" customFormat="1" ht="15.75" thickBot="1" x14ac:dyDescent="0.3">
      <c r="A59" s="1"/>
      <c r="B59" s="33"/>
      <c r="C59" s="42">
        <f t="shared" si="9"/>
        <v>11</v>
      </c>
      <c r="D59" s="42">
        <f t="shared" ca="1" si="15"/>
        <v>0.20244275115070676</v>
      </c>
      <c r="E59" s="42">
        <f t="shared" ca="1" si="15"/>
        <v>0.61898709835173782</v>
      </c>
      <c r="F59" s="42">
        <f t="shared" ca="1" si="18"/>
        <v>0.49152963590119941</v>
      </c>
      <c r="G59" s="42">
        <f t="shared" ca="1" si="19"/>
        <v>0.61834923329568314</v>
      </c>
      <c r="H59" s="42">
        <f t="shared" ca="1" si="1"/>
        <v>0.48316570366929329</v>
      </c>
      <c r="I59" s="42">
        <f t="shared" ca="1" si="2"/>
        <v>0.78105431228823707</v>
      </c>
      <c r="J59" s="42">
        <f t="shared" ca="1" si="3"/>
        <v>-0.76031110929916346</v>
      </c>
      <c r="K59" s="42">
        <f t="shared" ca="1" si="4"/>
        <v>-0.48009809341555576</v>
      </c>
      <c r="L59" s="12">
        <f t="shared" ca="1" si="5"/>
        <v>7.4793777814016735</v>
      </c>
      <c r="M59" s="12">
        <f t="shared" ca="1" si="6"/>
        <v>8.0398038131688878</v>
      </c>
      <c r="N59" s="12">
        <f t="shared" ca="1" si="7"/>
        <v>8.0398038131688878</v>
      </c>
      <c r="O59" s="12">
        <f t="shared" ca="1" si="8"/>
        <v>7.4793777814016735</v>
      </c>
      <c r="P59" s="34"/>
      <c r="Q59" s="34"/>
      <c r="R59" s="34"/>
      <c r="S59" s="34"/>
      <c r="T59" s="66" t="s">
        <v>43</v>
      </c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4"/>
      <c r="AN59" s="34"/>
      <c r="AO59" s="34"/>
      <c r="AP59" s="34"/>
      <c r="AQ59" s="34"/>
      <c r="AR59" s="35"/>
      <c r="AS59" s="1"/>
      <c r="AT59" s="1"/>
    </row>
    <row r="60" spans="1:46" s="9" customFormat="1" x14ac:dyDescent="0.25">
      <c r="A60" s="1"/>
      <c r="B60" s="33"/>
      <c r="C60" s="42">
        <f t="shared" si="9"/>
        <v>11.25</v>
      </c>
      <c r="D60" s="42">
        <f t="shared" ca="1" si="15"/>
        <v>0.73573349497583163</v>
      </c>
      <c r="E60" s="42">
        <f t="shared" ca="1" si="15"/>
        <v>0.60011452674078147</v>
      </c>
      <c r="F60" s="42">
        <f t="shared" ca="1" si="18"/>
        <v>0.46209292112821232</v>
      </c>
      <c r="G60" s="42">
        <f t="shared" ca="1" si="19"/>
        <v>0.57194732950592553</v>
      </c>
      <c r="H60" s="42">
        <f t="shared" ca="1" si="1"/>
        <v>0.40861993571105892</v>
      </c>
      <c r="I60" s="42">
        <f t="shared" ca="1" si="2"/>
        <v>0.67533991657069237</v>
      </c>
      <c r="J60" s="42">
        <f t="shared" ca="1" si="3"/>
        <v>1.1242178562343745</v>
      </c>
      <c r="K60" s="42">
        <f t="shared" ca="1" si="4"/>
        <v>1.3499255979542144</v>
      </c>
      <c r="L60" s="12">
        <f t="shared" ca="1" si="5"/>
        <v>11.24843571246875</v>
      </c>
      <c r="M60" s="12">
        <f t="shared" ca="1" si="6"/>
        <v>11.69985119590843</v>
      </c>
      <c r="N60" s="12">
        <f t="shared" ca="1" si="7"/>
        <v>11.69985119590843</v>
      </c>
      <c r="O60" s="12">
        <f t="shared" ca="1" si="8"/>
        <v>11.24843571246875</v>
      </c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5"/>
      <c r="AS60" s="1"/>
      <c r="AT60" s="1"/>
    </row>
    <row r="61" spans="1:46" s="9" customFormat="1" x14ac:dyDescent="0.25">
      <c r="A61" s="1"/>
      <c r="B61" s="33"/>
      <c r="C61" s="42">
        <f t="shared" si="9"/>
        <v>11.5</v>
      </c>
      <c r="D61" s="42">
        <f t="shared" ca="1" si="15"/>
        <v>0.90225152209550674</v>
      </c>
      <c r="E61" s="42">
        <f t="shared" ca="1" si="15"/>
        <v>8.0912348718762961E-2</v>
      </c>
      <c r="F61" s="42">
        <f t="shared" ca="1" si="18"/>
        <v>0.50122171798944459</v>
      </c>
      <c r="G61" s="42">
        <f t="shared" ca="1" si="19"/>
        <v>0.57070146939406119</v>
      </c>
      <c r="H61" s="42">
        <f t="shared" ca="1" si="1"/>
        <v>0.50771000856045923</v>
      </c>
      <c r="I61" s="42">
        <f t="shared" ca="1" si="2"/>
        <v>0.67250155568207282</v>
      </c>
      <c r="J61" s="42">
        <f t="shared" ca="1" si="3"/>
        <v>1.4915947130994476</v>
      </c>
      <c r="K61" s="42">
        <f t="shared" ca="1" si="4"/>
        <v>1.4917177765434906</v>
      </c>
      <c r="L61" s="12">
        <f t="shared" ca="1" si="5"/>
        <v>11.983189426198894</v>
      </c>
      <c r="M61" s="12">
        <f t="shared" ca="1" si="6"/>
        <v>11.983435553086981</v>
      </c>
      <c r="N61" s="12">
        <f t="shared" ca="1" si="7"/>
        <v>11.983435553086981</v>
      </c>
      <c r="O61" s="12">
        <f t="shared" ca="1" si="8"/>
        <v>11.983189426198894</v>
      </c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5"/>
      <c r="AS61" s="1"/>
      <c r="AT61" s="1"/>
    </row>
    <row r="62" spans="1:46" s="9" customFormat="1" x14ac:dyDescent="0.25">
      <c r="A62" s="1"/>
      <c r="B62" s="33"/>
      <c r="C62" s="42">
        <f t="shared" si="9"/>
        <v>11.75</v>
      </c>
      <c r="D62" s="42">
        <f t="shared" ca="1" si="15"/>
        <v>0.16194789761562678</v>
      </c>
      <c r="E62" s="42">
        <f t="shared" ca="1" si="15"/>
        <v>0.9753637268602916</v>
      </c>
      <c r="F62" s="42">
        <f t="shared" ca="1" si="18"/>
        <v>0.45541147823611916</v>
      </c>
      <c r="G62" s="42">
        <f t="shared" ca="1" si="19"/>
        <v>0.52587767237148197</v>
      </c>
      <c r="H62" s="42">
        <f t="shared" ca="1" si="1"/>
        <v>0.39169979719352188</v>
      </c>
      <c r="I62" s="42">
        <f t="shared" ca="1" si="2"/>
        <v>0.57038245648567776</v>
      </c>
      <c r="J62" s="42">
        <f t="shared" ca="1" si="3"/>
        <v>3.8035459821655682E-2</v>
      </c>
      <c r="K62" s="42">
        <f t="shared" ca="1" si="4"/>
        <v>0.29109867371644282</v>
      </c>
      <c r="L62" s="12">
        <f t="shared" ca="1" si="5"/>
        <v>9.0760709196433105</v>
      </c>
      <c r="M62" s="12">
        <f t="shared" ca="1" si="6"/>
        <v>9.582197347432885</v>
      </c>
      <c r="N62" s="12">
        <f t="shared" ca="1" si="7"/>
        <v>9.582197347432885</v>
      </c>
      <c r="O62" s="12">
        <f t="shared" ca="1" si="8"/>
        <v>9.0760709196433105</v>
      </c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5"/>
      <c r="AS62" s="1"/>
      <c r="AT62" s="1"/>
    </row>
    <row r="63" spans="1:46" s="9" customFormat="1" x14ac:dyDescent="0.25">
      <c r="A63" s="1"/>
      <c r="B63" s="33"/>
      <c r="C63" s="42">
        <f t="shared" si="9"/>
        <v>12</v>
      </c>
      <c r="D63" s="42">
        <f t="shared" ca="1" si="15"/>
        <v>0.17697064862939538</v>
      </c>
      <c r="E63" s="42">
        <f t="shared" ca="1" si="15"/>
        <v>0.78906332637494392</v>
      </c>
      <c r="F63" s="42">
        <f t="shared" ca="1" si="18"/>
        <v>0.55694018333415385</v>
      </c>
      <c r="G63" s="42">
        <f t="shared" ca="1" si="19"/>
        <v>0.54514561370570058</v>
      </c>
      <c r="H63" s="42">
        <f t="shared" ca="1" si="1"/>
        <v>0.64881188832549297</v>
      </c>
      <c r="I63" s="42">
        <f t="shared" ca="1" si="2"/>
        <v>0.61427933589168238</v>
      </c>
      <c r="J63" s="42">
        <f t="shared" ca="1" si="3"/>
        <v>0.29613337547626367</v>
      </c>
      <c r="K63" s="42">
        <f t="shared" ca="1" si="4"/>
        <v>0.1160010394134276</v>
      </c>
      <c r="L63" s="12">
        <f t="shared" ca="1" si="5"/>
        <v>9.5922667509525272</v>
      </c>
      <c r="M63" s="12">
        <f t="shared" ca="1" si="6"/>
        <v>9.2320020788268558</v>
      </c>
      <c r="N63" s="12">
        <f t="shared" ca="1" si="7"/>
        <v>9.2320020788268558</v>
      </c>
      <c r="O63" s="12">
        <f t="shared" ca="1" si="8"/>
        <v>9.5922667509525272</v>
      </c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5"/>
      <c r="AS63" s="1"/>
      <c r="AT63" s="1"/>
    </row>
    <row r="64" spans="1:46" s="9" customFormat="1" x14ac:dyDescent="0.25">
      <c r="A64" s="1"/>
      <c r="B64" s="33"/>
      <c r="C64" s="42">
        <f t="shared" si="9"/>
        <v>12.25</v>
      </c>
      <c r="D64" s="42">
        <f t="shared" ca="1" si="15"/>
        <v>0.4701780168276235</v>
      </c>
      <c r="E64" s="42">
        <f t="shared" ca="1" si="15"/>
        <v>0.31082748579678843</v>
      </c>
      <c r="F64" s="42">
        <f t="shared" ca="1" si="18"/>
        <v>0.55450532420142806</v>
      </c>
      <c r="G64" s="42">
        <f t="shared" ca="1" si="19"/>
        <v>0.56680328184402151</v>
      </c>
      <c r="H64" s="42">
        <f t="shared" ca="1" si="1"/>
        <v>0.64264583191196523</v>
      </c>
      <c r="I64" s="42">
        <f t="shared" ca="1" si="2"/>
        <v>0.66362057219671289</v>
      </c>
      <c r="J64" s="42">
        <f t="shared" ca="1" si="3"/>
        <v>-0.2319453360663126</v>
      </c>
      <c r="K64" s="42">
        <f t="shared" ca="1" si="4"/>
        <v>-0.20948459028110519</v>
      </c>
      <c r="L64" s="12">
        <f t="shared" ca="1" si="5"/>
        <v>8.5361093278673756</v>
      </c>
      <c r="M64" s="12">
        <f t="shared" ca="1" si="6"/>
        <v>8.5810308194377889</v>
      </c>
      <c r="N64" s="12">
        <f t="shared" ca="1" si="7"/>
        <v>8.5810308194377889</v>
      </c>
      <c r="O64" s="12">
        <f t="shared" ca="1" si="8"/>
        <v>8.5361093278673756</v>
      </c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5"/>
      <c r="AS64" s="1"/>
      <c r="AT64" s="1"/>
    </row>
    <row r="65" spans="1:46" s="9" customFormat="1" x14ac:dyDescent="0.25">
      <c r="A65" s="1"/>
      <c r="B65" s="33"/>
      <c r="C65" s="42">
        <f t="shared" si="9"/>
        <v>12.5</v>
      </c>
      <c r="D65" s="42">
        <f t="shared" ca="1" si="15"/>
        <v>0.78761741898426618</v>
      </c>
      <c r="E65" s="42">
        <f t="shared" ca="1" si="15"/>
        <v>0.46688531992070137</v>
      </c>
      <c r="F65" s="42">
        <f t="shared" ca="1" si="18"/>
        <v>0.50989049901327055</v>
      </c>
      <c r="G65" s="42">
        <f t="shared" ca="1" si="19"/>
        <v>0.55202000956978148</v>
      </c>
      <c r="H65" s="42">
        <f t="shared" ca="1" si="1"/>
        <v>0.52966289778965703</v>
      </c>
      <c r="I65" s="42">
        <f t="shared" ca="1" si="2"/>
        <v>0.62994081840298644</v>
      </c>
      <c r="J65" s="42">
        <f t="shared" ca="1" si="3"/>
        <v>0.80115865386551299</v>
      </c>
      <c r="K65" s="42">
        <f t="shared" ca="1" si="4"/>
        <v>0.27403763347823729</v>
      </c>
      <c r="L65" s="12">
        <f t="shared" ca="1" si="5"/>
        <v>10.602317307731026</v>
      </c>
      <c r="M65" s="12">
        <f t="shared" ca="1" si="6"/>
        <v>9.5480752669564737</v>
      </c>
      <c r="N65" s="12">
        <f t="shared" ca="1" si="7"/>
        <v>9.5480752669564737</v>
      </c>
      <c r="O65" s="12">
        <f t="shared" ca="1" si="8"/>
        <v>10.602317307731026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5"/>
      <c r="AS65" s="1"/>
      <c r="AT65" s="1"/>
    </row>
    <row r="66" spans="1:46" s="9" customFormat="1" x14ac:dyDescent="0.25">
      <c r="A66" s="1"/>
      <c r="B66" s="33"/>
      <c r="C66" s="42">
        <f t="shared" si="9"/>
        <v>12.75</v>
      </c>
      <c r="D66" s="42">
        <f t="shared" ca="1" si="15"/>
        <v>0.58686637675809361</v>
      </c>
      <c r="E66" s="42">
        <f t="shared" ca="1" si="15"/>
        <v>0.37158046104719411</v>
      </c>
      <c r="F66" s="42">
        <f t="shared" ca="1" si="18"/>
        <v>0.48578980947300937</v>
      </c>
      <c r="G66" s="42">
        <f t="shared" ca="1" si="19"/>
        <v>0.62959046154570431</v>
      </c>
      <c r="H66" s="42">
        <f t="shared" ca="1" si="1"/>
        <v>0.46863012208907412</v>
      </c>
      <c r="I66" s="42">
        <f t="shared" ca="1" si="2"/>
        <v>0.8066644608924477</v>
      </c>
      <c r="J66" s="42">
        <f t="shared" ca="1" si="3"/>
        <v>-3.3339070970507388E-2</v>
      </c>
      <c r="K66" s="42">
        <f t="shared" ca="1" si="4"/>
        <v>-0.69356252879494984</v>
      </c>
      <c r="L66" s="12">
        <f t="shared" ca="1" si="5"/>
        <v>8.933321858058985</v>
      </c>
      <c r="M66" s="12">
        <f t="shared" ca="1" si="6"/>
        <v>7.6128749424100999</v>
      </c>
      <c r="N66" s="12">
        <f t="shared" ca="1" si="7"/>
        <v>7.6128749424100999</v>
      </c>
      <c r="O66" s="12">
        <f t="shared" ca="1" si="8"/>
        <v>8.933321858058985</v>
      </c>
      <c r="P66" s="34"/>
      <c r="Q66" s="34"/>
      <c r="R66" s="34"/>
      <c r="S66" s="34"/>
      <c r="T66" s="12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5"/>
      <c r="AS66" s="1"/>
      <c r="AT66" s="1"/>
    </row>
    <row r="67" spans="1:46" s="9" customFormat="1" ht="15.75" thickBot="1" x14ac:dyDescent="0.3">
      <c r="A67" s="1"/>
      <c r="B67" s="33"/>
      <c r="C67" s="42">
        <f t="shared" si="9"/>
        <v>13</v>
      </c>
      <c r="D67" s="42">
        <f t="shared" ca="1" si="15"/>
        <v>0.9884535229703344</v>
      </c>
      <c r="E67" s="42">
        <f t="shared" ca="1" si="15"/>
        <v>0.69257622954010334</v>
      </c>
      <c r="F67" s="42">
        <f t="shared" ca="1" si="18"/>
        <v>0.52578318982938677</v>
      </c>
      <c r="G67" s="42">
        <f t="shared" ca="1" si="19"/>
        <v>0.53688557455267671</v>
      </c>
      <c r="H67" s="42">
        <f t="shared" ca="1" si="1"/>
        <v>0.56990967297998307</v>
      </c>
      <c r="I67" s="42">
        <f t="shared" ca="1" si="2"/>
        <v>0.59546103370258296</v>
      </c>
      <c r="J67" s="42">
        <f t="shared" ca="1" si="3"/>
        <v>-0.90752290635794119</v>
      </c>
      <c r="K67" s="42">
        <f t="shared" ca="1" si="4"/>
        <v>-0.90767900625894038</v>
      </c>
      <c r="L67" s="12">
        <f t="shared" ca="1" si="5"/>
        <v>7.1849541872841174</v>
      </c>
      <c r="M67" s="12">
        <f t="shared" ca="1" si="6"/>
        <v>7.1846419874821192</v>
      </c>
      <c r="N67" s="12">
        <f t="shared" ca="1" si="7"/>
        <v>7.1846419874821192</v>
      </c>
      <c r="O67" s="12">
        <f t="shared" ca="1" si="8"/>
        <v>7.1849541872841174</v>
      </c>
      <c r="P67" s="34"/>
      <c r="Q67" s="34"/>
      <c r="R67" s="34"/>
      <c r="S67" s="34"/>
      <c r="T67" s="12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5"/>
      <c r="AS67" s="1"/>
      <c r="AT67" s="1"/>
    </row>
    <row r="68" spans="1:46" s="9" customFormat="1" ht="15.75" thickBot="1" x14ac:dyDescent="0.3">
      <c r="A68" s="1"/>
      <c r="B68" s="33"/>
      <c r="C68" s="42">
        <f t="shared" si="9"/>
        <v>13.25</v>
      </c>
      <c r="D68" s="42">
        <f t="shared" ca="1" si="15"/>
        <v>0.1805290189561739</v>
      </c>
      <c r="E68" s="42">
        <f t="shared" ca="1" si="15"/>
        <v>0.81390611159662607</v>
      </c>
      <c r="F68" s="42">
        <f t="shared" ca="1" si="18"/>
        <v>0.51294505056742556</v>
      </c>
      <c r="G68" s="42">
        <f t="shared" ca="1" si="19"/>
        <v>0.54820257306017761</v>
      </c>
      <c r="H68" s="42">
        <f t="shared" ca="1" si="1"/>
        <v>0.53739826816398484</v>
      </c>
      <c r="I68" s="42">
        <f t="shared" ca="1" si="2"/>
        <v>0.62124380468494278</v>
      </c>
      <c r="J68" s="42">
        <f t="shared" ca="1" si="3"/>
        <v>-0.73267202691693178</v>
      </c>
      <c r="K68" s="42">
        <f t="shared" ca="1" si="4"/>
        <v>-0.38636499399611768</v>
      </c>
      <c r="L68" s="12">
        <f t="shared" ca="1" si="5"/>
        <v>7.5346559461661364</v>
      </c>
      <c r="M68" s="12">
        <f t="shared" ca="1" si="6"/>
        <v>8.2272700120077644</v>
      </c>
      <c r="N68" s="12">
        <f t="shared" ca="1" si="7"/>
        <v>8.2272700120077644</v>
      </c>
      <c r="O68" s="12">
        <f t="shared" ca="1" si="8"/>
        <v>7.5346559461661364</v>
      </c>
      <c r="P68" s="72" t="s">
        <v>38</v>
      </c>
      <c r="Q68" s="70"/>
      <c r="R68" s="71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5"/>
      <c r="AS68" s="1"/>
      <c r="AT68" s="1"/>
    </row>
    <row r="69" spans="1:46" s="9" customFormat="1" ht="18" x14ac:dyDescent="0.35">
      <c r="A69" s="1"/>
      <c r="B69" s="33"/>
      <c r="C69" s="42">
        <f t="shared" si="9"/>
        <v>13.5</v>
      </c>
      <c r="D69" s="42">
        <f t="shared" ca="1" si="15"/>
        <v>0.33420006828241444</v>
      </c>
      <c r="E69" s="42">
        <f t="shared" ca="1" si="15"/>
        <v>0.46706507627262073</v>
      </c>
      <c r="F69" s="42">
        <f t="shared" ca="1" si="18"/>
        <v>0.52762493338279304</v>
      </c>
      <c r="G69" s="42">
        <f t="shared" ca="1" si="19"/>
        <v>0.60597009979259442</v>
      </c>
      <c r="H69" s="42">
        <f t="shared" ca="1" si="1"/>
        <v>0.57457371883664865</v>
      </c>
      <c r="I69" s="42">
        <f t="shared" ca="1" si="2"/>
        <v>0.75285174922713483</v>
      </c>
      <c r="J69" s="42">
        <f t="shared" ca="1" si="3"/>
        <v>0.909327140153941</v>
      </c>
      <c r="K69" s="42">
        <f t="shared" ca="1" si="4"/>
        <v>0.71065994546455657</v>
      </c>
      <c r="L69" s="12">
        <f t="shared" ca="1" si="5"/>
        <v>10.818654280307882</v>
      </c>
      <c r="M69" s="12">
        <f t="shared" ca="1" si="6"/>
        <v>10.421319890929112</v>
      </c>
      <c r="N69" s="12">
        <f t="shared" ca="1" si="7"/>
        <v>10.421319890929112</v>
      </c>
      <c r="O69" s="12">
        <f t="shared" ca="1" si="8"/>
        <v>10.818654280307882</v>
      </c>
      <c r="P69" s="12" t="s">
        <v>37</v>
      </c>
      <c r="Q69" s="12" t="s">
        <v>44</v>
      </c>
      <c r="R69" s="12" t="s">
        <v>45</v>
      </c>
      <c r="S69" s="34"/>
      <c r="T69" s="12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5"/>
      <c r="AS69" s="1"/>
      <c r="AT69" s="1"/>
    </row>
    <row r="70" spans="1:46" s="9" customFormat="1" x14ac:dyDescent="0.25">
      <c r="A70" s="1"/>
      <c r="B70" s="33"/>
      <c r="C70" s="42">
        <f t="shared" si="9"/>
        <v>13.75</v>
      </c>
      <c r="D70" s="42">
        <f t="shared" ca="1" si="15"/>
        <v>0.6853453162331562</v>
      </c>
      <c r="E70" s="42">
        <f t="shared" ca="1" si="15"/>
        <v>0.77904641650206807</v>
      </c>
      <c r="F70" s="42">
        <f t="shared" ca="1" si="18"/>
        <v>0.4673903553197738</v>
      </c>
      <c r="G70" s="42">
        <f t="shared" ca="1" si="19"/>
        <v>0.66011580706169382</v>
      </c>
      <c r="H70" s="42">
        <f t="shared" ca="1" si="1"/>
        <v>0.42203519971261605</v>
      </c>
      <c r="I70" s="42">
        <f t="shared" ca="1" si="2"/>
        <v>0.87620834146064952</v>
      </c>
      <c r="J70" s="42">
        <f t="shared" ca="1" si="3"/>
        <v>-0.52629276324263241</v>
      </c>
      <c r="K70" s="42">
        <f t="shared" ca="1" si="4"/>
        <v>-0.737031016402655</v>
      </c>
      <c r="L70" s="12">
        <f t="shared" ca="1" si="5"/>
        <v>7.9474144735147352</v>
      </c>
      <c r="M70" s="12">
        <f t="shared" ca="1" si="6"/>
        <v>7.5259379671946895</v>
      </c>
      <c r="N70" s="12">
        <f t="shared" ca="1" si="7"/>
        <v>7.5259379671946895</v>
      </c>
      <c r="O70" s="12">
        <f t="shared" ca="1" si="8"/>
        <v>7.9474144735147352</v>
      </c>
      <c r="P70" s="42">
        <v>0.01</v>
      </c>
      <c r="Q70" s="12">
        <f ca="1">_xlfn.PERCENTILE.INC($N$16:$N$120,P70)</f>
        <v>3.0306250140678137</v>
      </c>
      <c r="R70" s="12">
        <f ca="1">_xlfn.PERCENTILE.INC($O$16:$O$120,P70)</f>
        <v>5.1237512949272004</v>
      </c>
      <c r="S70" s="34"/>
      <c r="T70" s="12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5"/>
      <c r="AS70" s="1"/>
      <c r="AT70" s="1"/>
    </row>
    <row r="71" spans="1:46" s="9" customFormat="1" x14ac:dyDescent="0.25">
      <c r="A71" s="1"/>
      <c r="B71" s="33"/>
      <c r="C71" s="42">
        <f t="shared" si="9"/>
        <v>14</v>
      </c>
      <c r="D71" s="42">
        <f t="shared" ca="1" si="15"/>
        <v>0.52188832082302306</v>
      </c>
      <c r="E71" s="42">
        <f t="shared" ca="1" si="15"/>
        <v>0.14101974392304384</v>
      </c>
      <c r="F71" s="42">
        <f t="shared" ca="1" si="18"/>
        <v>0.44852554181654636</v>
      </c>
      <c r="G71" s="42">
        <f t="shared" ca="1" si="19"/>
        <v>0.66173978689932822</v>
      </c>
      <c r="H71" s="42">
        <f t="shared" ca="1" si="1"/>
        <v>0.37426179765901946</v>
      </c>
      <c r="I71" s="42">
        <f t="shared" ca="1" si="2"/>
        <v>0.87990814757142577</v>
      </c>
      <c r="J71" s="42">
        <f t="shared" ca="1" si="3"/>
        <v>-0.43029219152833736</v>
      </c>
      <c r="K71" s="42">
        <f t="shared" ca="1" si="4"/>
        <v>-0.18546613991134209</v>
      </c>
      <c r="L71" s="12">
        <f t="shared" ca="1" si="5"/>
        <v>8.1394156169433245</v>
      </c>
      <c r="M71" s="12">
        <f t="shared" ca="1" si="6"/>
        <v>8.629067720177316</v>
      </c>
      <c r="N71" s="12">
        <f t="shared" ca="1" si="7"/>
        <v>8.629067720177316</v>
      </c>
      <c r="O71" s="12">
        <f t="shared" ca="1" si="8"/>
        <v>8.1394156169433245</v>
      </c>
      <c r="P71" s="42">
        <f t="shared" ref="P71:P102" si="25">0.02+P70</f>
        <v>0.03</v>
      </c>
      <c r="Q71" s="12">
        <f t="shared" ref="Q71:Q119" ca="1" si="26">_xlfn.PERCENTILE.INC($N$16:$N$120,P71)</f>
        <v>4.8175679752569609</v>
      </c>
      <c r="R71" s="12">
        <f t="shared" ref="R71:R119" ca="1" si="27">_xlfn.PERCENTILE.INC($O$16:$O$120,P71)</f>
        <v>5.910922089642102</v>
      </c>
      <c r="S71" s="34"/>
      <c r="T71" s="12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5"/>
      <c r="AS71" s="1"/>
      <c r="AT71" s="1"/>
    </row>
    <row r="72" spans="1:46" s="9" customFormat="1" x14ac:dyDescent="0.25">
      <c r="A72" s="1"/>
      <c r="B72" s="33"/>
      <c r="C72" s="42">
        <f t="shared" si="9"/>
        <v>14.25</v>
      </c>
      <c r="D72" s="42">
        <f t="shared" ca="1" si="15"/>
        <v>6.1427395271744123E-2</v>
      </c>
      <c r="E72" s="42">
        <f t="shared" ca="1" si="15"/>
        <v>0.89091631294245277</v>
      </c>
      <c r="F72" s="42">
        <f t="shared" ca="1" si="18"/>
        <v>0.37034615481205774</v>
      </c>
      <c r="G72" s="42">
        <f t="shared" ca="1" si="19"/>
        <v>0.68282034799570968</v>
      </c>
      <c r="H72" s="42">
        <f t="shared" ca="1" si="1"/>
        <v>0.17627970326777703</v>
      </c>
      <c r="I72" s="42">
        <f t="shared" ca="1" si="2"/>
        <v>0.92793459898143571</v>
      </c>
      <c r="J72" s="42">
        <f t="shared" ca="1" si="3"/>
        <v>0.59857067325625035</v>
      </c>
      <c r="K72" s="42">
        <f t="shared" ca="1" si="4"/>
        <v>1.1199869457340346</v>
      </c>
      <c r="L72" s="12">
        <f t="shared" ca="1" si="5"/>
        <v>10.197141346512501</v>
      </c>
      <c r="M72" s="12">
        <f t="shared" ca="1" si="6"/>
        <v>11.239973891468068</v>
      </c>
      <c r="N72" s="12">
        <f t="shared" ca="1" si="7"/>
        <v>11.239973891468068</v>
      </c>
      <c r="O72" s="12">
        <f t="shared" ca="1" si="8"/>
        <v>10.197141346512501</v>
      </c>
      <c r="P72" s="42">
        <f t="shared" si="25"/>
        <v>0.05</v>
      </c>
      <c r="Q72" s="12">
        <f t="shared" ca="1" si="26"/>
        <v>5.0818452056567143</v>
      </c>
      <c r="R72" s="12">
        <f t="shared" ca="1" si="27"/>
        <v>5.9727244297268731</v>
      </c>
      <c r="S72" s="34"/>
      <c r="T72" s="12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5"/>
      <c r="AS72" s="1"/>
      <c r="AT72" s="1"/>
    </row>
    <row r="73" spans="1:46" s="9" customFormat="1" x14ac:dyDescent="0.25">
      <c r="A73" s="1"/>
      <c r="B73" s="33"/>
      <c r="C73" s="42">
        <f t="shared" si="9"/>
        <v>14.5</v>
      </c>
      <c r="D73" s="42">
        <f t="shared" ca="1" si="15"/>
        <v>0.60229696216593109</v>
      </c>
      <c r="E73" s="42">
        <f t="shared" ca="1" si="15"/>
        <v>0.83073522638853969</v>
      </c>
      <c r="F73" s="42">
        <f t="shared" ca="1" si="18"/>
        <v>0.37281112329905997</v>
      </c>
      <c r="G73" s="42">
        <f t="shared" ca="1" si="19"/>
        <v>0.6042658977305132</v>
      </c>
      <c r="H73" s="42">
        <f t="shared" ca="1" si="1"/>
        <v>0.18252200884683067</v>
      </c>
      <c r="I73" s="42">
        <f t="shared" ca="1" si="2"/>
        <v>0.7489691781156177</v>
      </c>
      <c r="J73" s="42">
        <f t="shared" ca="1" si="3"/>
        <v>1.1197369536401125</v>
      </c>
      <c r="K73" s="42">
        <f t="shared" ca="1" si="4"/>
        <v>-0.44406205170602764</v>
      </c>
      <c r="L73" s="12">
        <f t="shared" ca="1" si="5"/>
        <v>11.239473907280225</v>
      </c>
      <c r="M73" s="12">
        <f t="shared" ca="1" si="6"/>
        <v>8.1118758965879447</v>
      </c>
      <c r="N73" s="12">
        <f t="shared" ca="1" si="7"/>
        <v>8.1118758965879447</v>
      </c>
      <c r="O73" s="12">
        <f t="shared" ca="1" si="8"/>
        <v>11.239473907280225</v>
      </c>
      <c r="P73" s="42">
        <f t="shared" si="25"/>
        <v>7.0000000000000007E-2</v>
      </c>
      <c r="Q73" s="12">
        <f t="shared" ca="1" si="26"/>
        <v>5.7534782488642655</v>
      </c>
      <c r="R73" s="12">
        <f t="shared" ca="1" si="27"/>
        <v>6.1731678430334398</v>
      </c>
      <c r="S73" s="34"/>
      <c r="T73" s="12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>
        <v>0</v>
      </c>
      <c r="AM73" s="34">
        <v>0</v>
      </c>
      <c r="AN73" s="34"/>
      <c r="AO73" s="34"/>
      <c r="AP73" s="34"/>
      <c r="AQ73" s="34"/>
      <c r="AR73" s="35"/>
      <c r="AS73" s="1"/>
      <c r="AT73" s="1"/>
    </row>
    <row r="74" spans="1:46" s="9" customFormat="1" x14ac:dyDescent="0.25">
      <c r="A74" s="1"/>
      <c r="B74" s="33"/>
      <c r="C74" s="42">
        <f t="shared" si="9"/>
        <v>14.75</v>
      </c>
      <c r="D74" s="42">
        <f t="shared" ca="1" si="15"/>
        <v>0.24550621641709269</v>
      </c>
      <c r="E74" s="42">
        <f t="shared" ca="1" si="15"/>
        <v>0.9541966853425955</v>
      </c>
      <c r="F74" s="42">
        <f t="shared" ca="1" si="18"/>
        <v>0.40788105203593122</v>
      </c>
      <c r="G74" s="42">
        <f t="shared" ca="1" si="19"/>
        <v>0.56907986639651786</v>
      </c>
      <c r="H74" s="42">
        <f t="shared" ca="1" si="1"/>
        <v>0.27133337214235959</v>
      </c>
      <c r="I74" s="42">
        <f t="shared" ca="1" si="2"/>
        <v>0.6688071645692476</v>
      </c>
      <c r="J74" s="42">
        <f t="shared" ca="1" si="3"/>
        <v>0.56888925709527249</v>
      </c>
      <c r="K74" s="42">
        <f t="shared" ca="1" si="4"/>
        <v>1.0703194773400566</v>
      </c>
      <c r="L74" s="12">
        <f t="shared" ca="1" si="5"/>
        <v>10.137778514190545</v>
      </c>
      <c r="M74" s="12">
        <f t="shared" ca="1" si="6"/>
        <v>11.140638954680114</v>
      </c>
      <c r="N74" s="12">
        <f t="shared" ca="1" si="7"/>
        <v>11.140638954680114</v>
      </c>
      <c r="O74" s="12">
        <f t="shared" ca="1" si="8"/>
        <v>10.137778514190545</v>
      </c>
      <c r="P74" s="42">
        <f t="shared" si="25"/>
        <v>9.0000000000000011E-2</v>
      </c>
      <c r="Q74" s="12">
        <f t="shared" ca="1" si="26"/>
        <v>6.2187754972863658</v>
      </c>
      <c r="R74" s="12">
        <f t="shared" ca="1" si="27"/>
        <v>6.6331269621537334</v>
      </c>
      <c r="S74" s="34"/>
      <c r="T74" s="12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>
        <v>25</v>
      </c>
      <c r="AM74" s="34">
        <v>25</v>
      </c>
      <c r="AN74" s="34"/>
      <c r="AO74" s="34"/>
      <c r="AP74" s="34"/>
      <c r="AQ74" s="34"/>
      <c r="AR74" s="35"/>
      <c r="AS74" s="1"/>
      <c r="AT74" s="1"/>
    </row>
    <row r="75" spans="1:46" s="9" customFormat="1" x14ac:dyDescent="0.25">
      <c r="A75" s="1"/>
      <c r="B75" s="33"/>
      <c r="C75" s="42">
        <f t="shared" si="9"/>
        <v>15</v>
      </c>
      <c r="D75" s="42">
        <f t="shared" ca="1" si="15"/>
        <v>0.41708305522904721</v>
      </c>
      <c r="E75" s="42">
        <f t="shared" ca="1" si="15"/>
        <v>0.38619627958590352</v>
      </c>
      <c r="F75" s="42">
        <f t="shared" ca="1" si="18"/>
        <v>0.39172385886858319</v>
      </c>
      <c r="G75" s="42">
        <f t="shared" ca="1" si="19"/>
        <v>0.59044000251121076</v>
      </c>
      <c r="H75" s="42">
        <f t="shared" ca="1" si="1"/>
        <v>0.23041676911793607</v>
      </c>
      <c r="I75" s="42">
        <f t="shared" ca="1" si="2"/>
        <v>0.71747055329658027</v>
      </c>
      <c r="J75" s="42">
        <f t="shared" ca="1" si="3"/>
        <v>-0.64502852266589539</v>
      </c>
      <c r="K75" s="42">
        <f t="shared" ca="1" si="4"/>
        <v>-0.78944805811134633</v>
      </c>
      <c r="L75" s="12">
        <f t="shared" ca="1" si="5"/>
        <v>7.7099429546682092</v>
      </c>
      <c r="M75" s="12">
        <f t="shared" ca="1" si="6"/>
        <v>7.4211038837773078</v>
      </c>
      <c r="N75" s="12">
        <f t="shared" ca="1" si="7"/>
        <v>7.4211038837773078</v>
      </c>
      <c r="O75" s="12">
        <f t="shared" ca="1" si="8"/>
        <v>7.7099429546682092</v>
      </c>
      <c r="P75" s="42">
        <f t="shared" si="25"/>
        <v>0.11000000000000001</v>
      </c>
      <c r="Q75" s="12">
        <f t="shared" ca="1" si="26"/>
        <v>6.44552510278033</v>
      </c>
      <c r="R75" s="12">
        <f t="shared" ca="1" si="27"/>
        <v>6.8730923403660729</v>
      </c>
      <c r="S75" s="34"/>
      <c r="T75" s="12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5"/>
      <c r="AS75" s="1"/>
      <c r="AT75" s="1"/>
    </row>
    <row r="76" spans="1:46" s="9" customFormat="1" x14ac:dyDescent="0.25">
      <c r="A76" s="1"/>
      <c r="B76" s="33"/>
      <c r="C76" s="42">
        <f t="shared" si="9"/>
        <v>15.25</v>
      </c>
      <c r="D76" s="42">
        <f t="shared" ca="1" si="15"/>
        <v>0.28483903992993687</v>
      </c>
      <c r="E76" s="42">
        <f t="shared" ca="1" si="15"/>
        <v>0.88230127940753689</v>
      </c>
      <c r="F76" s="42">
        <f t="shared" ca="1" si="18"/>
        <v>0.33440249448628495</v>
      </c>
      <c r="G76" s="42">
        <f t="shared" ca="1" si="19"/>
        <v>0.6248269934008801</v>
      </c>
      <c r="H76" s="42">
        <f t="shared" ca="1" si="1"/>
        <v>8.5255695226177389E-2</v>
      </c>
      <c r="I76" s="42">
        <f t="shared" ca="1" si="2"/>
        <v>0.79581216572086433</v>
      </c>
      <c r="J76" s="42">
        <f t="shared" ca="1" si="3"/>
        <v>0.43380039003882404</v>
      </c>
      <c r="K76" s="42">
        <f t="shared" ca="1" si="4"/>
        <v>0.40169031926457238</v>
      </c>
      <c r="L76" s="12">
        <f t="shared" ca="1" si="5"/>
        <v>9.8676007800776482</v>
      </c>
      <c r="M76" s="12">
        <f t="shared" ca="1" si="6"/>
        <v>9.8033806385291449</v>
      </c>
      <c r="N76" s="12">
        <f t="shared" ca="1" si="7"/>
        <v>9.8033806385291449</v>
      </c>
      <c r="O76" s="12">
        <f t="shared" ca="1" si="8"/>
        <v>9.8676007800776482</v>
      </c>
      <c r="P76" s="42">
        <f t="shared" si="25"/>
        <v>0.13</v>
      </c>
      <c r="Q76" s="12">
        <f t="shared" ca="1" si="26"/>
        <v>6.6390442482746179</v>
      </c>
      <c r="R76" s="12">
        <f t="shared" ca="1" si="27"/>
        <v>7.0572163210268233</v>
      </c>
      <c r="S76" s="34"/>
      <c r="T76" s="12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5"/>
      <c r="AS76" s="1"/>
      <c r="AT76" s="1"/>
    </row>
    <row r="77" spans="1:46" s="9" customFormat="1" x14ac:dyDescent="0.25">
      <c r="A77" s="1"/>
      <c r="B77" s="33"/>
      <c r="C77" s="42">
        <f t="shared" si="9"/>
        <v>15.5</v>
      </c>
      <c r="D77" s="42">
        <f t="shared" ca="1" si="15"/>
        <v>0.20271373533919423</v>
      </c>
      <c r="E77" s="42">
        <f t="shared" ca="1" si="15"/>
        <v>0.10691605920985781</v>
      </c>
      <c r="F77" s="42">
        <f t="shared" ca="1" si="18"/>
        <v>0.35476520854067306</v>
      </c>
      <c r="G77" s="42">
        <f t="shared" ca="1" si="19"/>
        <v>0.53729854141721534</v>
      </c>
      <c r="H77" s="42">
        <f t="shared" ca="1" si="1"/>
        <v>0.1368223924138425</v>
      </c>
      <c r="I77" s="42">
        <f t="shared" ca="1" si="2"/>
        <v>0.59640186886171509</v>
      </c>
      <c r="J77" s="42">
        <f t="shared" ca="1" si="3"/>
        <v>-1.0209392814297233</v>
      </c>
      <c r="K77" s="42">
        <f t="shared" ca="1" si="4"/>
        <v>-1.2211909632669025</v>
      </c>
      <c r="L77" s="12">
        <f t="shared" ca="1" si="5"/>
        <v>6.9581214371405533</v>
      </c>
      <c r="M77" s="12">
        <f t="shared" ca="1" si="6"/>
        <v>6.5576180734661946</v>
      </c>
      <c r="N77" s="12">
        <f t="shared" ca="1" si="7"/>
        <v>6.5576180734661946</v>
      </c>
      <c r="O77" s="12">
        <f t="shared" ca="1" si="8"/>
        <v>6.9581214371405533</v>
      </c>
      <c r="P77" s="42">
        <f t="shared" si="25"/>
        <v>0.15</v>
      </c>
      <c r="Q77" s="12">
        <f t="shared" ca="1" si="26"/>
        <v>6.7207379475521565</v>
      </c>
      <c r="R77" s="12">
        <f t="shared" ca="1" si="27"/>
        <v>7.1723188574149406</v>
      </c>
      <c r="S77" s="34"/>
      <c r="T77" s="12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5"/>
      <c r="AS77" s="1"/>
      <c r="AT77" s="1"/>
    </row>
    <row r="78" spans="1:46" s="9" customFormat="1" x14ac:dyDescent="0.25">
      <c r="A78" s="1"/>
      <c r="B78" s="33"/>
      <c r="C78" s="42">
        <f t="shared" si="9"/>
        <v>15.75</v>
      </c>
      <c r="D78" s="42">
        <f t="shared" ca="1" si="15"/>
        <v>0.64982942691425571</v>
      </c>
      <c r="E78" s="42">
        <f t="shared" ca="1" si="15"/>
        <v>0.1503907942666618</v>
      </c>
      <c r="F78" s="42">
        <f t="shared" ca="1" si="18"/>
        <v>0.30073663186412003</v>
      </c>
      <c r="G78" s="42">
        <f t="shared" ca="1" si="19"/>
        <v>0.48709247834778346</v>
      </c>
      <c r="H78" s="42">
        <f t="shared" ca="1" si="1"/>
        <v>0</v>
      </c>
      <c r="I78" s="42">
        <f t="shared" ca="1" si="2"/>
        <v>0.48202070806301817</v>
      </c>
      <c r="J78" s="42">
        <f t="shared" ca="1" si="3"/>
        <v>6.07901543179073E-3</v>
      </c>
      <c r="K78" s="42">
        <f t="shared" ca="1" si="4"/>
        <v>0.65963462030619791</v>
      </c>
      <c r="L78" s="12">
        <f t="shared" ca="1" si="5"/>
        <v>9.0121580308635814</v>
      </c>
      <c r="M78" s="12">
        <f t="shared" ca="1" si="6"/>
        <v>10.319269240612396</v>
      </c>
      <c r="N78" s="12">
        <f t="shared" ca="1" si="7"/>
        <v>10.319269240612396</v>
      </c>
      <c r="O78" s="12">
        <f t="shared" ca="1" si="8"/>
        <v>9.0121580308635814</v>
      </c>
      <c r="P78" s="42">
        <f t="shared" si="25"/>
        <v>0.16999999999999998</v>
      </c>
      <c r="Q78" s="12">
        <f t="shared" ca="1" si="26"/>
        <v>7.0173139263181881</v>
      </c>
      <c r="R78" s="12">
        <f t="shared" ca="1" si="27"/>
        <v>7.2791040640386182</v>
      </c>
      <c r="S78" s="34"/>
      <c r="T78" s="12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5"/>
      <c r="AS78" s="1"/>
      <c r="AT78" s="1"/>
    </row>
    <row r="79" spans="1:46" s="9" customFormat="1" x14ac:dyDescent="0.25">
      <c r="A79" s="1"/>
      <c r="B79" s="33"/>
      <c r="C79" s="42">
        <f t="shared" si="9"/>
        <v>16</v>
      </c>
      <c r="D79" s="42">
        <f t="shared" ca="1" si="15"/>
        <v>0.53993057772702335</v>
      </c>
      <c r="E79" s="42">
        <f t="shared" ca="1" si="15"/>
        <v>0.97128764153430458</v>
      </c>
      <c r="F79" s="42">
        <f t="shared" ca="1" si="18"/>
        <v>0.34038777526347463</v>
      </c>
      <c r="G79" s="42">
        <f t="shared" ca="1" si="19"/>
        <v>0.45234098551798624</v>
      </c>
      <c r="H79" s="42">
        <f t="shared" ca="1" si="1"/>
        <v>0.10041286732986275</v>
      </c>
      <c r="I79" s="42">
        <f t="shared" ca="1" si="2"/>
        <v>0.40284867491907822</v>
      </c>
      <c r="J79" s="42">
        <f t="shared" ca="1" si="3"/>
        <v>-0.92331706869441299</v>
      </c>
      <c r="K79" s="42">
        <f t="shared" ca="1" si="4"/>
        <v>-1.2046576283687302</v>
      </c>
      <c r="L79" s="12">
        <f t="shared" ca="1" si="5"/>
        <v>7.1533658626111745</v>
      </c>
      <c r="M79" s="12">
        <f t="shared" ca="1" si="6"/>
        <v>6.5906847432625391</v>
      </c>
      <c r="N79" s="12">
        <f t="shared" ca="1" si="7"/>
        <v>6.5906847432625391</v>
      </c>
      <c r="O79" s="12">
        <f t="shared" ca="1" si="8"/>
        <v>7.1533658626111745</v>
      </c>
      <c r="P79" s="42">
        <f t="shared" si="25"/>
        <v>0.18999999999999997</v>
      </c>
      <c r="Q79" s="12">
        <f t="shared" ca="1" si="26"/>
        <v>7.1558752904153717</v>
      </c>
      <c r="R79" s="12">
        <f t="shared" ca="1" si="27"/>
        <v>7.3596149390197194</v>
      </c>
      <c r="S79" s="34"/>
      <c r="T79" s="12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5"/>
      <c r="AS79" s="1"/>
      <c r="AT79" s="1"/>
    </row>
    <row r="80" spans="1:46" s="9" customFormat="1" x14ac:dyDescent="0.25">
      <c r="A80" s="1"/>
      <c r="B80" s="33"/>
      <c r="C80" s="42">
        <f t="shared" si="9"/>
        <v>16.25</v>
      </c>
      <c r="D80" s="42">
        <f t="shared" ca="1" si="15"/>
        <v>5.9960413823392233E-3</v>
      </c>
      <c r="E80" s="42">
        <f t="shared" ca="1" si="15"/>
        <v>0.45050266193006872</v>
      </c>
      <c r="F80" s="42">
        <f t="shared" ca="1" si="18"/>
        <v>0.39321231697206549</v>
      </c>
      <c r="G80" s="42">
        <f t="shared" ca="1" si="19"/>
        <v>0.414813559241625</v>
      </c>
      <c r="H80" s="42">
        <f t="shared" ca="1" si="1"/>
        <v>0.23418615212325591</v>
      </c>
      <c r="I80" s="42">
        <f t="shared" ca="1" si="2"/>
        <v>0.31735241576524748</v>
      </c>
      <c r="J80" s="42">
        <f t="shared" ca="1" si="3"/>
        <v>0.65659333943088771</v>
      </c>
      <c r="K80" s="42">
        <f t="shared" ca="1" si="4"/>
        <v>0.20771239455395074</v>
      </c>
      <c r="L80" s="12">
        <f t="shared" ca="1" si="5"/>
        <v>10.313186678861776</v>
      </c>
      <c r="M80" s="12">
        <f t="shared" ca="1" si="6"/>
        <v>9.4154247891079024</v>
      </c>
      <c r="N80" s="12">
        <f t="shared" ca="1" si="7"/>
        <v>9.4154247891079024</v>
      </c>
      <c r="O80" s="12">
        <f t="shared" ca="1" si="8"/>
        <v>10.313186678861776</v>
      </c>
      <c r="P80" s="42">
        <f t="shared" si="25"/>
        <v>0.20999999999999996</v>
      </c>
      <c r="Q80" s="12">
        <f t="shared" ca="1" si="26"/>
        <v>7.3462780677472646</v>
      </c>
      <c r="R80" s="12">
        <f t="shared" ca="1" si="27"/>
        <v>7.4609460509556502</v>
      </c>
      <c r="S80" s="34"/>
      <c r="T80" s="12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5"/>
      <c r="AS80" s="1"/>
      <c r="AT80" s="1"/>
    </row>
    <row r="81" spans="1:46" s="9" customFormat="1" x14ac:dyDescent="0.25">
      <c r="A81" s="1"/>
      <c r="B81" s="33"/>
      <c r="C81" s="42">
        <f t="shared" si="9"/>
        <v>16.5</v>
      </c>
      <c r="D81" s="42">
        <f t="shared" ref="D81:E120" ca="1" si="28">RAND()</f>
        <v>0.24469182176123749</v>
      </c>
      <c r="E81" s="42">
        <f t="shared" ca="1" si="28"/>
        <v>0.10316024508947075</v>
      </c>
      <c r="F81" s="42">
        <f t="shared" ca="1" si="18"/>
        <v>0.45023834824301989</v>
      </c>
      <c r="G81" s="42">
        <f t="shared" ca="1" si="19"/>
        <v>0.34739183169640497</v>
      </c>
      <c r="H81" s="42">
        <f t="shared" ref="H81:H120" ca="1" si="29">(F81-$G$7)/($G$8-$G$7)</f>
        <v>0.37859932212158065</v>
      </c>
      <c r="I81" s="42">
        <f t="shared" ref="I81:I120" ca="1" si="30">(G81-$G$10)/($G$11-$G$10)</f>
        <v>0.16374994251394245</v>
      </c>
      <c r="J81" s="42">
        <f t="shared" ref="J81:J120" ca="1" si="31">_xlfn.NORM.INV(RAND(),$K$7,$K$8)</f>
        <v>-0.8419862735163357</v>
      </c>
      <c r="K81" s="42">
        <f t="shared" ref="K81:K120" ca="1" si="32">_xlfn.NORM.INV(RAND(),$K$10+$K$12*($K$11/$K$8)*(J81-$K$7),SQRT((1-$K$12^2)*$K$8))</f>
        <v>-1.1581581043186544</v>
      </c>
      <c r="L81" s="12">
        <f t="shared" ref="L81:L120" ca="1" si="33">J81*$M$8+$M$7</f>
        <v>7.3160274529673286</v>
      </c>
      <c r="M81" s="12">
        <f t="shared" ref="M81:M120" ca="1" si="34">K81*$M$11+$M$10</f>
        <v>6.6836837913626912</v>
      </c>
      <c r="N81" s="12">
        <f t="shared" ref="N81:N120" ca="1" si="35">IF(M81&lt;0,0,M81)</f>
        <v>6.6836837913626912</v>
      </c>
      <c r="O81" s="12">
        <f t="shared" ref="O81:O120" ca="1" si="36">IF(L81&lt;0,0,L81)</f>
        <v>7.3160274529673286</v>
      </c>
      <c r="P81" s="42">
        <f t="shared" si="25"/>
        <v>0.22999999999999995</v>
      </c>
      <c r="Q81" s="12">
        <f t="shared" ca="1" si="26"/>
        <v>7.5175512405212981</v>
      </c>
      <c r="R81" s="12">
        <f t="shared" ca="1" si="27"/>
        <v>7.5612406845471085</v>
      </c>
      <c r="S81" s="34"/>
      <c r="T81" s="12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5"/>
      <c r="AS81" s="1"/>
      <c r="AT81" s="1"/>
    </row>
    <row r="82" spans="1:46" s="9" customFormat="1" x14ac:dyDescent="0.25">
      <c r="A82" s="1"/>
      <c r="B82" s="33"/>
      <c r="C82" s="42">
        <f t="shared" ref="C82:C120" si="37">C81+0.25</f>
        <v>16.75</v>
      </c>
      <c r="D82" s="42">
        <f t="shared" ca="1" si="28"/>
        <v>0.11603977207695337</v>
      </c>
      <c r="E82" s="42">
        <f t="shared" ca="1" si="28"/>
        <v>0.37888065876365251</v>
      </c>
      <c r="F82" s="42">
        <f t="shared" ca="1" si="18"/>
        <v>0.4844428616694082</v>
      </c>
      <c r="G82" s="42">
        <f t="shared" ca="1" si="19"/>
        <v>0.44050970479185553</v>
      </c>
      <c r="H82" s="42">
        <f t="shared" ca="1" si="29"/>
        <v>0.46521910087989871</v>
      </c>
      <c r="I82" s="42">
        <f t="shared" ca="1" si="30"/>
        <v>0.37589424869134186</v>
      </c>
      <c r="J82" s="42">
        <f t="shared" ca="1" si="31"/>
        <v>0.7389968461157933</v>
      </c>
      <c r="K82" s="42">
        <f t="shared" ca="1" si="32"/>
        <v>-0.82210288232873885</v>
      </c>
      <c r="L82" s="12">
        <f t="shared" ca="1" si="33"/>
        <v>10.477993692231587</v>
      </c>
      <c r="M82" s="12">
        <f t="shared" ca="1" si="34"/>
        <v>7.3557942353425219</v>
      </c>
      <c r="N82" s="12">
        <f t="shared" ca="1" si="35"/>
        <v>7.3557942353425219</v>
      </c>
      <c r="O82" s="12">
        <f t="shared" ca="1" si="36"/>
        <v>10.477993692231587</v>
      </c>
      <c r="P82" s="42">
        <f t="shared" si="25"/>
        <v>0.24999999999999994</v>
      </c>
      <c r="Q82" s="12">
        <f t="shared" ca="1" si="26"/>
        <v>7.6128749424100999</v>
      </c>
      <c r="R82" s="12">
        <f t="shared" ca="1" si="27"/>
        <v>7.8303349887282598</v>
      </c>
      <c r="S82" s="34"/>
      <c r="T82" s="12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5"/>
      <c r="AS82" s="1"/>
      <c r="AT82" s="1"/>
    </row>
    <row r="83" spans="1:46" s="9" customFormat="1" x14ac:dyDescent="0.25">
      <c r="A83" s="1"/>
      <c r="B83" s="33"/>
      <c r="C83" s="42">
        <f t="shared" si="37"/>
        <v>17</v>
      </c>
      <c r="D83" s="42">
        <f t="shared" ca="1" si="28"/>
        <v>0.60236650701128425</v>
      </c>
      <c r="E83" s="42">
        <f t="shared" ca="1" si="28"/>
        <v>0.64143324987441974</v>
      </c>
      <c r="F83" s="42">
        <f t="shared" ca="1" si="18"/>
        <v>0.41324590324317506</v>
      </c>
      <c r="G83" s="42">
        <f t="shared" ca="1" si="19"/>
        <v>0.4561381463469012</v>
      </c>
      <c r="H83" s="42">
        <f t="shared" ca="1" si="29"/>
        <v>0.284919363524545</v>
      </c>
      <c r="I83" s="42">
        <f t="shared" ca="1" si="30"/>
        <v>0.4114994958916367</v>
      </c>
      <c r="J83" s="42">
        <f t="shared" ca="1" si="31"/>
        <v>-1.9490477157483816</v>
      </c>
      <c r="K83" s="42">
        <f t="shared" ca="1" si="32"/>
        <v>0.13111601141930485</v>
      </c>
      <c r="L83" s="12">
        <f t="shared" ca="1" si="33"/>
        <v>5.1019045685032367</v>
      </c>
      <c r="M83" s="12">
        <f t="shared" ca="1" si="34"/>
        <v>9.2622320228386101</v>
      </c>
      <c r="N83" s="12">
        <f t="shared" ca="1" si="35"/>
        <v>9.2622320228386101</v>
      </c>
      <c r="O83" s="12">
        <f t="shared" ca="1" si="36"/>
        <v>5.1019045685032367</v>
      </c>
      <c r="P83" s="42">
        <f t="shared" si="25"/>
        <v>0.26999999999999996</v>
      </c>
      <c r="Q83" s="12">
        <f t="shared" ca="1" si="26"/>
        <v>7.8156330567341694</v>
      </c>
      <c r="R83" s="12">
        <f t="shared" ca="1" si="27"/>
        <v>7.9278703712030874</v>
      </c>
      <c r="S83" s="34"/>
      <c r="T83" s="12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5"/>
      <c r="AS83" s="1"/>
      <c r="AT83" s="1"/>
    </row>
    <row r="84" spans="1:46" s="9" customFormat="1" x14ac:dyDescent="0.25">
      <c r="A84" s="1"/>
      <c r="B84" s="33"/>
      <c r="C84" s="42">
        <f t="shared" si="37"/>
        <v>17.25</v>
      </c>
      <c r="D84" s="42">
        <f t="shared" ca="1" si="28"/>
        <v>0.89250393060636468</v>
      </c>
      <c r="E84" s="42">
        <f t="shared" ca="1" si="28"/>
        <v>4.8449443098651734E-2</v>
      </c>
      <c r="F84" s="42">
        <f t="shared" ref="F84:F115" ca="1" si="38">AVERAGE(D80:D88)</f>
        <v>0.45240880786522258</v>
      </c>
      <c r="G84" s="42">
        <f t="shared" ref="G84:G115" ca="1" si="39">AVERAGE(E80:E88)</f>
        <v>0.4525014233232299</v>
      </c>
      <c r="H84" s="42">
        <f t="shared" ca="1" si="29"/>
        <v>0.3840958111356304</v>
      </c>
      <c r="I84" s="42">
        <f t="shared" ca="1" si="30"/>
        <v>0.40321418978477058</v>
      </c>
      <c r="J84" s="42">
        <f t="shared" ca="1" si="31"/>
        <v>1.1232755197208619</v>
      </c>
      <c r="K84" s="42">
        <f t="shared" ca="1" si="32"/>
        <v>0.79889072425001506</v>
      </c>
      <c r="L84" s="12">
        <f t="shared" ca="1" si="33"/>
        <v>11.246551039441723</v>
      </c>
      <c r="M84" s="12">
        <f t="shared" ca="1" si="34"/>
        <v>10.597781448500029</v>
      </c>
      <c r="N84" s="12">
        <f t="shared" ca="1" si="35"/>
        <v>10.597781448500029</v>
      </c>
      <c r="O84" s="12">
        <f t="shared" ca="1" si="36"/>
        <v>11.246551039441723</v>
      </c>
      <c r="P84" s="42">
        <f t="shared" si="25"/>
        <v>0.28999999999999998</v>
      </c>
      <c r="Q84" s="12">
        <f t="shared" ca="1" si="26"/>
        <v>7.9774397262061996</v>
      </c>
      <c r="R84" s="12">
        <f t="shared" ca="1" si="27"/>
        <v>8.1120804443940919</v>
      </c>
      <c r="S84" s="34"/>
      <c r="T84" s="12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5"/>
      <c r="AS84" s="1"/>
      <c r="AT84" s="1"/>
    </row>
    <row r="85" spans="1:46" s="9" customFormat="1" x14ac:dyDescent="0.25">
      <c r="A85" s="1"/>
      <c r="B85" s="33"/>
      <c r="C85" s="42">
        <f t="shared" si="37"/>
        <v>17.5</v>
      </c>
      <c r="D85" s="42">
        <f t="shared" ca="1" si="28"/>
        <v>0.79807332136852693</v>
      </c>
      <c r="E85" s="42">
        <f t="shared" ca="1" si="28"/>
        <v>0.27550573150055679</v>
      </c>
      <c r="F85" s="42">
        <f t="shared" ca="1" si="38"/>
        <v>0.53827447132440243</v>
      </c>
      <c r="G85" s="42">
        <f t="shared" ca="1" si="39"/>
        <v>0.49274190761546699</v>
      </c>
      <c r="H85" s="42">
        <f t="shared" ca="1" si="29"/>
        <v>0.60154269245955228</v>
      </c>
      <c r="I85" s="42">
        <f t="shared" ca="1" si="30"/>
        <v>0.49489143000339686</v>
      </c>
      <c r="J85" s="42">
        <f t="shared" ca="1" si="31"/>
        <v>-1.0378488424238272</v>
      </c>
      <c r="K85" s="42">
        <f t="shared" ca="1" si="32"/>
        <v>-0.85184090606391771</v>
      </c>
      <c r="L85" s="12">
        <f t="shared" ca="1" si="33"/>
        <v>6.924302315152346</v>
      </c>
      <c r="M85" s="12">
        <f t="shared" ca="1" si="34"/>
        <v>7.2963181878721644</v>
      </c>
      <c r="N85" s="12">
        <f t="shared" ca="1" si="35"/>
        <v>7.2963181878721644</v>
      </c>
      <c r="O85" s="12">
        <f t="shared" ca="1" si="36"/>
        <v>6.924302315152346</v>
      </c>
      <c r="P85" s="42">
        <f t="shared" si="25"/>
        <v>0.31</v>
      </c>
      <c r="Q85" s="12">
        <f t="shared" ca="1" si="26"/>
        <v>8.0498068105944327</v>
      </c>
      <c r="R85" s="12">
        <f t="shared" ca="1" si="27"/>
        <v>8.1793320176595206</v>
      </c>
      <c r="S85" s="34"/>
      <c r="T85" s="12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5"/>
      <c r="AS85" s="1"/>
      <c r="AT85" s="1"/>
    </row>
    <row r="86" spans="1:46" s="9" customFormat="1" x14ac:dyDescent="0.25">
      <c r="A86" s="1"/>
      <c r="B86" s="33"/>
      <c r="C86" s="42">
        <f t="shared" si="37"/>
        <v>17.75</v>
      </c>
      <c r="D86" s="42">
        <f t="shared" ca="1" si="28"/>
        <v>0.51055435617668932</v>
      </c>
      <c r="E86" s="42">
        <f t="shared" ca="1" si="28"/>
        <v>0.94497691706891318</v>
      </c>
      <c r="F86" s="42">
        <f t="shared" ca="1" si="38"/>
        <v>0.59022032521998724</v>
      </c>
      <c r="G86" s="42">
        <f t="shared" ca="1" si="39"/>
        <v>0.49265858661006234</v>
      </c>
      <c r="H86" s="42">
        <f t="shared" ca="1" si="29"/>
        <v>0.7330907813259806</v>
      </c>
      <c r="I86" s="42">
        <f t="shared" ca="1" si="30"/>
        <v>0.49470160525446333</v>
      </c>
      <c r="J86" s="42">
        <f t="shared" ca="1" si="31"/>
        <v>6.5489357822554578E-2</v>
      </c>
      <c r="K86" s="42">
        <f t="shared" ca="1" si="32"/>
        <v>3.3054529324121257E-2</v>
      </c>
      <c r="L86" s="12">
        <f t="shared" ca="1" si="33"/>
        <v>9.1309787156451083</v>
      </c>
      <c r="M86" s="12">
        <f t="shared" ca="1" si="34"/>
        <v>9.0661090586482427</v>
      </c>
      <c r="N86" s="12">
        <f t="shared" ca="1" si="35"/>
        <v>9.0661090586482427</v>
      </c>
      <c r="O86" s="12">
        <f t="shared" ca="1" si="36"/>
        <v>9.1309787156451083</v>
      </c>
      <c r="P86" s="42">
        <f t="shared" si="25"/>
        <v>0.33</v>
      </c>
      <c r="Q86" s="12">
        <f t="shared" ca="1" si="26"/>
        <v>8.1488020135222872</v>
      </c>
      <c r="R86" s="12">
        <f t="shared" ca="1" si="27"/>
        <v>8.3603839407645157</v>
      </c>
      <c r="S86" s="34"/>
      <c r="T86" s="12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5"/>
      <c r="AS86" s="1"/>
      <c r="AT86" s="1"/>
    </row>
    <row r="87" spans="1:46" s="9" customFormat="1" x14ac:dyDescent="0.25">
      <c r="A87" s="1"/>
      <c r="B87" s="33"/>
      <c r="C87" s="42">
        <f t="shared" si="37"/>
        <v>18</v>
      </c>
      <c r="D87" s="42">
        <f t="shared" ca="1" si="28"/>
        <v>9.0568010781567621E-3</v>
      </c>
      <c r="E87" s="42">
        <f t="shared" ca="1" si="28"/>
        <v>0.29104676826207199</v>
      </c>
      <c r="F87" s="42">
        <f t="shared" ca="1" si="38"/>
        <v>0.60613145692450832</v>
      </c>
      <c r="G87" s="42">
        <f t="shared" ca="1" si="39"/>
        <v>0.46309848346584598</v>
      </c>
      <c r="H87" s="42">
        <f t="shared" ca="1" si="29"/>
        <v>0.77338425636710773</v>
      </c>
      <c r="I87" s="42">
        <f t="shared" ca="1" si="30"/>
        <v>0.42735677269332822</v>
      </c>
      <c r="J87" s="42">
        <f t="shared" ca="1" si="31"/>
        <v>0.3089434766887042</v>
      </c>
      <c r="K87" s="42">
        <f t="shared" ca="1" si="32"/>
        <v>0.48306228881162105</v>
      </c>
      <c r="L87" s="12">
        <f t="shared" ca="1" si="33"/>
        <v>9.6178869533774076</v>
      </c>
      <c r="M87" s="12">
        <f t="shared" ca="1" si="34"/>
        <v>9.9661245776232423</v>
      </c>
      <c r="N87" s="12">
        <f t="shared" ca="1" si="35"/>
        <v>9.9661245776232423</v>
      </c>
      <c r="O87" s="12">
        <f t="shared" ca="1" si="36"/>
        <v>9.6178869533774076</v>
      </c>
      <c r="P87" s="42">
        <f t="shared" si="25"/>
        <v>0.35000000000000003</v>
      </c>
      <c r="Q87" s="12">
        <f t="shared" ca="1" si="26"/>
        <v>8.3610085429390164</v>
      </c>
      <c r="R87" s="12">
        <f t="shared" ca="1" si="27"/>
        <v>8.4249681158689818</v>
      </c>
      <c r="S87" s="34"/>
      <c r="T87" s="12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5"/>
      <c r="AS87" s="1"/>
      <c r="AT87" s="1"/>
    </row>
    <row r="88" spans="1:46" s="9" customFormat="1" x14ac:dyDescent="0.25">
      <c r="A88" s="1"/>
      <c r="B88" s="33"/>
      <c r="C88" s="42">
        <f t="shared" si="37"/>
        <v>18.25</v>
      </c>
      <c r="D88" s="42">
        <f t="shared" ca="1" si="28"/>
        <v>0.89239671932545095</v>
      </c>
      <c r="E88" s="42">
        <f t="shared" ca="1" si="28"/>
        <v>0.93855713432126409</v>
      </c>
      <c r="F88" s="42">
        <f t="shared" ca="1" si="38"/>
        <v>0.64151795925779309</v>
      </c>
      <c r="G88" s="42">
        <f t="shared" ca="1" si="39"/>
        <v>0.40052278801952945</v>
      </c>
      <c r="H88" s="42">
        <f t="shared" ca="1" si="29"/>
        <v>0.86299731312747952</v>
      </c>
      <c r="I88" s="42">
        <f t="shared" ca="1" si="30"/>
        <v>0.28479469462245727</v>
      </c>
      <c r="J88" s="42">
        <f t="shared" ca="1" si="31"/>
        <v>-0.28146950915303698</v>
      </c>
      <c r="K88" s="42">
        <f t="shared" ca="1" si="32"/>
        <v>0.39558421758144657</v>
      </c>
      <c r="L88" s="12">
        <f t="shared" ca="1" si="33"/>
        <v>8.4370609816939268</v>
      </c>
      <c r="M88" s="12">
        <f t="shared" ca="1" si="34"/>
        <v>9.7911684351628931</v>
      </c>
      <c r="N88" s="12">
        <f t="shared" ca="1" si="35"/>
        <v>9.7911684351628931</v>
      </c>
      <c r="O88" s="12">
        <f t="shared" ca="1" si="36"/>
        <v>8.4370609816939268</v>
      </c>
      <c r="P88" s="42">
        <f t="shared" si="25"/>
        <v>0.37000000000000005</v>
      </c>
      <c r="Q88" s="12">
        <f t="shared" ca="1" si="26"/>
        <v>8.5687942435704354</v>
      </c>
      <c r="R88" s="12">
        <f t="shared" ca="1" si="27"/>
        <v>8.515808348760272</v>
      </c>
      <c r="S88" s="34"/>
      <c r="T88" s="12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5"/>
      <c r="AS88" s="1"/>
      <c r="AT88" s="1"/>
    </row>
    <row r="89" spans="1:46" s="9" customFormat="1" x14ac:dyDescent="0.25">
      <c r="A89" s="1"/>
      <c r="B89" s="33"/>
      <c r="C89" s="42">
        <f t="shared" si="37"/>
        <v>18.5</v>
      </c>
      <c r="D89" s="42">
        <f t="shared" ca="1" si="28"/>
        <v>0.77878701251495785</v>
      </c>
      <c r="E89" s="42">
        <f t="shared" ca="1" si="28"/>
        <v>0.81266702056020157</v>
      </c>
      <c r="F89" s="42">
        <f t="shared" ca="1" si="38"/>
        <v>0.56773230407080955</v>
      </c>
      <c r="G89" s="42">
        <f t="shared" ca="1" si="39"/>
        <v>0.42750175886190772</v>
      </c>
      <c r="H89" s="42">
        <f t="shared" ca="1" si="29"/>
        <v>0.67614193973973058</v>
      </c>
      <c r="I89" s="42">
        <f t="shared" ca="1" si="30"/>
        <v>0.34625910376837726</v>
      </c>
      <c r="J89" s="42">
        <f t="shared" ca="1" si="31"/>
        <v>1.8774619333723876</v>
      </c>
      <c r="K89" s="42">
        <f t="shared" ca="1" si="32"/>
        <v>0.69648298441563705</v>
      </c>
      <c r="L89" s="12">
        <f t="shared" ca="1" si="33"/>
        <v>12.754923866744775</v>
      </c>
      <c r="M89" s="12">
        <f t="shared" ca="1" si="34"/>
        <v>10.392965968831273</v>
      </c>
      <c r="N89" s="12">
        <f t="shared" ca="1" si="35"/>
        <v>10.392965968831273</v>
      </c>
      <c r="O89" s="12">
        <f t="shared" ca="1" si="36"/>
        <v>12.754923866744775</v>
      </c>
      <c r="P89" s="42">
        <f t="shared" si="25"/>
        <v>0.39000000000000007</v>
      </c>
      <c r="Q89" s="12">
        <f t="shared" ca="1" si="26"/>
        <v>8.6439234376294092</v>
      </c>
      <c r="R89" s="12">
        <f t="shared" ca="1" si="27"/>
        <v>8.5682255781277057</v>
      </c>
      <c r="S89" s="34"/>
      <c r="T89" s="12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5"/>
      <c r="AS89" s="1"/>
      <c r="AT89" s="1"/>
    </row>
    <row r="90" spans="1:46" s="9" customFormat="1" x14ac:dyDescent="0.25">
      <c r="A90" s="1"/>
      <c r="B90" s="33"/>
      <c r="C90" s="42">
        <f t="shared" si="37"/>
        <v>18.75</v>
      </c>
      <c r="D90" s="42">
        <f t="shared" ca="1" si="28"/>
        <v>0.71220450682150083</v>
      </c>
      <c r="E90" s="42">
        <f t="shared" ca="1" si="28"/>
        <v>0.10241035604082926</v>
      </c>
      <c r="F90" s="42">
        <f t="shared" ca="1" si="38"/>
        <v>0.58951328666016323</v>
      </c>
      <c r="G90" s="42">
        <f t="shared" ca="1" si="39"/>
        <v>0.40511888111213484</v>
      </c>
      <c r="H90" s="42">
        <f t="shared" ca="1" si="29"/>
        <v>0.73130027131748832</v>
      </c>
      <c r="I90" s="42">
        <f t="shared" ca="1" si="30"/>
        <v>0.29526567025629774</v>
      </c>
      <c r="J90" s="42">
        <f t="shared" ca="1" si="31"/>
        <v>-0.21028272075810051</v>
      </c>
      <c r="K90" s="42">
        <f t="shared" ca="1" si="32"/>
        <v>-0.4763556487816959</v>
      </c>
      <c r="L90" s="12">
        <f t="shared" ca="1" si="33"/>
        <v>8.5794345584837988</v>
      </c>
      <c r="M90" s="12">
        <f t="shared" ca="1" si="34"/>
        <v>8.0472887024366084</v>
      </c>
      <c r="N90" s="12">
        <f t="shared" ca="1" si="35"/>
        <v>8.0472887024366084</v>
      </c>
      <c r="O90" s="12">
        <f t="shared" ca="1" si="36"/>
        <v>8.5794345584837988</v>
      </c>
      <c r="P90" s="42">
        <f t="shared" si="25"/>
        <v>0.41000000000000009</v>
      </c>
      <c r="Q90" s="12">
        <f t="shared" ca="1" si="26"/>
        <v>8.8301339513517831</v>
      </c>
      <c r="R90" s="12">
        <f t="shared" ca="1" si="27"/>
        <v>8.5917835139794025</v>
      </c>
      <c r="S90" s="34"/>
      <c r="T90" s="12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5"/>
      <c r="AS90" s="1"/>
      <c r="AT90" s="1"/>
    </row>
    <row r="91" spans="1:46" s="9" customFormat="1" x14ac:dyDescent="0.25">
      <c r="A91" s="1"/>
      <c r="B91" s="33"/>
      <c r="C91" s="42">
        <f t="shared" si="37"/>
        <v>19</v>
      </c>
      <c r="D91" s="42">
        <f t="shared" ca="1" si="28"/>
        <v>0.25923995741764261</v>
      </c>
      <c r="E91" s="42">
        <f t="shared" ca="1" si="28"/>
        <v>0.11283973046570506</v>
      </c>
      <c r="F91" s="42">
        <f t="shared" ca="1" si="38"/>
        <v>0.59294444115217082</v>
      </c>
      <c r="G91" s="42">
        <f t="shared" ca="1" si="39"/>
        <v>0.34730169077413692</v>
      </c>
      <c r="H91" s="42">
        <f t="shared" ca="1" si="29"/>
        <v>0.73998935393294274</v>
      </c>
      <c r="I91" s="42">
        <f t="shared" ca="1" si="30"/>
        <v>0.16354458039841016</v>
      </c>
      <c r="J91" s="42">
        <f t="shared" ca="1" si="31"/>
        <v>0.15772447676448978</v>
      </c>
      <c r="K91" s="42">
        <f t="shared" ca="1" si="32"/>
        <v>0.12038357003864909</v>
      </c>
      <c r="L91" s="12">
        <f t="shared" ca="1" si="33"/>
        <v>9.3154489535289802</v>
      </c>
      <c r="M91" s="12">
        <f t="shared" ca="1" si="34"/>
        <v>9.240767140077299</v>
      </c>
      <c r="N91" s="12">
        <f t="shared" ca="1" si="35"/>
        <v>9.240767140077299</v>
      </c>
      <c r="O91" s="12">
        <f t="shared" ca="1" si="36"/>
        <v>9.3154489535289802</v>
      </c>
      <c r="P91" s="42">
        <f t="shared" si="25"/>
        <v>0.4300000000000001</v>
      </c>
      <c r="Q91" s="12">
        <f t="shared" ca="1" si="26"/>
        <v>8.9357577992280088</v>
      </c>
      <c r="R91" s="12">
        <f t="shared" ca="1" si="27"/>
        <v>8.6502493052561995</v>
      </c>
      <c r="S91" s="34"/>
      <c r="T91" s="12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5"/>
      <c r="AS91" s="1"/>
      <c r="AT91" s="1"/>
    </row>
    <row r="92" spans="1:46" s="9" customFormat="1" x14ac:dyDescent="0.25">
      <c r="A92" s="1"/>
      <c r="B92" s="33"/>
      <c r="C92" s="42">
        <f t="shared" si="37"/>
        <v>19.25</v>
      </c>
      <c r="D92" s="42">
        <f t="shared" ca="1" si="28"/>
        <v>0.92084502801084778</v>
      </c>
      <c r="E92" s="42">
        <f t="shared" ca="1" si="28"/>
        <v>7.8251990857571618E-2</v>
      </c>
      <c r="F92" s="42">
        <f t="shared" ca="1" si="38"/>
        <v>0.69205763728356895</v>
      </c>
      <c r="G92" s="42">
        <f t="shared" ca="1" si="39"/>
        <v>0.33803273780562265</v>
      </c>
      <c r="H92" s="42">
        <f t="shared" ca="1" si="29"/>
        <v>0.99098439116414494</v>
      </c>
      <c r="I92" s="42">
        <f t="shared" ca="1" si="30"/>
        <v>0.14242773643354864</v>
      </c>
      <c r="J92" s="42">
        <f t="shared" ca="1" si="31"/>
        <v>2.2184199989370916</v>
      </c>
      <c r="K92" s="42">
        <f t="shared" ca="1" si="32"/>
        <v>1.5235255707056179</v>
      </c>
      <c r="L92" s="12">
        <f t="shared" ca="1" si="33"/>
        <v>13.436839997874184</v>
      </c>
      <c r="M92" s="12">
        <f t="shared" ca="1" si="34"/>
        <v>12.047051141411236</v>
      </c>
      <c r="N92" s="12">
        <f t="shared" ca="1" si="35"/>
        <v>12.047051141411236</v>
      </c>
      <c r="O92" s="12">
        <f t="shared" ca="1" si="36"/>
        <v>13.436839997874184</v>
      </c>
      <c r="P92" s="42">
        <f t="shared" si="25"/>
        <v>0.45000000000000012</v>
      </c>
      <c r="Q92" s="12">
        <f t="shared" ca="1" si="26"/>
        <v>9.0159279308893101</v>
      </c>
      <c r="R92" s="12">
        <f t="shared" ca="1" si="27"/>
        <v>8.7166771558909364</v>
      </c>
      <c r="S92" s="34"/>
      <c r="T92" s="12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5"/>
      <c r="AS92" s="1"/>
      <c r="AT92" s="1"/>
    </row>
    <row r="93" spans="1:46" s="9" customFormat="1" x14ac:dyDescent="0.25">
      <c r="A93" s="1"/>
      <c r="B93" s="33"/>
      <c r="C93" s="42">
        <f t="shared" si="37"/>
        <v>19.5</v>
      </c>
      <c r="D93" s="42">
        <f t="shared" ca="1" si="28"/>
        <v>0.228433033923513</v>
      </c>
      <c r="E93" s="42">
        <f t="shared" ca="1" si="28"/>
        <v>0.29126018068005655</v>
      </c>
      <c r="F93" s="42">
        <f t="shared" ca="1" si="38"/>
        <v>0.69561773080832245</v>
      </c>
      <c r="G93" s="42">
        <f t="shared" ca="1" si="39"/>
        <v>0.33649018073487014</v>
      </c>
      <c r="H93" s="42">
        <f t="shared" ca="1" si="29"/>
        <v>1</v>
      </c>
      <c r="I93" s="42">
        <f t="shared" ca="1" si="30"/>
        <v>0.13891343044012899</v>
      </c>
      <c r="J93" s="42">
        <f t="shared" ca="1" si="31"/>
        <v>1.6679509815357259</v>
      </c>
      <c r="K93" s="42">
        <f t="shared" ca="1" si="32"/>
        <v>0.73178421544152461</v>
      </c>
      <c r="L93" s="12">
        <f t="shared" ca="1" si="33"/>
        <v>12.335901963071452</v>
      </c>
      <c r="M93" s="12">
        <f t="shared" ca="1" si="34"/>
        <v>10.463568430883049</v>
      </c>
      <c r="N93" s="12">
        <f t="shared" ca="1" si="35"/>
        <v>10.463568430883049</v>
      </c>
      <c r="O93" s="12">
        <f t="shared" ca="1" si="36"/>
        <v>12.335901963071452</v>
      </c>
      <c r="P93" s="42">
        <f t="shared" si="25"/>
        <v>0.47000000000000014</v>
      </c>
      <c r="Q93" s="12">
        <f t="shared" ca="1" si="26"/>
        <v>9.0618637828827868</v>
      </c>
      <c r="R93" s="12">
        <f t="shared" ca="1" si="27"/>
        <v>8.8895617905940547</v>
      </c>
      <c r="S93" s="34"/>
      <c r="T93" s="12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5"/>
      <c r="AS93" s="1"/>
      <c r="AT93" s="1"/>
    </row>
    <row r="94" spans="1:46" s="9" customFormat="1" x14ac:dyDescent="0.25">
      <c r="A94" s="1"/>
      <c r="B94" s="33"/>
      <c r="C94" s="42">
        <f t="shared" si="37"/>
        <v>19.75</v>
      </c>
      <c r="D94" s="42">
        <f t="shared" ca="1" si="28"/>
        <v>0.99410216467271018</v>
      </c>
      <c r="E94" s="42">
        <f t="shared" ca="1" si="28"/>
        <v>7.4059831752600558E-2</v>
      </c>
      <c r="F94" s="42">
        <f t="shared" ca="1" si="38"/>
        <v>0.64914370481028649</v>
      </c>
      <c r="G94" s="42">
        <f t="shared" ca="1" si="39"/>
        <v>0.34248429516825707</v>
      </c>
      <c r="H94" s="42">
        <f t="shared" ca="1" si="29"/>
        <v>0.88230881112746584</v>
      </c>
      <c r="I94" s="42">
        <f t="shared" ca="1" si="30"/>
        <v>0.15256942585054106</v>
      </c>
      <c r="J94" s="42">
        <f t="shared" ca="1" si="31"/>
        <v>-0.21585336309999451</v>
      </c>
      <c r="K94" s="42">
        <f t="shared" ca="1" si="32"/>
        <v>0.48939991966731655</v>
      </c>
      <c r="L94" s="12">
        <f t="shared" ca="1" si="33"/>
        <v>8.5682932738000108</v>
      </c>
      <c r="M94" s="12">
        <f t="shared" ca="1" si="34"/>
        <v>9.9787998393346324</v>
      </c>
      <c r="N94" s="12">
        <f t="shared" ca="1" si="35"/>
        <v>9.9787998393346324</v>
      </c>
      <c r="O94" s="12">
        <f t="shared" ca="1" si="36"/>
        <v>8.5682932738000108</v>
      </c>
      <c r="P94" s="42">
        <f t="shared" si="25"/>
        <v>0.49000000000000016</v>
      </c>
      <c r="Q94" s="12">
        <f t="shared" ca="1" si="26"/>
        <v>9.1122270264831826</v>
      </c>
      <c r="R94" s="12">
        <f t="shared" ca="1" si="27"/>
        <v>9.0090045839513984</v>
      </c>
      <c r="S94" s="34"/>
      <c r="T94" s="12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5"/>
      <c r="AS94" s="1"/>
      <c r="AT94" s="1"/>
    </row>
    <row r="95" spans="1:46" s="9" customFormat="1" ht="15.75" thickBot="1" x14ac:dyDescent="0.3">
      <c r="A95" s="1"/>
      <c r="B95" s="33"/>
      <c r="C95" s="42">
        <f t="shared" si="37"/>
        <v>20</v>
      </c>
      <c r="D95" s="42">
        <f t="shared" ca="1" si="28"/>
        <v>0.5414347466047571</v>
      </c>
      <c r="E95" s="42">
        <f t="shared" ca="1" si="28"/>
        <v>0.42462220402693185</v>
      </c>
      <c r="F95" s="42">
        <f t="shared" ca="1" si="38"/>
        <v>0.58139115142021447</v>
      </c>
      <c r="G95" s="42">
        <f t="shared" ca="1" si="39"/>
        <v>0.33488620167914585</v>
      </c>
      <c r="H95" s="42">
        <f t="shared" ca="1" si="29"/>
        <v>0.71073171216977282</v>
      </c>
      <c r="I95" s="42">
        <f t="shared" ca="1" si="30"/>
        <v>0.13525919079108856</v>
      </c>
      <c r="J95" s="42">
        <f t="shared" ca="1" si="31"/>
        <v>-0.58483250563586953</v>
      </c>
      <c r="K95" s="42">
        <f t="shared" ca="1" si="32"/>
        <v>-0.38284940548666913</v>
      </c>
      <c r="L95" s="12">
        <f t="shared" ca="1" si="33"/>
        <v>7.8303349887282607</v>
      </c>
      <c r="M95" s="12">
        <f t="shared" ca="1" si="34"/>
        <v>8.2343011890266613</v>
      </c>
      <c r="N95" s="12">
        <f t="shared" ca="1" si="35"/>
        <v>8.2343011890266613</v>
      </c>
      <c r="O95" s="12">
        <f t="shared" ca="1" si="36"/>
        <v>7.8303349887282607</v>
      </c>
      <c r="P95" s="42">
        <f t="shared" si="25"/>
        <v>0.51000000000000012</v>
      </c>
      <c r="Q95" s="12">
        <f t="shared" ca="1" si="26"/>
        <v>9.2188850077502593</v>
      </c>
      <c r="R95" s="12">
        <f t="shared" ca="1" si="27"/>
        <v>9.0333421483769669</v>
      </c>
      <c r="S95" s="34"/>
      <c r="T95" s="12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5"/>
      <c r="AS95" s="1"/>
      <c r="AT95" s="1"/>
    </row>
    <row r="96" spans="1:46" s="9" customFormat="1" ht="15.75" thickBot="1" x14ac:dyDescent="0.3">
      <c r="A96" s="1"/>
      <c r="B96" s="33"/>
      <c r="C96" s="42">
        <f t="shared" si="37"/>
        <v>20.25</v>
      </c>
      <c r="D96" s="42">
        <f t="shared" ca="1" si="28"/>
        <v>0.90107556626074004</v>
      </c>
      <c r="E96" s="42">
        <f t="shared" ca="1" si="28"/>
        <v>0.20762619154544382</v>
      </c>
      <c r="F96" s="42">
        <f t="shared" ca="1" si="38"/>
        <v>0.6139134970607506</v>
      </c>
      <c r="G96" s="42">
        <f t="shared" ca="1" si="39"/>
        <v>0.39204331824633354</v>
      </c>
      <c r="H96" s="42">
        <f t="shared" ca="1" si="29"/>
        <v>0.79309155599995729</v>
      </c>
      <c r="I96" s="42">
        <f t="shared" ca="1" si="30"/>
        <v>0.26547647812987329</v>
      </c>
      <c r="J96" s="42">
        <f t="shared" ca="1" si="31"/>
        <v>-0.44605390717708671</v>
      </c>
      <c r="K96" s="42">
        <f t="shared" ca="1" si="32"/>
        <v>0.43545694784733441</v>
      </c>
      <c r="L96" s="12">
        <f t="shared" ca="1" si="33"/>
        <v>8.1078921856458273</v>
      </c>
      <c r="M96" s="12">
        <f t="shared" ca="1" si="34"/>
        <v>9.8709138956946685</v>
      </c>
      <c r="N96" s="12">
        <f t="shared" ca="1" si="35"/>
        <v>9.8709138956946685</v>
      </c>
      <c r="O96" s="12">
        <f t="shared" ca="1" si="36"/>
        <v>8.1078921856458273</v>
      </c>
      <c r="P96" s="42">
        <f t="shared" si="25"/>
        <v>0.53000000000000014</v>
      </c>
      <c r="Q96" s="12">
        <f t="shared" ca="1" si="26"/>
        <v>9.2433429260086566</v>
      </c>
      <c r="R96" s="12">
        <f t="shared" ca="1" si="27"/>
        <v>9.1329681830783063</v>
      </c>
      <c r="S96" s="34"/>
      <c r="T96" s="72" t="s">
        <v>46</v>
      </c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8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5"/>
      <c r="AS96" s="1"/>
      <c r="AT96" s="1"/>
    </row>
    <row r="97" spans="1:46" s="9" customFormat="1" ht="15.75" thickBot="1" x14ac:dyDescent="0.3">
      <c r="A97" s="1"/>
      <c r="B97" s="33"/>
      <c r="C97" s="42">
        <f t="shared" si="37"/>
        <v>20.5</v>
      </c>
      <c r="D97" s="42">
        <f t="shared" ca="1" si="28"/>
        <v>0.92443756104823338</v>
      </c>
      <c r="E97" s="42">
        <f t="shared" ca="1" si="28"/>
        <v>0.92467412068449129</v>
      </c>
      <c r="F97" s="42">
        <f t="shared" ca="1" si="38"/>
        <v>0.54545602991095354</v>
      </c>
      <c r="G97" s="42">
        <f t="shared" ca="1" si="39"/>
        <v>0.41654502836623969</v>
      </c>
      <c r="H97" s="42">
        <f t="shared" ca="1" si="29"/>
        <v>0.61972932789425028</v>
      </c>
      <c r="I97" s="42">
        <f t="shared" ca="1" si="30"/>
        <v>0.32129710762620151</v>
      </c>
      <c r="J97" s="42">
        <f t="shared" ca="1" si="31"/>
        <v>-1.2188873474773407</v>
      </c>
      <c r="K97" s="42">
        <f t="shared" ca="1" si="32"/>
        <v>-1.0044162127380889</v>
      </c>
      <c r="L97" s="12">
        <f t="shared" ca="1" si="33"/>
        <v>6.5622253050453185</v>
      </c>
      <c r="M97" s="12">
        <f t="shared" ca="1" si="34"/>
        <v>6.9911675745238222</v>
      </c>
      <c r="N97" s="12">
        <f t="shared" ca="1" si="35"/>
        <v>6.9911675745238222</v>
      </c>
      <c r="O97" s="12">
        <f t="shared" ca="1" si="36"/>
        <v>6.5622253050453185</v>
      </c>
      <c r="P97" s="42">
        <f t="shared" si="25"/>
        <v>0.55000000000000016</v>
      </c>
      <c r="Q97" s="12">
        <f t="shared" ca="1" si="26"/>
        <v>9.3173424456876148</v>
      </c>
      <c r="R97" s="12">
        <f t="shared" ca="1" si="27"/>
        <v>9.1605169292971436</v>
      </c>
      <c r="S97" s="34"/>
      <c r="T97" s="12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5"/>
      <c r="AS97" s="1"/>
      <c r="AT97" s="1"/>
    </row>
    <row r="98" spans="1:46" s="9" customFormat="1" x14ac:dyDescent="0.25">
      <c r="A98" s="1"/>
      <c r="B98" s="33"/>
      <c r="C98" s="42">
        <f t="shared" si="37"/>
        <v>20.75</v>
      </c>
      <c r="D98" s="42">
        <f t="shared" ca="1" si="28"/>
        <v>0.36052077853263331</v>
      </c>
      <c r="E98" s="42">
        <f t="shared" ca="1" si="28"/>
        <v>0.86661405046068396</v>
      </c>
      <c r="F98" s="42">
        <f t="shared" ca="1" si="38"/>
        <v>0.52022497572726656</v>
      </c>
      <c r="G98" s="42">
        <f t="shared" ca="1" si="39"/>
        <v>0.48309699094844333</v>
      </c>
      <c r="H98" s="42">
        <f t="shared" ca="1" si="29"/>
        <v>0.55583400788235937</v>
      </c>
      <c r="I98" s="42">
        <f t="shared" ca="1" si="30"/>
        <v>0.47291805275102772</v>
      </c>
      <c r="J98" s="42">
        <f t="shared" ca="1" si="31"/>
        <v>1.4835254752918365</v>
      </c>
      <c r="K98" s="42">
        <f t="shared" ca="1" si="32"/>
        <v>5.175368596635832E-2</v>
      </c>
      <c r="L98" s="12">
        <f t="shared" ca="1" si="33"/>
        <v>11.967050950583673</v>
      </c>
      <c r="M98" s="12">
        <f t="shared" ca="1" si="34"/>
        <v>9.1035073719327162</v>
      </c>
      <c r="N98" s="12">
        <f t="shared" ca="1" si="35"/>
        <v>9.1035073719327162</v>
      </c>
      <c r="O98" s="12">
        <f t="shared" ca="1" si="36"/>
        <v>11.967050950583673</v>
      </c>
      <c r="P98" s="42">
        <f t="shared" si="25"/>
        <v>0.57000000000000017</v>
      </c>
      <c r="Q98" s="12">
        <f t="shared" ca="1" si="26"/>
        <v>9.3949960401395209</v>
      </c>
      <c r="R98" s="12">
        <f t="shared" ca="1" si="27"/>
        <v>9.3458592431455667</v>
      </c>
      <c r="S98" s="34"/>
      <c r="T98" s="77" t="s">
        <v>12</v>
      </c>
      <c r="U98" s="23">
        <f ca="1">MIN(O16:O120,N16:N120)</f>
        <v>1.7714234679680816</v>
      </c>
      <c r="V98" s="34"/>
      <c r="W98" s="53" t="s">
        <v>24</v>
      </c>
      <c r="X98" s="15">
        <f ca="1">U98</f>
        <v>1.7714234679680816</v>
      </c>
      <c r="Y98" s="16">
        <f ca="1">X98+($U$99-$U$98)/10</f>
        <v>2.9827679964590978</v>
      </c>
      <c r="Z98" s="16">
        <f ca="1">Y98+($U$99-$U$98)/10</f>
        <v>4.1941125249501141</v>
      </c>
      <c r="AA98" s="16">
        <f ca="1">Z98+($U$99-$U$98)/10</f>
        <v>5.4054570534411308</v>
      </c>
      <c r="AB98" s="16">
        <f ca="1">AA98+($U$99-$U$98)/10</f>
        <v>6.6168015819321475</v>
      </c>
      <c r="AC98" s="16">
        <f ca="1">AB98+($U$99-$U$98)/10</f>
        <v>7.8281461104231642</v>
      </c>
      <c r="AD98" s="16">
        <f ca="1">AC98+($U$99-$U$98)/10</f>
        <v>9.0394906389141809</v>
      </c>
      <c r="AE98" s="16">
        <f ca="1">AD98+($U$99-$U$98)/10</f>
        <v>10.250835167405198</v>
      </c>
      <c r="AF98" s="16">
        <f ca="1">AE98+($U$99-$U$98)/10</f>
        <v>11.462179695896214</v>
      </c>
      <c r="AG98" s="16">
        <f ca="1">AF98+($U$99-$U$98)/10</f>
        <v>12.673524224387231</v>
      </c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5"/>
      <c r="AS98" s="1"/>
      <c r="AT98" s="1"/>
    </row>
    <row r="99" spans="1:46" s="9" customFormat="1" ht="15.75" thickBot="1" x14ac:dyDescent="0.3">
      <c r="A99" s="1"/>
      <c r="B99" s="33"/>
      <c r="C99" s="42">
        <f t="shared" si="37"/>
        <v>21</v>
      </c>
      <c r="D99" s="42">
        <f t="shared" ca="1" si="28"/>
        <v>0.10243152631085228</v>
      </c>
      <c r="E99" s="42">
        <f t="shared" ca="1" si="28"/>
        <v>3.4027514638828027E-2</v>
      </c>
      <c r="F99" s="42">
        <f t="shared" ca="1" si="38"/>
        <v>0.48261422190382963</v>
      </c>
      <c r="G99" s="42">
        <f t="shared" ca="1" si="39"/>
        <v>0.58357954050828398</v>
      </c>
      <c r="H99" s="42">
        <f t="shared" ca="1" si="29"/>
        <v>0.46058823915856584</v>
      </c>
      <c r="I99" s="42">
        <f t="shared" ca="1" si="30"/>
        <v>0.70184081538176069</v>
      </c>
      <c r="J99" s="42">
        <f t="shared" ca="1" si="31"/>
        <v>0.82597646537924374</v>
      </c>
      <c r="K99" s="42">
        <f t="shared" ca="1" si="32"/>
        <v>0.78926957098547346</v>
      </c>
      <c r="L99" s="12">
        <f t="shared" ca="1" si="33"/>
        <v>10.651952930758487</v>
      </c>
      <c r="M99" s="12">
        <f t="shared" ca="1" si="34"/>
        <v>10.578539141970946</v>
      </c>
      <c r="N99" s="12">
        <f t="shared" ca="1" si="35"/>
        <v>10.578539141970946</v>
      </c>
      <c r="O99" s="12">
        <f t="shared" ca="1" si="36"/>
        <v>10.651952930758487</v>
      </c>
      <c r="P99" s="42">
        <f t="shared" si="25"/>
        <v>0.59000000000000019</v>
      </c>
      <c r="Q99" s="12">
        <f t="shared" ca="1" si="26"/>
        <v>9.4631789611333907</v>
      </c>
      <c r="R99" s="12">
        <f t="shared" ca="1" si="27"/>
        <v>9.5083336635596396</v>
      </c>
      <c r="S99" s="34"/>
      <c r="T99" s="78" t="s">
        <v>13</v>
      </c>
      <c r="U99" s="76">
        <f ca="1">MAX(O16:O120,N16:N120)</f>
        <v>13.884868752878244</v>
      </c>
      <c r="V99" s="34"/>
      <c r="W99" s="65"/>
      <c r="X99" s="95">
        <f ca="1">X98+($U$99-$U$98)/10</f>
        <v>2.9827679964590978</v>
      </c>
      <c r="Y99" s="59">
        <f ca="1">Y98+($U$99-$U$98)/10</f>
        <v>4.1941125249501141</v>
      </c>
      <c r="Z99" s="59">
        <f ca="1">Z98+($U$99-$U$98)/10</f>
        <v>5.4054570534411308</v>
      </c>
      <c r="AA99" s="59">
        <f ca="1">AA98+($U$99-$U$98)/10</f>
        <v>6.6168015819321475</v>
      </c>
      <c r="AB99" s="59">
        <f ca="1">AB98+($U$99-$U$98)/10</f>
        <v>7.8281461104231642</v>
      </c>
      <c r="AC99" s="59">
        <f ca="1">AC98+($U$99-$U$98)/10</f>
        <v>9.0394906389141809</v>
      </c>
      <c r="AD99" s="59">
        <f ca="1">AD98+($U$99-$U$98)/10</f>
        <v>10.250835167405198</v>
      </c>
      <c r="AE99" s="59">
        <f ca="1">AE98+($U$99-$U$98)/10</f>
        <v>11.462179695896214</v>
      </c>
      <c r="AF99" s="59">
        <f ca="1">AF98+($U$99-$U$98)/10</f>
        <v>12.673524224387231</v>
      </c>
      <c r="AG99" s="59">
        <f ca="1">AG98+($U$99-$U$98)/10</f>
        <v>13.884868752878248</v>
      </c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5"/>
      <c r="AS99" s="1"/>
      <c r="AT99" s="1"/>
    </row>
    <row r="100" spans="1:46" s="9" customFormat="1" x14ac:dyDescent="0.25">
      <c r="A100" s="1"/>
      <c r="B100" s="33"/>
      <c r="C100" s="42">
        <f t="shared" si="37"/>
        <v>21.25</v>
      </c>
      <c r="D100" s="42">
        <f t="shared" ca="1" si="28"/>
        <v>0.55194106818246924</v>
      </c>
      <c r="E100" s="42">
        <f t="shared" ca="1" si="28"/>
        <v>0.62725377957039408</v>
      </c>
      <c r="F100" s="42">
        <f t="shared" ca="1" si="38"/>
        <v>0.42923802259816413</v>
      </c>
      <c r="G100" s="42">
        <f t="shared" ca="1" si="39"/>
        <v>0.61208110905556701</v>
      </c>
      <c r="H100" s="42">
        <f t="shared" ca="1" si="29"/>
        <v>0.32541793232854033</v>
      </c>
      <c r="I100" s="42">
        <f t="shared" ca="1" si="30"/>
        <v>0.76677405841484669</v>
      </c>
      <c r="J100" s="42">
        <f t="shared" ca="1" si="31"/>
        <v>0.76647655330484132</v>
      </c>
      <c r="K100" s="42">
        <f t="shared" ca="1" si="32"/>
        <v>1.288792250445403</v>
      </c>
      <c r="L100" s="12">
        <f t="shared" ca="1" si="33"/>
        <v>10.532953106609682</v>
      </c>
      <c r="M100" s="12">
        <f t="shared" ca="1" si="34"/>
        <v>11.577584500890806</v>
      </c>
      <c r="N100" s="12">
        <f t="shared" ca="1" si="35"/>
        <v>11.577584500890806</v>
      </c>
      <c r="O100" s="12">
        <f t="shared" ca="1" si="36"/>
        <v>10.532953106609682</v>
      </c>
      <c r="P100" s="42">
        <f t="shared" si="25"/>
        <v>0.61000000000000021</v>
      </c>
      <c r="Q100" s="12">
        <f t="shared" ca="1" si="26"/>
        <v>9.5813177589380807</v>
      </c>
      <c r="R100" s="12">
        <f t="shared" ca="1" si="27"/>
        <v>9.6400929787001424</v>
      </c>
      <c r="S100" s="34"/>
      <c r="T100" s="34"/>
      <c r="U100" s="12"/>
      <c r="V100" s="34"/>
      <c r="W100" s="38" t="s">
        <v>51</v>
      </c>
      <c r="X100" s="80">
        <f ca="1">COUNTIF($N$16:$N$120,"&lt;"&amp;X99)</f>
        <v>2</v>
      </c>
      <c r="Y100" s="81">
        <f ca="1">COUNTIF($N$16:$N$120,"&lt;"&amp;Y99)-X100</f>
        <v>0</v>
      </c>
      <c r="Z100" s="81">
        <f ca="1">COUNTIF($N$16:$N$120,"&lt;"&amp;Z99)-SUM($X$100:Y100)</f>
        <v>5</v>
      </c>
      <c r="AA100" s="81">
        <f ca="1">COUNTIF($N$16:$N$120,"&lt;"&amp;AA99)-SUM($X$100:Z100)</f>
        <v>7</v>
      </c>
      <c r="AB100" s="81">
        <f ca="1">COUNTIF($N$16:$N$120,"&lt;"&amp;AB99)-SUM($X$100:AA100)</f>
        <v>15</v>
      </c>
      <c r="AC100" s="81">
        <f ca="1">COUNTIF($N$16:$N$120,"&lt;"&amp;AC99)-SUM($X$100:AB100)</f>
        <v>20</v>
      </c>
      <c r="AD100" s="81">
        <f ca="1">COUNTIF($N$16:$N$120,"&lt;"&amp;AD99)-SUM($X$100:AC100)</f>
        <v>30</v>
      </c>
      <c r="AE100" s="81">
        <f ca="1">COUNTIF($N$16:$N$120,"&lt;"&amp;AE99)-SUM($X$100:AD100)</f>
        <v>18</v>
      </c>
      <c r="AF100" s="81">
        <f ca="1">COUNTIF($N$16:$N$120,"&lt;"&amp;AF99)-SUM($X$100:AE100)</f>
        <v>7</v>
      </c>
      <c r="AG100" s="82">
        <f ca="1">COUNTIF($N$16:$N$120,"&lt;="&amp;AG99)-SUM($X$100:AF100)</f>
        <v>1</v>
      </c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5"/>
      <c r="AS100" s="1"/>
      <c r="AT100" s="1"/>
    </row>
    <row r="101" spans="1:46" s="9" customFormat="1" ht="15.75" thickBot="1" x14ac:dyDescent="0.3">
      <c r="A101" s="1"/>
      <c r="B101" s="33"/>
      <c r="C101" s="42">
        <f t="shared" si="37"/>
        <v>21.5</v>
      </c>
      <c r="D101" s="42">
        <f t="shared" ca="1" si="28"/>
        <v>0.3047278236626727</v>
      </c>
      <c r="E101" s="42">
        <f t="shared" ca="1" si="28"/>
        <v>0.29876738193672714</v>
      </c>
      <c r="F101" s="42">
        <f t="shared" ca="1" si="38"/>
        <v>0.36459513190967702</v>
      </c>
      <c r="G101" s="42">
        <f t="shared" ca="1" si="39"/>
        <v>0.60218883930106637</v>
      </c>
      <c r="H101" s="42">
        <f t="shared" ca="1" si="29"/>
        <v>0.16171576764827716</v>
      </c>
      <c r="I101" s="42">
        <f t="shared" ca="1" si="30"/>
        <v>0.74423715294411019</v>
      </c>
      <c r="J101" s="42">
        <f t="shared" ca="1" si="31"/>
        <v>-0.82631375515694094</v>
      </c>
      <c r="K101" s="42">
        <f t="shared" ca="1" si="32"/>
        <v>-0.70001477366374076</v>
      </c>
      <c r="L101" s="12">
        <f t="shared" ca="1" si="33"/>
        <v>7.3473724896861183</v>
      </c>
      <c r="M101" s="12">
        <f t="shared" ca="1" si="34"/>
        <v>7.5999704526725189</v>
      </c>
      <c r="N101" s="12">
        <f t="shared" ca="1" si="35"/>
        <v>7.5999704526725189</v>
      </c>
      <c r="O101" s="12">
        <f t="shared" ca="1" si="36"/>
        <v>7.3473724896861183</v>
      </c>
      <c r="P101" s="42">
        <f t="shared" si="25"/>
        <v>0.63000000000000023</v>
      </c>
      <c r="Q101" s="12">
        <f t="shared" ca="1" si="26"/>
        <v>9.6065575745192202</v>
      </c>
      <c r="R101" s="12">
        <f t="shared" ca="1" si="27"/>
        <v>9.7246735878455173</v>
      </c>
      <c r="S101" s="34"/>
      <c r="T101" s="34"/>
      <c r="U101" s="12"/>
      <c r="V101" s="34"/>
      <c r="W101" s="38" t="s">
        <v>50</v>
      </c>
      <c r="X101" s="83">
        <f ca="1">COUNTIF($O$16:$O$120,"&lt;"&amp;X99)</f>
        <v>1</v>
      </c>
      <c r="Y101" s="79">
        <f ca="1">COUNTIF($O$16:$O$120,"&lt;"&amp;Y99)-X101</f>
        <v>0</v>
      </c>
      <c r="Z101" s="79">
        <f ca="1">COUNTIF($O$16:$O$120,"&lt;"&amp;Z99)-SUM($X$101:Y101)</f>
        <v>1</v>
      </c>
      <c r="AA101" s="79">
        <f ca="1">COUNTIF($O$16:$O$120,"&lt;"&amp;AA99)-SUM($X$101:Z101)</f>
        <v>8</v>
      </c>
      <c r="AB101" s="79">
        <f ca="1">COUNTIF($O$16:$O$120,"&lt;"&amp;AB99)-SUM($X$101:AA101)</f>
        <v>16</v>
      </c>
      <c r="AC101" s="79">
        <f ca="1">COUNTIF($O$16:$O$120,"&lt;"&amp;AC99)-SUM($X$101:AB101)</f>
        <v>28</v>
      </c>
      <c r="AD101" s="79">
        <f ca="1">COUNTIF($O$16:$O$120,"&lt;"&amp;AD99)-SUM($X$101:AC101)</f>
        <v>24</v>
      </c>
      <c r="AE101" s="79">
        <f ca="1">COUNTIF($O$16:$O$120,"&lt;"&amp;AE99)-SUM($X$101:AD101)</f>
        <v>18</v>
      </c>
      <c r="AF101" s="79">
        <f ca="1">COUNTIF($O$16:$O$120,"&lt;"&amp;AF99)-SUM($X$101:AE101)</f>
        <v>7</v>
      </c>
      <c r="AG101" s="84">
        <f ca="1">COUNTIF($O$16:$O$120,"&lt;="&amp;AG99)-SUM($X$101:AF101)</f>
        <v>2</v>
      </c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5"/>
      <c r="AS101" s="1"/>
      <c r="AT101" s="1"/>
    </row>
    <row r="102" spans="1:46" s="9" customFormat="1" ht="15.75" thickBot="1" x14ac:dyDescent="0.3">
      <c r="A102" s="1"/>
      <c r="B102" s="33"/>
      <c r="C102" s="42">
        <f t="shared" si="37"/>
        <v>21.75</v>
      </c>
      <c r="D102" s="42">
        <f t="shared" ca="1" si="28"/>
        <v>1.3535462703313517E-3</v>
      </c>
      <c r="E102" s="42">
        <f t="shared" ca="1" si="28"/>
        <v>0.89022784391988974</v>
      </c>
      <c r="F102" s="42">
        <f t="shared" ca="1" si="38"/>
        <v>0.35961249653612382</v>
      </c>
      <c r="G102" s="42">
        <f t="shared" ca="1" si="39"/>
        <v>0.49994173137249942</v>
      </c>
      <c r="H102" s="42">
        <f t="shared" ca="1" si="29"/>
        <v>0.14909770264877398</v>
      </c>
      <c r="I102" s="42">
        <f t="shared" ca="1" si="30"/>
        <v>0.51129431341085552</v>
      </c>
      <c r="J102" s="42">
        <f t="shared" ca="1" si="31"/>
        <v>-0.19603936591401427</v>
      </c>
      <c r="K102" s="42">
        <f t="shared" ca="1" si="32"/>
        <v>1.0692564720725315</v>
      </c>
      <c r="L102" s="12">
        <f t="shared" ca="1" si="33"/>
        <v>8.607921268171971</v>
      </c>
      <c r="M102" s="12">
        <f t="shared" ca="1" si="34"/>
        <v>11.138512944145063</v>
      </c>
      <c r="N102" s="12">
        <f t="shared" ca="1" si="35"/>
        <v>11.138512944145063</v>
      </c>
      <c r="O102" s="12">
        <f t="shared" ca="1" si="36"/>
        <v>8.607921268171971</v>
      </c>
      <c r="P102" s="42">
        <f t="shared" si="25"/>
        <v>0.65000000000000024</v>
      </c>
      <c r="Q102" s="12">
        <f t="shared" ca="1" si="26"/>
        <v>9.6929445114038995</v>
      </c>
      <c r="R102" s="12">
        <f t="shared" ca="1" si="27"/>
        <v>9.8491239416193217</v>
      </c>
      <c r="S102" s="34"/>
      <c r="T102" s="12"/>
      <c r="U102" s="12"/>
      <c r="V102" s="34"/>
      <c r="W102" s="86" t="s">
        <v>49</v>
      </c>
      <c r="X102" s="85">
        <f ca="1">IF(X101&gt;0,(X100-X101)^2/X101,"")</f>
        <v>1</v>
      </c>
      <c r="Y102" s="96" t="str">
        <f t="shared" ref="Y102:AG102" ca="1" si="40">IF(Y101&gt;0,(Y100-Y101)^2/Y101,"")</f>
        <v/>
      </c>
      <c r="Z102" s="96">
        <f t="shared" ca="1" si="40"/>
        <v>16</v>
      </c>
      <c r="AA102" s="96">
        <f t="shared" ca="1" si="40"/>
        <v>0.125</v>
      </c>
      <c r="AB102" s="96">
        <f t="shared" ca="1" si="40"/>
        <v>6.25E-2</v>
      </c>
      <c r="AC102" s="96">
        <f ca="1">IF(AC101&gt;0,((AC100-AC101)^2)/AC101,"")</f>
        <v>2.2857142857142856</v>
      </c>
      <c r="AD102" s="96">
        <f t="shared" ca="1" si="40"/>
        <v>1.5</v>
      </c>
      <c r="AE102" s="96">
        <f t="shared" ca="1" si="40"/>
        <v>0</v>
      </c>
      <c r="AF102" s="96">
        <f t="shared" ca="1" si="40"/>
        <v>0</v>
      </c>
      <c r="AG102" s="97">
        <f t="shared" ca="1" si="40"/>
        <v>0.5</v>
      </c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5"/>
      <c r="AS102" s="1"/>
      <c r="AT102" s="1"/>
    </row>
    <row r="103" spans="1:46" s="9" customFormat="1" ht="18" customHeight="1" thickBot="1" x14ac:dyDescent="0.3">
      <c r="A103" s="1"/>
      <c r="B103" s="33"/>
      <c r="C103" s="42">
        <f t="shared" si="37"/>
        <v>22</v>
      </c>
      <c r="D103" s="42">
        <f t="shared" ca="1" si="28"/>
        <v>0.65560538026177717</v>
      </c>
      <c r="E103" s="42">
        <f t="shared" ca="1" si="28"/>
        <v>0.97840277779116591</v>
      </c>
      <c r="F103" s="42">
        <f t="shared" ca="1" si="38"/>
        <v>0.34601701048240469</v>
      </c>
      <c r="G103" s="42">
        <f t="shared" ca="1" si="39"/>
        <v>0.48212426196538949</v>
      </c>
      <c r="H103" s="42">
        <f t="shared" ca="1" si="29"/>
        <v>0.11466838686214979</v>
      </c>
      <c r="I103" s="42">
        <f t="shared" ca="1" si="30"/>
        <v>0.47070194849146119</v>
      </c>
      <c r="J103" s="42">
        <f t="shared" ca="1" si="31"/>
        <v>-1.1204128237156534</v>
      </c>
      <c r="K103" s="42">
        <f t="shared" ca="1" si="32"/>
        <v>-1.405421181580969</v>
      </c>
      <c r="L103" s="12">
        <f t="shared" ca="1" si="33"/>
        <v>6.7591743525686931</v>
      </c>
      <c r="M103" s="12">
        <f t="shared" ca="1" si="34"/>
        <v>6.1891576368380621</v>
      </c>
      <c r="N103" s="12">
        <f t="shared" ca="1" si="35"/>
        <v>6.1891576368380621</v>
      </c>
      <c r="O103" s="12">
        <f t="shared" ca="1" si="36"/>
        <v>6.7591743525686931</v>
      </c>
      <c r="P103" s="42">
        <f t="shared" ref="P103:P119" si="41">0.02+P102</f>
        <v>0.67000000000000026</v>
      </c>
      <c r="Q103" s="12">
        <f t="shared" ca="1" si="26"/>
        <v>9.7994727334519443</v>
      </c>
      <c r="R103" s="12">
        <f t="shared" ca="1" si="27"/>
        <v>9.9031573679178599</v>
      </c>
      <c r="S103" s="34"/>
      <c r="T103" s="12"/>
      <c r="U103" s="12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87"/>
      <c r="AI103" s="88"/>
      <c r="AJ103" s="87"/>
      <c r="AK103" s="34"/>
      <c r="AL103" s="34"/>
      <c r="AM103" s="34"/>
      <c r="AN103" s="34"/>
      <c r="AO103" s="34"/>
      <c r="AP103" s="34"/>
      <c r="AQ103" s="34"/>
      <c r="AR103" s="35"/>
      <c r="AS103" s="1"/>
      <c r="AT103" s="1"/>
    </row>
    <row r="104" spans="1:46" s="9" customFormat="1" ht="15.75" thickBot="1" x14ac:dyDescent="0.3">
      <c r="A104" s="1"/>
      <c r="B104" s="33"/>
      <c r="C104" s="42">
        <f t="shared" si="37"/>
        <v>22.25</v>
      </c>
      <c r="D104" s="42">
        <f t="shared" ca="1" si="28"/>
        <v>6.1048952853767879E-2</v>
      </c>
      <c r="E104" s="42">
        <f t="shared" ca="1" si="28"/>
        <v>0.68113632095247933</v>
      </c>
      <c r="F104" s="42">
        <f t="shared" ca="1" si="38"/>
        <v>0.40176163767638262</v>
      </c>
      <c r="G104" s="42">
        <f t="shared" ca="1" si="39"/>
        <v>0.58377891207328148</v>
      </c>
      <c r="H104" s="42">
        <f t="shared" ca="1" si="29"/>
        <v>0.25583651909998772</v>
      </c>
      <c r="I104" s="42">
        <f t="shared" ca="1" si="30"/>
        <v>0.70229503046337605</v>
      </c>
      <c r="J104" s="42">
        <f t="shared" ca="1" si="31"/>
        <v>7.4338819272629739E-2</v>
      </c>
      <c r="K104" s="42">
        <f t="shared" ca="1" si="32"/>
        <v>-0.22446521309622838</v>
      </c>
      <c r="L104" s="12">
        <f t="shared" ca="1" si="33"/>
        <v>9.1486776385452586</v>
      </c>
      <c r="M104" s="12">
        <f t="shared" ca="1" si="34"/>
        <v>8.5510695738075437</v>
      </c>
      <c r="N104" s="12">
        <f t="shared" ca="1" si="35"/>
        <v>8.5510695738075437</v>
      </c>
      <c r="O104" s="12">
        <f t="shared" ca="1" si="36"/>
        <v>9.1486776385452586</v>
      </c>
      <c r="P104" s="42">
        <f t="shared" si="41"/>
        <v>0.69000000000000028</v>
      </c>
      <c r="Q104" s="12">
        <f t="shared" ca="1" si="26"/>
        <v>9.9432740139603872</v>
      </c>
      <c r="R104" s="12">
        <f t="shared" ca="1" si="27"/>
        <v>9.9480229173916772</v>
      </c>
      <c r="S104" s="12"/>
      <c r="T104" s="12"/>
      <c r="U104" s="98" t="s">
        <v>57</v>
      </c>
      <c r="V104" s="100"/>
      <c r="W104" s="100"/>
      <c r="X104" s="105" t="s">
        <v>48</v>
      </c>
      <c r="Y104" s="104">
        <f ca="1">COUNT(X102:AG102)</f>
        <v>9</v>
      </c>
      <c r="Z104" s="106" t="s">
        <v>47</v>
      </c>
      <c r="AA104" s="107">
        <f ca="1">Y104-3</f>
        <v>6</v>
      </c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5"/>
      <c r="AS104" s="1"/>
      <c r="AT104" s="1"/>
    </row>
    <row r="105" spans="1:46" s="9" customFormat="1" ht="15.75" thickBot="1" x14ac:dyDescent="0.3">
      <c r="A105" s="1"/>
      <c r="B105" s="33"/>
      <c r="C105" s="42">
        <f t="shared" si="37"/>
        <v>22.5</v>
      </c>
      <c r="D105" s="42">
        <f t="shared" ca="1" si="28"/>
        <v>0.31928955006435611</v>
      </c>
      <c r="E105" s="42">
        <f t="shared" ca="1" si="28"/>
        <v>0.11859576375493752</v>
      </c>
      <c r="F105" s="42">
        <f t="shared" ca="1" si="38"/>
        <v>0.41346488734240777</v>
      </c>
      <c r="G105" s="42">
        <f t="shared" ca="1" si="39"/>
        <v>0.6179736179421117</v>
      </c>
      <c r="H105" s="42">
        <f t="shared" ca="1" si="29"/>
        <v>0.28547392057936027</v>
      </c>
      <c r="I105" s="42">
        <f t="shared" ca="1" si="30"/>
        <v>0.78019857261201708</v>
      </c>
      <c r="J105" s="42">
        <f t="shared" ca="1" si="31"/>
        <v>1.4815224694786209</v>
      </c>
      <c r="K105" s="42">
        <f t="shared" ca="1" si="32"/>
        <v>0.58405167774870237</v>
      </c>
      <c r="L105" s="12">
        <f t="shared" ca="1" si="33"/>
        <v>11.963044938957243</v>
      </c>
      <c r="M105" s="12">
        <f t="shared" ca="1" si="34"/>
        <v>10.168103355497404</v>
      </c>
      <c r="N105" s="12">
        <f t="shared" ca="1" si="35"/>
        <v>10.168103355497404</v>
      </c>
      <c r="O105" s="12">
        <f t="shared" ca="1" si="36"/>
        <v>11.963044938957243</v>
      </c>
      <c r="P105" s="42">
        <f t="shared" si="41"/>
        <v>0.7100000000000003</v>
      </c>
      <c r="Q105" s="12">
        <f t="shared" ca="1" si="26"/>
        <v>10.008825311780321</v>
      </c>
      <c r="R105" s="12">
        <f t="shared" ca="1" si="27"/>
        <v>9.9974186793842357</v>
      </c>
      <c r="S105" s="12"/>
      <c r="T105" s="12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5"/>
      <c r="AS105" s="1"/>
      <c r="AT105" s="1"/>
    </row>
    <row r="106" spans="1:46" s="9" customFormat="1" ht="18.75" thickBot="1" x14ac:dyDescent="0.4">
      <c r="A106" s="1"/>
      <c r="B106" s="33"/>
      <c r="C106" s="42">
        <f t="shared" si="37"/>
        <v>22.75</v>
      </c>
      <c r="D106" s="42">
        <f t="shared" ca="1" si="28"/>
        <v>0.8795938426862544</v>
      </c>
      <c r="E106" s="42">
        <f t="shared" ca="1" si="28"/>
        <v>4.4501493273886306E-3</v>
      </c>
      <c r="F106" s="42">
        <f t="shared" ca="1" si="38"/>
        <v>0.43848644423912059</v>
      </c>
      <c r="G106" s="42">
        <f t="shared" ca="1" si="39"/>
        <v>0.68874277591370159</v>
      </c>
      <c r="H106" s="42">
        <f t="shared" ca="1" si="29"/>
        <v>0.34883870801439626</v>
      </c>
      <c r="I106" s="42">
        <f t="shared" ca="1" si="30"/>
        <v>0.94142727573383711</v>
      </c>
      <c r="J106" s="42">
        <f t="shared" ca="1" si="31"/>
        <v>-7.4617074019076149E-2</v>
      </c>
      <c r="K106" s="42">
        <f t="shared" ca="1" si="32"/>
        <v>-0.96760962514799753</v>
      </c>
      <c r="L106" s="12">
        <f t="shared" ca="1" si="33"/>
        <v>8.8507658519618477</v>
      </c>
      <c r="M106" s="12">
        <f t="shared" ca="1" si="34"/>
        <v>7.0647807497040045</v>
      </c>
      <c r="N106" s="12">
        <f t="shared" ca="1" si="35"/>
        <v>7.0647807497040045</v>
      </c>
      <c r="O106" s="12">
        <f t="shared" ca="1" si="36"/>
        <v>8.8507658519618477</v>
      </c>
      <c r="P106" s="42">
        <f t="shared" si="41"/>
        <v>0.73000000000000032</v>
      </c>
      <c r="Q106" s="12">
        <f t="shared" ca="1" si="26"/>
        <v>10.162182362329693</v>
      </c>
      <c r="R106" s="12">
        <f t="shared" ca="1" si="27"/>
        <v>10.13195319285926</v>
      </c>
      <c r="S106" s="12"/>
      <c r="T106" s="12"/>
      <c r="U106" s="103" t="s">
        <v>56</v>
      </c>
      <c r="V106" s="99"/>
      <c r="W106" s="99"/>
      <c r="X106" s="104" t="s">
        <v>53</v>
      </c>
      <c r="Y106" s="101" t="s">
        <v>54</v>
      </c>
      <c r="Z106" s="108">
        <f ca="1">SUM(X102:AG102)</f>
        <v>21.473214285714285</v>
      </c>
      <c r="AA106" s="104" t="s">
        <v>52</v>
      </c>
      <c r="AB106" s="101" t="s">
        <v>55</v>
      </c>
      <c r="AC106" s="108">
        <f ca="1">_xlfn.CHISQ.INV(0.95,AA104)</f>
        <v>12.591587243743977</v>
      </c>
      <c r="AD106" s="99"/>
      <c r="AE106" s="99" t="str">
        <f ca="1">IF(AC106&lt;Z106,"Reject","Fail to Reject")</f>
        <v>Reject</v>
      </c>
      <c r="AF106" s="99"/>
      <c r="AG106" s="102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5"/>
      <c r="AS106" s="1"/>
      <c r="AT106" s="1"/>
    </row>
    <row r="107" spans="1:46" s="9" customFormat="1" x14ac:dyDescent="0.25">
      <c r="A107" s="1"/>
      <c r="B107" s="33"/>
      <c r="C107" s="42">
        <f t="shared" si="37"/>
        <v>23</v>
      </c>
      <c r="D107" s="42">
        <f t="shared" ca="1" si="28"/>
        <v>0.23816140404916042</v>
      </c>
      <c r="E107" s="42">
        <f t="shared" ca="1" si="28"/>
        <v>0.70625682579669524</v>
      </c>
      <c r="F107" s="42">
        <f t="shared" ca="1" si="38"/>
        <v>0.52443465636057029</v>
      </c>
      <c r="G107" s="42">
        <f t="shared" ca="1" si="39"/>
        <v>0.66534612834682283</v>
      </c>
      <c r="H107" s="42">
        <f t="shared" ca="1" si="29"/>
        <v>0.56649463621974794</v>
      </c>
      <c r="I107" s="42">
        <f t="shared" ca="1" si="30"/>
        <v>0.88812423733792323</v>
      </c>
      <c r="J107" s="42">
        <f t="shared" ca="1" si="31"/>
        <v>-0.71822379953596849</v>
      </c>
      <c r="K107" s="42">
        <f t="shared" ca="1" si="32"/>
        <v>-0.98519095406576096</v>
      </c>
      <c r="L107" s="12">
        <f t="shared" ca="1" si="33"/>
        <v>7.5635524009280628</v>
      </c>
      <c r="M107" s="12">
        <f t="shared" ca="1" si="34"/>
        <v>7.0296180918684783</v>
      </c>
      <c r="N107" s="12">
        <f t="shared" ca="1" si="35"/>
        <v>7.0296180918684783</v>
      </c>
      <c r="O107" s="12">
        <f t="shared" ca="1" si="36"/>
        <v>7.5635524009280628</v>
      </c>
      <c r="P107" s="42">
        <f t="shared" si="41"/>
        <v>0.75000000000000033</v>
      </c>
      <c r="Q107" s="12">
        <f t="shared" ca="1" si="26"/>
        <v>10.23366880600673</v>
      </c>
      <c r="R107" s="12">
        <f t="shared" ca="1" si="27"/>
        <v>10.313186678861781</v>
      </c>
      <c r="S107" s="12"/>
      <c r="T107" s="12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5"/>
      <c r="AS107" s="1"/>
      <c r="AT107" s="1"/>
    </row>
    <row r="108" spans="1:46" s="9" customFormat="1" x14ac:dyDescent="0.25">
      <c r="A108" s="1"/>
      <c r="B108" s="33"/>
      <c r="C108" s="42">
        <f t="shared" si="37"/>
        <v>23.25</v>
      </c>
      <c r="D108" s="42">
        <f t="shared" ca="1" si="28"/>
        <v>0.60413317105665465</v>
      </c>
      <c r="E108" s="42">
        <f t="shared" ca="1" si="28"/>
        <v>0.94891936560985668</v>
      </c>
      <c r="F108" s="42">
        <f t="shared" ca="1" si="38"/>
        <v>0.55217120817264242</v>
      </c>
      <c r="G108" s="42">
        <f t="shared" ca="1" si="39"/>
        <v>0.61490907210139645</v>
      </c>
      <c r="H108" s="42">
        <f t="shared" ca="1" si="29"/>
        <v>0.63673489812701989</v>
      </c>
      <c r="I108" s="42">
        <f t="shared" ca="1" si="30"/>
        <v>0.77321682002773118</v>
      </c>
      <c r="J108" s="42">
        <f t="shared" ca="1" si="31"/>
        <v>-1.4709203645475921</v>
      </c>
      <c r="K108" s="42">
        <f t="shared" ca="1" si="32"/>
        <v>-2.0959722248567987</v>
      </c>
      <c r="L108" s="12">
        <f t="shared" ca="1" si="33"/>
        <v>6.0581592709048158</v>
      </c>
      <c r="M108" s="12">
        <f t="shared" ca="1" si="34"/>
        <v>4.8080555502864026</v>
      </c>
      <c r="N108" s="12">
        <f t="shared" ca="1" si="35"/>
        <v>4.8080555502864026</v>
      </c>
      <c r="O108" s="12">
        <f t="shared" ca="1" si="36"/>
        <v>6.0581592709048158</v>
      </c>
      <c r="P108" s="42">
        <f t="shared" si="41"/>
        <v>0.77000000000000035</v>
      </c>
      <c r="Q108" s="12">
        <f t="shared" ca="1" si="26"/>
        <v>10.325164978869909</v>
      </c>
      <c r="R108" s="12">
        <f t="shared" ca="1" si="27"/>
        <v>10.533194497862834</v>
      </c>
      <c r="S108" s="12"/>
      <c r="T108" s="12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5"/>
      <c r="AS108" s="1"/>
      <c r="AT108" s="1"/>
    </row>
    <row r="109" spans="1:46" s="9" customFormat="1" x14ac:dyDescent="0.25">
      <c r="A109" s="1"/>
      <c r="B109" s="33"/>
      <c r="C109" s="42">
        <f t="shared" si="37"/>
        <v>23.5</v>
      </c>
      <c r="D109" s="42">
        <f t="shared" ca="1" si="28"/>
        <v>0.65727031517669487</v>
      </c>
      <c r="E109" s="42">
        <f t="shared" ca="1" si="28"/>
        <v>0.93500613238986618</v>
      </c>
      <c r="F109" s="42">
        <f t="shared" ca="1" si="38"/>
        <v>0.56790837272908545</v>
      </c>
      <c r="G109" s="42">
        <f t="shared" ca="1" si="39"/>
        <v>0.55336443767770771</v>
      </c>
      <c r="H109" s="42">
        <f t="shared" ca="1" si="29"/>
        <v>0.67658781739441365</v>
      </c>
      <c r="I109" s="42">
        <f t="shared" ca="1" si="30"/>
        <v>0.63300374025332817</v>
      </c>
      <c r="J109" s="42">
        <f t="shared" ca="1" si="31"/>
        <v>0.4776768704023947</v>
      </c>
      <c r="K109" s="42">
        <f t="shared" ca="1" si="32"/>
        <v>0.85239706269740556</v>
      </c>
      <c r="L109" s="12">
        <f t="shared" ca="1" si="33"/>
        <v>9.9553537408047887</v>
      </c>
      <c r="M109" s="12">
        <f t="shared" ca="1" si="34"/>
        <v>10.704794125394811</v>
      </c>
      <c r="N109" s="12">
        <f t="shared" ca="1" si="35"/>
        <v>10.704794125394811</v>
      </c>
      <c r="O109" s="12">
        <f t="shared" ca="1" si="36"/>
        <v>9.9553537408047887</v>
      </c>
      <c r="P109" s="42">
        <f t="shared" si="41"/>
        <v>0.79000000000000037</v>
      </c>
      <c r="Q109" s="12">
        <f t="shared" ca="1" si="26"/>
        <v>10.41072837084133</v>
      </c>
      <c r="R109" s="12">
        <f t="shared" ca="1" si="27"/>
        <v>10.607386858209722</v>
      </c>
      <c r="S109" s="12"/>
      <c r="T109" s="12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5"/>
      <c r="AS109" s="1"/>
      <c r="AT109" s="1"/>
    </row>
    <row r="110" spans="1:46" s="9" customFormat="1" x14ac:dyDescent="0.25">
      <c r="A110" s="1"/>
      <c r="B110" s="33"/>
      <c r="C110" s="42">
        <f t="shared" si="37"/>
        <v>23.75</v>
      </c>
      <c r="D110" s="42">
        <f t="shared" ca="1" si="28"/>
        <v>0.52992183573308815</v>
      </c>
      <c r="E110" s="42">
        <f t="shared" ca="1" si="28"/>
        <v>0.93568980368103671</v>
      </c>
      <c r="F110" s="42">
        <f t="shared" ca="1" si="38"/>
        <v>0.60262542940196495</v>
      </c>
      <c r="G110" s="42">
        <f t="shared" ca="1" si="39"/>
        <v>0.60856385522860867</v>
      </c>
      <c r="H110" s="42">
        <f t="shared" ca="1" si="29"/>
        <v>0.76450556470038211</v>
      </c>
      <c r="I110" s="42">
        <f t="shared" ca="1" si="30"/>
        <v>0.75876093109604481</v>
      </c>
      <c r="J110" s="42">
        <f t="shared" ca="1" si="31"/>
        <v>0.43495182967633145</v>
      </c>
      <c r="K110" s="42">
        <f t="shared" ca="1" si="32"/>
        <v>-9.3609991920071356E-2</v>
      </c>
      <c r="L110" s="12">
        <f t="shared" ca="1" si="33"/>
        <v>9.8699036593526621</v>
      </c>
      <c r="M110" s="12">
        <f t="shared" ca="1" si="34"/>
        <v>8.8127800161598575</v>
      </c>
      <c r="N110" s="12">
        <f t="shared" ca="1" si="35"/>
        <v>8.8127800161598575</v>
      </c>
      <c r="O110" s="12">
        <f t="shared" ca="1" si="36"/>
        <v>9.8699036593526621</v>
      </c>
      <c r="P110" s="42">
        <f t="shared" si="41"/>
        <v>0.81000000000000039</v>
      </c>
      <c r="Q110" s="12">
        <f t="shared" ca="1" si="26"/>
        <v>10.491161401544149</v>
      </c>
      <c r="R110" s="12">
        <f t="shared" ca="1" si="27"/>
        <v>10.643201282905647</v>
      </c>
      <c r="S110" s="12"/>
      <c r="T110" s="12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5"/>
      <c r="AS110" s="1"/>
      <c r="AT110" s="1"/>
    </row>
    <row r="111" spans="1:46" s="9" customFormat="1" x14ac:dyDescent="0.25">
      <c r="A111" s="1"/>
      <c r="B111" s="33"/>
      <c r="C111" s="42">
        <f t="shared" si="37"/>
        <v>24</v>
      </c>
      <c r="D111" s="42">
        <f t="shared" ca="1" si="28"/>
        <v>0.77488745536337877</v>
      </c>
      <c r="E111" s="42">
        <f t="shared" ca="1" si="28"/>
        <v>0.67965801581797847</v>
      </c>
      <c r="F111" s="42">
        <f t="shared" ca="1" si="38"/>
        <v>0.50917188695296689</v>
      </c>
      <c r="G111" s="42">
        <f t="shared" ca="1" si="39"/>
        <v>0.63519919480073961</v>
      </c>
      <c r="H111" s="42">
        <f t="shared" ca="1" si="29"/>
        <v>0.52784307895754523</v>
      </c>
      <c r="I111" s="42">
        <f t="shared" ca="1" si="30"/>
        <v>0.81944246779241103</v>
      </c>
      <c r="J111" s="42">
        <f t="shared" ca="1" si="31"/>
        <v>-1.083572034197285</v>
      </c>
      <c r="K111" s="42">
        <f t="shared" ca="1" si="32"/>
        <v>1.5365880301387191E-2</v>
      </c>
      <c r="L111" s="12">
        <f t="shared" ca="1" si="33"/>
        <v>6.8328559316054296</v>
      </c>
      <c r="M111" s="12">
        <f t="shared" ca="1" si="34"/>
        <v>9.0307317606027748</v>
      </c>
      <c r="N111" s="12">
        <f t="shared" ca="1" si="35"/>
        <v>9.0307317606027748</v>
      </c>
      <c r="O111" s="12">
        <f t="shared" ca="1" si="36"/>
        <v>6.8328559316054296</v>
      </c>
      <c r="P111" s="42">
        <f t="shared" si="41"/>
        <v>0.8300000000000004</v>
      </c>
      <c r="Q111" s="12">
        <f t="shared" ca="1" si="26"/>
        <v>10.632025505106363</v>
      </c>
      <c r="R111" s="12">
        <f t="shared" ca="1" si="27"/>
        <v>10.679685916694368</v>
      </c>
      <c r="S111" s="12"/>
      <c r="T111" s="12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5"/>
      <c r="AS111" s="1"/>
      <c r="AT111" s="1"/>
    </row>
    <row r="112" spans="1:46" s="9" customFormat="1" x14ac:dyDescent="0.25">
      <c r="A112" s="1"/>
      <c r="B112" s="33"/>
      <c r="C112" s="42">
        <f t="shared" si="37"/>
        <v>24.25</v>
      </c>
      <c r="D112" s="42">
        <f t="shared" ca="1" si="28"/>
        <v>0.90523434657042645</v>
      </c>
      <c r="E112" s="42">
        <f t="shared" ca="1" si="28"/>
        <v>0.52446927158232937</v>
      </c>
      <c r="F112" s="42">
        <f t="shared" ca="1" si="38"/>
        <v>0.52595242463252012</v>
      </c>
      <c r="G112" s="42">
        <f t="shared" ca="1" si="39"/>
        <v>0.60992432341671665</v>
      </c>
      <c r="H112" s="42">
        <f t="shared" ca="1" si="29"/>
        <v>0.5703382445261671</v>
      </c>
      <c r="I112" s="42">
        <f t="shared" ca="1" si="30"/>
        <v>0.76186039600270938</v>
      </c>
      <c r="J112" s="42">
        <f t="shared" ca="1" si="31"/>
        <v>-0.89967906871744618</v>
      </c>
      <c r="K112" s="42">
        <f t="shared" ca="1" si="32"/>
        <v>-1.4475411265585907</v>
      </c>
      <c r="L112" s="12">
        <f t="shared" ca="1" si="33"/>
        <v>7.2006418625651074</v>
      </c>
      <c r="M112" s="12">
        <f t="shared" ca="1" si="34"/>
        <v>6.1049177468828191</v>
      </c>
      <c r="N112" s="12">
        <f t="shared" ca="1" si="35"/>
        <v>6.1049177468828191</v>
      </c>
      <c r="O112" s="12">
        <f t="shared" ca="1" si="36"/>
        <v>7.2006418625651074</v>
      </c>
      <c r="P112" s="42">
        <f t="shared" si="41"/>
        <v>0.85000000000000042</v>
      </c>
      <c r="Q112" s="12">
        <f t="shared" ca="1" si="26"/>
        <v>10.939844090474276</v>
      </c>
      <c r="R112" s="12">
        <f t="shared" ca="1" si="27"/>
        <v>10.893855148837325</v>
      </c>
      <c r="S112" s="12"/>
      <c r="T112" s="12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5"/>
      <c r="AS112" s="1"/>
      <c r="AT112" s="1"/>
    </row>
    <row r="113" spans="1:46" s="9" customFormat="1" x14ac:dyDescent="0.25">
      <c r="A113" s="1"/>
      <c r="B113" s="33"/>
      <c r="C113" s="42">
        <f t="shared" si="37"/>
        <v>24.5</v>
      </c>
      <c r="D113" s="42">
        <f t="shared" ca="1" si="28"/>
        <v>0.2026834338617558</v>
      </c>
      <c r="E113" s="42">
        <f t="shared" ca="1" si="28"/>
        <v>0.12723461113928014</v>
      </c>
      <c r="F113" s="42">
        <f t="shared" ca="1" si="38"/>
        <v>0.54240879059827041</v>
      </c>
      <c r="G113" s="42">
        <f t="shared" ca="1" si="39"/>
        <v>0.61130082668711849</v>
      </c>
      <c r="H113" s="42">
        <f t="shared" ca="1" si="29"/>
        <v>0.6120124750977235</v>
      </c>
      <c r="I113" s="42">
        <f t="shared" ca="1" si="30"/>
        <v>0.76499639257933849</v>
      </c>
      <c r="J113" s="42">
        <f t="shared" ca="1" si="31"/>
        <v>1.3412488427282545E-2</v>
      </c>
      <c r="K113" s="42">
        <f t="shared" ca="1" si="32"/>
        <v>-0.60508952774361191</v>
      </c>
      <c r="L113" s="12">
        <f t="shared" ca="1" si="33"/>
        <v>9.0268249768545648</v>
      </c>
      <c r="M113" s="12">
        <f t="shared" ca="1" si="34"/>
        <v>7.7898209445127762</v>
      </c>
      <c r="N113" s="12">
        <f t="shared" ca="1" si="35"/>
        <v>7.7898209445127762</v>
      </c>
      <c r="O113" s="12">
        <f t="shared" ca="1" si="36"/>
        <v>9.0268249768545648</v>
      </c>
      <c r="P113" s="42">
        <f t="shared" si="41"/>
        <v>0.87000000000000044</v>
      </c>
      <c r="Q113" s="12">
        <f t="shared" ca="1" si="26"/>
        <v>11.160748129595259</v>
      </c>
      <c r="R113" s="12">
        <f t="shared" ca="1" si="27"/>
        <v>11.053883204769882</v>
      </c>
      <c r="S113" s="12"/>
      <c r="T113" s="12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5"/>
      <c r="AS113" s="1"/>
      <c r="AT113" s="1"/>
    </row>
    <row r="114" spans="1:46" s="9" customFormat="1" x14ac:dyDescent="0.25">
      <c r="A114" s="1"/>
      <c r="B114" s="33"/>
      <c r="C114" s="42">
        <f t="shared" si="37"/>
        <v>24.75</v>
      </c>
      <c r="D114" s="42">
        <f t="shared" ca="1" si="28"/>
        <v>0.63174306012027159</v>
      </c>
      <c r="E114" s="42">
        <f t="shared" ca="1" si="28"/>
        <v>0.61539052171304687</v>
      </c>
      <c r="F114" s="42">
        <f t="shared" ca="1" si="38"/>
        <v>0.50296077193772715</v>
      </c>
      <c r="G114" s="42">
        <f t="shared" ca="1" si="39"/>
        <v>0.59002246439381678</v>
      </c>
      <c r="H114" s="42">
        <f t="shared" ca="1" si="29"/>
        <v>0.51211400245363947</v>
      </c>
      <c r="I114" s="42">
        <f t="shared" ca="1" si="30"/>
        <v>0.71651930375368778</v>
      </c>
      <c r="J114" s="42">
        <f t="shared" ca="1" si="31"/>
        <v>0.83573588831521739</v>
      </c>
      <c r="K114" s="42">
        <f t="shared" ca="1" si="32"/>
        <v>0.90369909401352899</v>
      </c>
      <c r="L114" s="12">
        <f t="shared" ca="1" si="33"/>
        <v>10.671471776630435</v>
      </c>
      <c r="M114" s="12">
        <f t="shared" ca="1" si="34"/>
        <v>10.807398188027058</v>
      </c>
      <c r="N114" s="12">
        <f t="shared" ca="1" si="35"/>
        <v>10.807398188027058</v>
      </c>
      <c r="O114" s="12">
        <f t="shared" ca="1" si="36"/>
        <v>10.671471776630435</v>
      </c>
      <c r="P114" s="42">
        <f t="shared" si="41"/>
        <v>0.89000000000000046</v>
      </c>
      <c r="Q114" s="12">
        <f t="shared" ca="1" si="26"/>
        <v>11.233537236777007</v>
      </c>
      <c r="R114" s="12">
        <f t="shared" ca="1" si="27"/>
        <v>11.243437101290663</v>
      </c>
      <c r="S114" s="12"/>
      <c r="T114" s="12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5"/>
      <c r="AS114" s="1"/>
      <c r="AT114" s="1"/>
    </row>
    <row r="115" spans="1:46" s="9" customFormat="1" x14ac:dyDescent="0.25">
      <c r="A115" s="1"/>
      <c r="B115" s="33"/>
      <c r="C115" s="42">
        <f t="shared" si="37"/>
        <v>25</v>
      </c>
      <c r="D115" s="42">
        <f t="shared" ca="1" si="28"/>
        <v>3.8511960645271071E-2</v>
      </c>
      <c r="E115" s="42">
        <f t="shared" ca="1" si="28"/>
        <v>0.24416820547656648</v>
      </c>
      <c r="F115" s="42">
        <f t="shared" ca="1" si="38"/>
        <v>0.48015038444270292</v>
      </c>
      <c r="G115" s="42">
        <f t="shared" ca="1" si="39"/>
        <v>0.53174567050856625</v>
      </c>
      <c r="H115" s="42">
        <f t="shared" ca="1" si="29"/>
        <v>0.45434879779833282</v>
      </c>
      <c r="I115" s="42">
        <f t="shared" ca="1" si="30"/>
        <v>0.58375112945961871</v>
      </c>
      <c r="J115" s="42">
        <f t="shared" ca="1" si="31"/>
        <v>0.48151330148621391</v>
      </c>
      <c r="K115" s="42">
        <f t="shared" ca="1" si="32"/>
        <v>0.31054225365579136</v>
      </c>
      <c r="L115" s="12">
        <f t="shared" ca="1" si="33"/>
        <v>9.9630266029724286</v>
      </c>
      <c r="M115" s="12">
        <f t="shared" ca="1" si="34"/>
        <v>9.6210845073115827</v>
      </c>
      <c r="N115" s="12">
        <f t="shared" ca="1" si="35"/>
        <v>9.6210845073115827</v>
      </c>
      <c r="O115" s="12">
        <f t="shared" ca="1" si="36"/>
        <v>9.9630266029724286</v>
      </c>
      <c r="P115" s="42">
        <f t="shared" si="41"/>
        <v>0.91000000000000048</v>
      </c>
      <c r="Q115" s="12">
        <f t="shared" ca="1" si="26"/>
        <v>11.313573694725974</v>
      </c>
      <c r="R115" s="12">
        <f t="shared" ca="1" si="27"/>
        <v>11.264534430346828</v>
      </c>
      <c r="S115" s="12"/>
      <c r="T115" s="12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5"/>
      <c r="AS115" s="1"/>
      <c r="AT115" s="1"/>
    </row>
    <row r="116" spans="1:46" s="9" customFormat="1" x14ac:dyDescent="0.25">
      <c r="A116" s="1"/>
      <c r="B116" s="33"/>
      <c r="C116" s="42">
        <f t="shared" si="37"/>
        <v>25.25</v>
      </c>
      <c r="D116" s="42">
        <f t="shared" ca="1" si="28"/>
        <v>0.38918624316513983</v>
      </c>
      <c r="E116" s="42">
        <f t="shared" ca="1" si="28"/>
        <v>0.47878298334048941</v>
      </c>
      <c r="F116" s="42">
        <f t="shared" ref="F116:F147" ca="1" si="42">AVERAGE(D112:D120)</f>
        <v>0.48813271323937063</v>
      </c>
      <c r="G116" s="42">
        <f t="shared" ref="G116:G147" ca="1" si="43">AVERAGE(E112:E120)</f>
        <v>0.56483611265665035</v>
      </c>
      <c r="H116" s="42">
        <f t="shared" ca="1" si="29"/>
        <v>0.47456331000975582</v>
      </c>
      <c r="I116" s="42">
        <f t="shared" ca="1" si="30"/>
        <v>0.65913890043472323</v>
      </c>
      <c r="J116" s="42">
        <f t="shared" ca="1" si="31"/>
        <v>7.377880546087609E-2</v>
      </c>
      <c r="K116" s="42">
        <f t="shared" ca="1" si="32"/>
        <v>-0.22125052861509881</v>
      </c>
      <c r="L116" s="12">
        <f t="shared" ca="1" si="33"/>
        <v>9.1475576109217513</v>
      </c>
      <c r="M116" s="12">
        <f t="shared" ca="1" si="34"/>
        <v>8.5574989427698025</v>
      </c>
      <c r="N116" s="12">
        <f t="shared" ca="1" si="35"/>
        <v>8.5574989427698025</v>
      </c>
      <c r="O116" s="12">
        <f t="shared" ca="1" si="36"/>
        <v>9.1475576109217513</v>
      </c>
      <c r="P116" s="42">
        <f t="shared" si="41"/>
        <v>0.93000000000000049</v>
      </c>
      <c r="Q116" s="12">
        <f t="shared" ca="1" si="26"/>
        <v>11.532681287672331</v>
      </c>
      <c r="R116" s="12">
        <f t="shared" ca="1" si="27"/>
        <v>11.965929267328272</v>
      </c>
      <c r="S116" s="12"/>
      <c r="T116" s="12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5"/>
      <c r="AS116" s="1"/>
      <c r="AT116" s="1"/>
    </row>
    <row r="117" spans="1:46" s="9" customFormat="1" x14ac:dyDescent="0.25">
      <c r="A117" s="1"/>
      <c r="B117" s="33"/>
      <c r="C117" s="42">
        <f t="shared" si="37"/>
        <v>25.5</v>
      </c>
      <c r="D117" s="42">
        <f t="shared" ca="1" si="28"/>
        <v>0.75224046474840733</v>
      </c>
      <c r="E117" s="42">
        <f t="shared" ca="1" si="28"/>
        <v>0.96130789504347247</v>
      </c>
      <c r="F117" s="42">
        <f ca="1">AVERAGE(D113:D120)</f>
        <v>0.43599500907298855</v>
      </c>
      <c r="G117" s="42">
        <f ca="1">AVERAGE(E113:E120)</f>
        <v>0.56988196779094058</v>
      </c>
      <c r="H117" s="42">
        <f t="shared" ca="1" si="29"/>
        <v>0.34252937800900118</v>
      </c>
      <c r="I117" s="42">
        <f t="shared" ca="1" si="30"/>
        <v>0.67063453925197158</v>
      </c>
      <c r="J117" s="42">
        <f t="shared" ca="1" si="31"/>
        <v>0.76798524863703832</v>
      </c>
      <c r="K117" s="42">
        <f t="shared" ca="1" si="32"/>
        <v>1.5281216969883857</v>
      </c>
      <c r="L117" s="12">
        <f t="shared" ca="1" si="33"/>
        <v>10.535970497274077</v>
      </c>
      <c r="M117" s="12">
        <f t="shared" ca="1" si="34"/>
        <v>12.056243393976771</v>
      </c>
      <c r="N117" s="12">
        <f t="shared" ca="1" si="35"/>
        <v>12.056243393976771</v>
      </c>
      <c r="O117" s="12">
        <f t="shared" ca="1" si="36"/>
        <v>10.535970497274077</v>
      </c>
      <c r="P117" s="42">
        <f t="shared" si="41"/>
        <v>0.95000000000000051</v>
      </c>
      <c r="Q117" s="12">
        <f t="shared" ca="1" si="26"/>
        <v>11.926718681651286</v>
      </c>
      <c r="R117" s="12">
        <f t="shared" ca="1" si="27"/>
        <v>11.980356958048652</v>
      </c>
      <c r="S117" s="12"/>
      <c r="T117" s="12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5"/>
      <c r="AS117" s="1"/>
      <c r="AT117" s="1"/>
    </row>
    <row r="118" spans="1:46" s="9" customFormat="1" x14ac:dyDescent="0.25">
      <c r="A118" s="1"/>
      <c r="B118" s="33"/>
      <c r="C118" s="42">
        <f t="shared" si="37"/>
        <v>25.75</v>
      </c>
      <c r="D118" s="42">
        <f t="shared" ca="1" si="28"/>
        <v>0.30223814723180509</v>
      </c>
      <c r="E118" s="42">
        <f t="shared" ca="1" si="28"/>
        <v>0.74350087175015089</v>
      </c>
      <c r="F118" s="42">
        <f ca="1">AVERAGE(D114:D120)</f>
        <v>0.46932523410316473</v>
      </c>
      <c r="G118" s="42">
        <f ca="1">AVERAGE(E114:E120)</f>
        <v>0.63311730445546355</v>
      </c>
      <c r="H118" s="42">
        <f t="shared" ca="1" si="29"/>
        <v>0.42693510195803686</v>
      </c>
      <c r="I118" s="42">
        <f t="shared" ca="1" si="30"/>
        <v>0.81469943438588877</v>
      </c>
      <c r="J118" s="42">
        <f t="shared" ca="1" si="31"/>
        <v>0.4624043216250755</v>
      </c>
      <c r="K118" s="42">
        <f t="shared" ca="1" si="32"/>
        <v>5.6295172711392671E-2</v>
      </c>
      <c r="L118" s="12">
        <f t="shared" ca="1" si="33"/>
        <v>9.9248086432501506</v>
      </c>
      <c r="M118" s="12">
        <f t="shared" ca="1" si="34"/>
        <v>9.1125903454227846</v>
      </c>
      <c r="N118" s="12">
        <f t="shared" ca="1" si="35"/>
        <v>9.1125903454227846</v>
      </c>
      <c r="O118" s="12">
        <f t="shared" ca="1" si="36"/>
        <v>9.9248086432501506</v>
      </c>
      <c r="P118" s="42">
        <f t="shared" si="41"/>
        <v>0.97000000000000053</v>
      </c>
      <c r="Q118" s="12">
        <f t="shared" ca="1" si="26"/>
        <v>12.055140323668908</v>
      </c>
      <c r="R118" s="12">
        <f t="shared" ca="1" si="27"/>
        <v>12.299740381603012</v>
      </c>
      <c r="S118" s="12"/>
      <c r="T118" s="12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5"/>
      <c r="AS118" s="1"/>
      <c r="AT118" s="1"/>
    </row>
    <row r="119" spans="1:46" s="9" customFormat="1" x14ac:dyDescent="0.25">
      <c r="A119" s="1"/>
      <c r="B119" s="33"/>
      <c r="C119" s="42">
        <f t="shared" si="37"/>
        <v>26</v>
      </c>
      <c r="D119" s="42">
        <f t="shared" ca="1" si="28"/>
        <v>0.32462834827787057</v>
      </c>
      <c r="E119" s="42">
        <f t="shared" ca="1" si="28"/>
        <v>0.4111986587137817</v>
      </c>
      <c r="F119" s="42">
        <f ca="1">AVERAGE(D115:D120)</f>
        <v>0.44225559643364692</v>
      </c>
      <c r="G119" s="42">
        <f ca="1">AVERAGE(E115:E120)</f>
        <v>0.63607176824586609</v>
      </c>
      <c r="H119" s="42">
        <f t="shared" ca="1" si="29"/>
        <v>0.35838373866945666</v>
      </c>
      <c r="I119" s="42">
        <f t="shared" ca="1" si="30"/>
        <v>0.82143039429837228</v>
      </c>
      <c r="J119" s="42">
        <f t="shared" ca="1" si="31"/>
        <v>1.517277725417159</v>
      </c>
      <c r="K119" s="42">
        <f t="shared" ca="1" si="32"/>
        <v>0.31968753562675334</v>
      </c>
      <c r="L119" s="12">
        <f t="shared" ca="1" si="33"/>
        <v>12.034555450834318</v>
      </c>
      <c r="M119" s="12">
        <f t="shared" ca="1" si="34"/>
        <v>9.6393750712535073</v>
      </c>
      <c r="N119" s="12">
        <f t="shared" ca="1" si="35"/>
        <v>9.6393750712535073</v>
      </c>
      <c r="O119" s="12">
        <f t="shared" ca="1" si="36"/>
        <v>12.034555450834318</v>
      </c>
      <c r="P119" s="42">
        <f t="shared" si="41"/>
        <v>0.99000000000000055</v>
      </c>
      <c r="Q119" s="12">
        <f t="shared" ca="1" si="26"/>
        <v>12.563668076468689</v>
      </c>
      <c r="R119" s="12">
        <f t="shared" ca="1" si="27"/>
        <v>12.745897929408299</v>
      </c>
      <c r="S119" s="12"/>
      <c r="T119" s="12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5"/>
      <c r="AS119" s="1"/>
      <c r="AT119" s="1"/>
    </row>
    <row r="120" spans="1:46" s="9" customFormat="1" ht="15.75" thickBot="1" x14ac:dyDescent="0.3">
      <c r="A120" s="1"/>
      <c r="B120" s="44"/>
      <c r="C120" s="14">
        <f t="shared" si="37"/>
        <v>26.25</v>
      </c>
      <c r="D120" s="14">
        <f t="shared" ca="1" si="28"/>
        <v>0.84672841453338732</v>
      </c>
      <c r="E120" s="14">
        <f t="shared" ca="1" si="28"/>
        <v>0.97747199515073613</v>
      </c>
      <c r="F120" s="14">
        <f ca="1">AVERAGE(D116:D120)</f>
        <v>0.5230043235913221</v>
      </c>
      <c r="G120" s="14">
        <f ca="1">AVERAGE(E116:E120)</f>
        <v>0.71445248079972612</v>
      </c>
      <c r="H120" s="14">
        <f t="shared" ca="1" si="29"/>
        <v>0.56287245026789434</v>
      </c>
      <c r="I120" s="14">
        <f t="shared" ca="1" si="30"/>
        <v>1</v>
      </c>
      <c r="J120" s="14">
        <f t="shared" ca="1" si="31"/>
        <v>1.4845135427238405</v>
      </c>
      <c r="K120" s="14">
        <f t="shared" ca="1" si="32"/>
        <v>0.65051236827992798</v>
      </c>
      <c r="L120" s="13">
        <f t="shared" ca="1" si="33"/>
        <v>11.969027085447681</v>
      </c>
      <c r="M120" s="13">
        <f t="shared" ca="1" si="34"/>
        <v>10.301024736559857</v>
      </c>
      <c r="N120" s="13">
        <f t="shared" ca="1" si="35"/>
        <v>10.301024736559857</v>
      </c>
      <c r="O120" s="13">
        <f t="shared" ca="1" si="36"/>
        <v>11.969027085447681</v>
      </c>
      <c r="P120" s="13"/>
      <c r="Q120" s="13"/>
      <c r="R120" s="13"/>
      <c r="S120" s="13"/>
      <c r="T120" s="13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6"/>
      <c r="AS120" s="1"/>
      <c r="AT120" s="1"/>
    </row>
    <row r="121" spans="1:46" s="9" customFormat="1" x14ac:dyDescent="0.25">
      <c r="A121" s="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75"/>
      <c r="Q121" s="75"/>
      <c r="R121" s="75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1"/>
      <c r="AT121" s="1"/>
    </row>
    <row r="122" spans="1:46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</row>
    <row r="123" spans="1:46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</row>
    <row r="124" spans="1:46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</row>
    <row r="125" spans="1:46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</row>
    <row r="126" spans="1:46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</row>
    <row r="127" spans="1:46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</row>
    <row r="128" spans="1:46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</row>
    <row r="129" spans="1:44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</row>
    <row r="130" spans="1:44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</row>
    <row r="131" spans="1:44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</row>
    <row r="132" spans="1:44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</row>
    <row r="133" spans="1:44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</row>
    <row r="134" spans="1:44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</row>
    <row r="135" spans="1:44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</row>
    <row r="136" spans="1:44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</row>
    <row r="137" spans="1:44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</row>
    <row r="138" spans="1:44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</row>
    <row r="139" spans="1:44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</row>
    <row r="140" spans="1:44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</row>
    <row r="141" spans="1:44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</row>
    <row r="142" spans="1:44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</row>
    <row r="143" spans="1:44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</row>
    <row r="144" spans="1:44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</row>
    <row r="145" spans="1:44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</row>
    <row r="146" spans="1:44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</row>
    <row r="147" spans="1:44" x14ac:dyDescent="0.25">
      <c r="P147" s="47"/>
      <c r="Q147" s="47"/>
      <c r="R147" s="47"/>
    </row>
  </sheetData>
  <sortState ref="M13:M29">
    <sortCondition ref="M13"/>
  </sortState>
  <mergeCells count="17">
    <mergeCell ref="L5:M5"/>
    <mergeCell ref="N9:O9"/>
    <mergeCell ref="N6:O6"/>
    <mergeCell ref="J6:K6"/>
    <mergeCell ref="J9:K9"/>
    <mergeCell ref="L6:M6"/>
    <mergeCell ref="L9:M9"/>
    <mergeCell ref="F6:G6"/>
    <mergeCell ref="F9:G9"/>
    <mergeCell ref="H6:I6"/>
    <mergeCell ref="H9:I9"/>
    <mergeCell ref="J5:K5"/>
    <mergeCell ref="D14:E14"/>
    <mergeCell ref="F14:G14"/>
    <mergeCell ref="H14:I14"/>
    <mergeCell ref="J14:K14"/>
    <mergeCell ref="L14:M1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Por-Perm-Logs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2018-01-11T15:05:07Z</dcterms:modified>
</cp:coreProperties>
</file>