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27995\OneDrive - The University of Texas at Austin\Outreach\"/>
    </mc:Choice>
  </mc:AlternateContent>
  <bookViews>
    <workbookView xWindow="0" yWindow="0" windowWidth="27270" windowHeight="9180"/>
  </bookViews>
  <sheets>
    <sheet name="DiffMean_t_test" sheetId="1" r:id="rId1"/>
  </sheets>
  <definedNames>
    <definedName name="XOne">DiffMean_t_test!$C$20:$C$124</definedName>
    <definedName name="XTwo">DiffMean_t_test!$D$20:$D$124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G66" i="1" l="1"/>
  <c r="G72" i="1"/>
  <c r="G65" i="1"/>
  <c r="G67" i="1"/>
  <c r="G70" i="1"/>
  <c r="G71" i="1"/>
  <c r="G48" i="1"/>
  <c r="G43" i="1"/>
  <c r="G11" i="1"/>
  <c r="G50" i="1"/>
  <c r="G45" i="1"/>
  <c r="G49" i="1"/>
  <c r="G44" i="1"/>
  <c r="G18" i="1"/>
  <c r="T17" i="1" s="1"/>
  <c r="G17" i="1"/>
  <c r="G12" i="1"/>
  <c r="I13" i="1"/>
  <c r="M67" i="1" l="1"/>
  <c r="M69" i="1" s="1"/>
  <c r="M46" i="1"/>
  <c r="M64" i="1"/>
  <c r="M65" i="1"/>
  <c r="M43" i="1"/>
  <c r="M42" i="1"/>
  <c r="J17" i="1"/>
  <c r="K17" i="1" s="1"/>
  <c r="L17" i="1" s="1"/>
  <c r="M17" i="1" s="1"/>
  <c r="N17" i="1" s="1"/>
  <c r="O17" i="1" s="1"/>
  <c r="P17" i="1" s="1"/>
  <c r="Q17" i="1" s="1"/>
  <c r="R17" i="1" s="1"/>
  <c r="S17" i="1" s="1"/>
  <c r="I17" i="1"/>
  <c r="J15" i="1"/>
  <c r="K15" i="1" s="1"/>
  <c r="I11" i="1"/>
  <c r="T11" i="1"/>
  <c r="M68" i="1" l="1"/>
  <c r="O68" i="1" s="1"/>
  <c r="M73" i="1" s="1"/>
  <c r="U65" i="1" s="1"/>
  <c r="M72" i="1"/>
  <c r="R77" i="1" s="1"/>
  <c r="M45" i="1"/>
  <c r="Q43" i="1"/>
  <c r="U43" i="1"/>
  <c r="J16" i="1"/>
  <c r="J18" i="1" s="1"/>
  <c r="L15" i="1"/>
  <c r="K16" i="1"/>
  <c r="J9" i="1"/>
  <c r="J11" i="1"/>
  <c r="K11" i="1" s="1"/>
  <c r="L11" i="1" s="1"/>
  <c r="M11" i="1" s="1"/>
  <c r="N11" i="1" s="1"/>
  <c r="O11" i="1" s="1"/>
  <c r="P11" i="1" s="1"/>
  <c r="Q11" i="1" s="1"/>
  <c r="R11" i="1" s="1"/>
  <c r="S11" i="1" s="1"/>
  <c r="Q65" i="1" l="1"/>
  <c r="S65" i="1"/>
  <c r="S43" i="1"/>
  <c r="Q45" i="1" s="1"/>
  <c r="J19" i="1"/>
  <c r="K18" i="1"/>
  <c r="L16" i="1"/>
  <c r="M15" i="1"/>
  <c r="K9" i="1"/>
  <c r="J10" i="1"/>
  <c r="Q67" i="1" l="1"/>
  <c r="R55" i="1"/>
  <c r="K19" i="1"/>
  <c r="L18" i="1"/>
  <c r="M16" i="1"/>
  <c r="N15" i="1"/>
  <c r="J12" i="1"/>
  <c r="J13" i="1" s="1"/>
  <c r="L9" i="1"/>
  <c r="K10" i="1"/>
  <c r="M18" i="1" l="1"/>
  <c r="K12" i="1"/>
  <c r="N16" i="1"/>
  <c r="O15" i="1"/>
  <c r="L10" i="1"/>
  <c r="M9" i="1"/>
  <c r="N18" i="1" l="1"/>
  <c r="O16" i="1"/>
  <c r="P15" i="1"/>
  <c r="K13" i="1"/>
  <c r="L19" i="1" s="1"/>
  <c r="L12" i="1"/>
  <c r="L13" i="1" s="1"/>
  <c r="M10" i="1"/>
  <c r="N9" i="1"/>
  <c r="O18" i="1" l="1"/>
  <c r="M19" i="1"/>
  <c r="P16" i="1"/>
  <c r="Q15" i="1"/>
  <c r="M12" i="1"/>
  <c r="N10" i="1"/>
  <c r="O9" i="1"/>
  <c r="P18" i="1" l="1"/>
  <c r="M13" i="1"/>
  <c r="N19" i="1"/>
  <c r="R15" i="1"/>
  <c r="Q16" i="1"/>
  <c r="N12" i="1"/>
  <c r="N13" i="1" s="1"/>
  <c r="O10" i="1"/>
  <c r="P9" i="1"/>
  <c r="Q18" i="1" l="1"/>
  <c r="R16" i="1"/>
  <c r="S15" i="1"/>
  <c r="S16" i="1" s="1"/>
  <c r="O12" i="1"/>
  <c r="O13" i="1" s="1"/>
  <c r="O19" i="1"/>
  <c r="P10" i="1"/>
  <c r="Q9" i="1"/>
  <c r="R18" i="1" l="1"/>
  <c r="S18" i="1" s="1"/>
  <c r="P12" i="1"/>
  <c r="P13" i="1" s="1"/>
  <c r="P19" i="1"/>
  <c r="Q10" i="1"/>
  <c r="R9" i="1"/>
  <c r="Q12" i="1" l="1"/>
  <c r="Q13" i="1" s="1"/>
  <c r="Q19" i="1"/>
  <c r="R10" i="1"/>
  <c r="S9" i="1"/>
  <c r="S10" i="1" s="1"/>
  <c r="R12" i="1" l="1"/>
  <c r="S12" i="1" s="1"/>
  <c r="T12" i="1" s="1"/>
  <c r="R19" i="1"/>
  <c r="R13" i="1" l="1"/>
  <c r="S13" i="1" l="1"/>
  <c r="S19" i="1" l="1"/>
</calcChain>
</file>

<file path=xl/sharedStrings.xml><?xml version="1.0" encoding="utf-8"?>
<sst xmlns="http://schemas.openxmlformats.org/spreadsheetml/2006/main" count="83" uniqueCount="41">
  <si>
    <t>mean</t>
  </si>
  <si>
    <t>stdev</t>
  </si>
  <si>
    <t>X1</t>
  </si>
  <si>
    <t>X2</t>
  </si>
  <si>
    <t>min</t>
  </si>
  <si>
    <t>max</t>
  </si>
  <si>
    <t>Prob</t>
  </si>
  <si>
    <t>Bins</t>
  </si>
  <si>
    <t>Cum. Prob</t>
  </si>
  <si>
    <t>Hypothesis testing, Difference in Means, Michael Pyrcz, University of Texas at Austin, @GeostatsGuy on Twitter</t>
  </si>
  <si>
    <t>Histograms</t>
  </si>
  <si>
    <t>1. Sample Statistics</t>
  </si>
  <si>
    <t>st. dev.</t>
  </si>
  <si>
    <t>Standard Error</t>
  </si>
  <si>
    <t xml:space="preserve">count </t>
  </si>
  <si>
    <t>count</t>
  </si>
  <si>
    <t>Measure</t>
  </si>
  <si>
    <t>tstat</t>
  </si>
  <si>
    <t>tcritical</t>
  </si>
  <si>
    <t>p-value</t>
  </si>
  <si>
    <t>&lt;</t>
  </si>
  <si>
    <r>
      <t>t</t>
    </r>
    <r>
      <rPr>
        <vertAlign val="subscript"/>
        <sz val="18"/>
        <color theme="1"/>
        <rFont val="Calibri"/>
        <family val="2"/>
        <scheme val="minor"/>
      </rPr>
      <t>stat</t>
    </r>
  </si>
  <si>
    <r>
      <t>-t</t>
    </r>
    <r>
      <rPr>
        <vertAlign val="subscript"/>
        <sz val="18"/>
        <color theme="1"/>
        <rFont val="Calibri"/>
        <family val="2"/>
        <scheme val="minor"/>
      </rPr>
      <t>critical</t>
    </r>
  </si>
  <si>
    <r>
      <t>t</t>
    </r>
    <r>
      <rPr>
        <vertAlign val="subscript"/>
        <sz val="18"/>
        <color theme="1"/>
        <rFont val="Calibri"/>
        <family val="2"/>
        <scheme val="minor"/>
      </rPr>
      <t>critical</t>
    </r>
  </si>
  <si>
    <t>Level</t>
  </si>
  <si>
    <t>2. Specify Alpha Level</t>
  </si>
  <si>
    <r>
      <t>3. Calculate t</t>
    </r>
    <r>
      <rPr>
        <b/>
        <vertAlign val="subscript"/>
        <sz val="18"/>
        <color theme="1"/>
        <rFont val="Calibri"/>
        <family val="2"/>
        <scheme val="minor"/>
      </rPr>
      <t>stat</t>
    </r>
    <r>
      <rPr>
        <b/>
        <sz val="18"/>
        <color theme="1"/>
        <rFont val="Calibri"/>
        <family val="2"/>
        <scheme val="minor"/>
      </rPr>
      <t xml:space="preserve"> and t</t>
    </r>
    <r>
      <rPr>
        <b/>
        <vertAlign val="subscript"/>
        <sz val="18"/>
        <color theme="1"/>
        <rFont val="Calibri"/>
        <family val="2"/>
        <scheme val="minor"/>
      </rPr>
      <t>critical</t>
    </r>
  </si>
  <si>
    <t>4. Check criteria</t>
  </si>
  <si>
    <t>Sample Data</t>
  </si>
  <si>
    <t>5. Evaluate p-value.</t>
  </si>
  <si>
    <t>A. Pooled t procedure</t>
  </si>
  <si>
    <t>B. Unequal variances</t>
  </si>
  <si>
    <t>Ho: Fail to reject the null hypothesis.</t>
  </si>
  <si>
    <t xml:space="preserve">H1: Reject the null hypothesis. </t>
  </si>
  <si>
    <t xml:space="preserve"> </t>
  </si>
  <si>
    <t>Parameters</t>
  </si>
  <si>
    <t xml:space="preserve">This approach is based on the (1) general form for unknown means and known standard deviations and (2) pooled t that assumes a single common standard deviation.  </t>
  </si>
  <si>
    <t>The distribution of X1 and X2 is assumed to be Gaussian if the number of samples is small (&lt; 30).</t>
  </si>
  <si>
    <t>dof</t>
  </si>
  <si>
    <t>u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</si>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</sst>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bscript"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3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0" xfId="0" applyFill="1"/>
    <xf numFmtId="2" fontId="0" fillId="6" borderId="9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0" fillId="5" borderId="20" xfId="0" applyFill="1" applyBorder="1"/>
    <xf numFmtId="2" fontId="0" fillId="5" borderId="21" xfId="0" applyNumberFormat="1" applyFill="1" applyBorder="1"/>
    <xf numFmtId="2" fontId="0" fillId="5" borderId="22" xfId="0" applyNumberFormat="1" applyFill="1" applyBorder="1"/>
    <xf numFmtId="164" fontId="0" fillId="5" borderId="11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3" fillId="3" borderId="0" xfId="0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3" xfId="0" applyFill="1" applyBorder="1"/>
    <xf numFmtId="0" fontId="0" fillId="6" borderId="0" xfId="0" applyFill="1" applyBorder="1"/>
    <xf numFmtId="0" fontId="0" fillId="6" borderId="24" xfId="0" applyFill="1" applyBorder="1"/>
    <xf numFmtId="0" fontId="0" fillId="6" borderId="0" xfId="0" applyFill="1" applyBorder="1" applyAlignment="1">
      <alignment horizontal="center"/>
    </xf>
    <xf numFmtId="0" fontId="3" fillId="6" borderId="24" xfId="0" applyFont="1" applyFill="1" applyBorder="1"/>
    <xf numFmtId="0" fontId="2" fillId="6" borderId="0" xfId="0" applyFont="1" applyFill="1" applyBorder="1" applyAlignment="1">
      <alignment horizontal="right"/>
    </xf>
    <xf numFmtId="0" fontId="0" fillId="0" borderId="0" xfId="0" applyBorder="1" applyAlignment="1">
      <alignment vertical="top" wrapText="1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2" fontId="0" fillId="6" borderId="0" xfId="0" applyNumberFormat="1" applyFill="1" applyBorder="1" applyAlignment="1">
      <alignment horizontal="center"/>
    </xf>
    <xf numFmtId="2" fontId="0" fillId="6" borderId="0" xfId="0" applyNumberForma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3" borderId="0" xfId="0" applyFill="1" applyBorder="1"/>
    <xf numFmtId="0" fontId="4" fillId="6" borderId="0" xfId="0" applyFont="1" applyFill="1" applyBorder="1"/>
    <xf numFmtId="0" fontId="1" fillId="6" borderId="25" xfId="0" applyFont="1" applyFill="1" applyBorder="1" applyAlignment="1">
      <alignment horizontal="center"/>
    </xf>
    <xf numFmtId="0" fontId="6" fillId="6" borderId="0" xfId="0" applyFont="1" applyFill="1" applyBorder="1"/>
    <xf numFmtId="0" fontId="0" fillId="4" borderId="19" xfId="0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19" xfId="0" applyNumberFormat="1" applyFill="1" applyBorder="1" applyAlignment="1">
      <alignment horizontal="center"/>
    </xf>
    <xf numFmtId="0" fontId="7" fillId="6" borderId="0" xfId="0" quotePrefix="1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2" fontId="0" fillId="4" borderId="26" xfId="0" applyNumberFormat="1" applyFill="1" applyBorder="1" applyAlignment="1">
      <alignment horizontal="center"/>
    </xf>
    <xf numFmtId="0" fontId="9" fillId="9" borderId="27" xfId="0" applyFont="1" applyFill="1" applyBorder="1"/>
    <xf numFmtId="0" fontId="0" fillId="9" borderId="28" xfId="0" applyFill="1" applyBorder="1"/>
    <xf numFmtId="0" fontId="0" fillId="9" borderId="29" xfId="0" applyFill="1" applyBorder="1"/>
    <xf numFmtId="0" fontId="12" fillId="9" borderId="27" xfId="0" applyFont="1" applyFill="1" applyBorder="1"/>
    <xf numFmtId="0" fontId="11" fillId="6" borderId="0" xfId="0" applyFont="1" applyFill="1" applyBorder="1"/>
    <xf numFmtId="10" fontId="0" fillId="8" borderId="1" xfId="1" applyNumberFormat="1" applyFont="1" applyFill="1" applyBorder="1" applyAlignment="1">
      <alignment horizontal="center"/>
    </xf>
    <xf numFmtId="0" fontId="0" fillId="6" borderId="30" xfId="0" applyFill="1" applyBorder="1"/>
    <xf numFmtId="0" fontId="1" fillId="6" borderId="30" xfId="0" applyFont="1" applyFill="1" applyBorder="1"/>
    <xf numFmtId="0" fontId="1" fillId="6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2" fillId="7" borderId="2" xfId="0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center"/>
    </xf>
    <xf numFmtId="0" fontId="0" fillId="6" borderId="0" xfId="0" applyFont="1" applyFill="1"/>
    <xf numFmtId="2" fontId="0" fillId="4" borderId="1" xfId="0" applyNumberFormat="1" applyFill="1" applyBorder="1" applyAlignment="1">
      <alignment horizontal="center"/>
    </xf>
    <xf numFmtId="10" fontId="0" fillId="4" borderId="1" xfId="1" applyNumberFormat="1" applyFont="1" applyFill="1" applyBorder="1" applyAlignment="1">
      <alignment horizontal="center"/>
    </xf>
    <xf numFmtId="11" fontId="0" fillId="6" borderId="25" xfId="0" applyNumberFormat="1" applyFill="1" applyBorder="1" applyAlignment="1">
      <alignment horizontal="center"/>
    </xf>
    <xf numFmtId="11" fontId="0" fillId="6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Density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DiffMean_t_test!$I$11:$T$11</c:f>
              <c:numCache>
                <c:formatCode>0.00</c:formatCode>
                <c:ptCount val="12"/>
                <c:pt idx="0" formatCode="0.0">
                  <c:v>-3.7568783437819473</c:v>
                </c:pt>
                <c:pt idx="1">
                  <c:v>-3.408705914332002</c:v>
                </c:pt>
                <c:pt idx="2">
                  <c:v>-2.7123610554321114</c:v>
                </c:pt>
                <c:pt idx="3">
                  <c:v>-2.0160161965322208</c:v>
                </c:pt>
                <c:pt idx="4">
                  <c:v>-1.3196713376323301</c:v>
                </c:pt>
                <c:pt idx="5">
                  <c:v>-0.62332647873243952</c:v>
                </c:pt>
                <c:pt idx="6">
                  <c:v>7.3018380167451102E-2</c:v>
                </c:pt>
                <c:pt idx="7">
                  <c:v>0.76936323906734172</c:v>
                </c:pt>
                <c:pt idx="8">
                  <c:v>1.4657080979672323</c:v>
                </c:pt>
                <c:pt idx="9">
                  <c:v>2.162052956867123</c:v>
                </c:pt>
                <c:pt idx="10">
                  <c:v>2.8583978157670136</c:v>
                </c:pt>
                <c:pt idx="11" formatCode="0.0">
                  <c:v>3.2065702452169584</c:v>
                </c:pt>
              </c:numCache>
            </c:numRef>
          </c:xVal>
          <c:yVal>
            <c:numRef>
              <c:f>DiffMean_t_test!$I$12:$T$12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9.5238095238095247E-3</c:v>
                </c:pt>
                <c:pt idx="2">
                  <c:v>0</c:v>
                </c:pt>
                <c:pt idx="3">
                  <c:v>2.8571428571428574E-2</c:v>
                </c:pt>
                <c:pt idx="4">
                  <c:v>0.14285714285714285</c:v>
                </c:pt>
                <c:pt idx="5">
                  <c:v>0.19047619047619049</c:v>
                </c:pt>
                <c:pt idx="6">
                  <c:v>0.25714285714285712</c:v>
                </c:pt>
                <c:pt idx="7">
                  <c:v>0.19047619047619047</c:v>
                </c:pt>
                <c:pt idx="8">
                  <c:v>0.1333333333333333</c:v>
                </c:pt>
                <c:pt idx="9">
                  <c:v>2.8571428571428581E-2</c:v>
                </c:pt>
                <c:pt idx="10">
                  <c:v>9.523809523809601E-3</c:v>
                </c:pt>
                <c:pt idx="11">
                  <c:v>-9.0702947845805722E-5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86-4B13-BEBF-F85BE2B0332C}"/>
            </c:ext>
          </c:extLst>
        </c:ser>
        <c:ser>
          <c:idx val="1"/>
          <c:order val="1"/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DiffMean_t_test!$I$17:$T$17</c:f>
              <c:numCache>
                <c:formatCode>0.00</c:formatCode>
                <c:ptCount val="12"/>
                <c:pt idx="0" formatCode="0.0">
                  <c:v>-4.6131363481758925</c:v>
                </c:pt>
                <c:pt idx="1">
                  <c:v>-4.2182680862624728</c:v>
                </c:pt>
                <c:pt idx="2">
                  <c:v>-3.4285315624356336</c:v>
                </c:pt>
                <c:pt idx="3">
                  <c:v>-2.6387950386087944</c:v>
                </c:pt>
                <c:pt idx="4">
                  <c:v>-1.8490585147819549</c:v>
                </c:pt>
                <c:pt idx="5">
                  <c:v>-1.0593219909551155</c:v>
                </c:pt>
                <c:pt idx="6">
                  <c:v>-0.26958546712827602</c:v>
                </c:pt>
                <c:pt idx="7">
                  <c:v>0.52015105669856343</c:v>
                </c:pt>
                <c:pt idx="8">
                  <c:v>1.3098875805254029</c:v>
                </c:pt>
                <c:pt idx="9">
                  <c:v>2.0996241043522423</c:v>
                </c:pt>
                <c:pt idx="10">
                  <c:v>2.889360628179082</c:v>
                </c:pt>
                <c:pt idx="11">
                  <c:v>3.2842288900925025</c:v>
                </c:pt>
              </c:numCache>
            </c:numRef>
          </c:xVal>
          <c:yVal>
            <c:numRef>
              <c:f>DiffMean_t_test!$I$18:$T$18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2.8571428571428571E-2</c:v>
                </c:pt>
                <c:pt idx="2">
                  <c:v>-1.9047619047619046E-2</c:v>
                </c:pt>
                <c:pt idx="3">
                  <c:v>0</c:v>
                </c:pt>
                <c:pt idx="4">
                  <c:v>1.9047619047619046E-2</c:v>
                </c:pt>
                <c:pt idx="5">
                  <c:v>0.15238095238095237</c:v>
                </c:pt>
                <c:pt idx="6">
                  <c:v>0.14285714285714288</c:v>
                </c:pt>
                <c:pt idx="7">
                  <c:v>0.28571428571428575</c:v>
                </c:pt>
                <c:pt idx="8">
                  <c:v>0.18095238095238086</c:v>
                </c:pt>
                <c:pt idx="9">
                  <c:v>0.15238095238095239</c:v>
                </c:pt>
                <c:pt idx="10">
                  <c:v>3.8095238095238071E-2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BD-4882-B913-686921A34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Variables X1</a:t>
                </a:r>
                <a:r>
                  <a:rPr lang="en-US" sz="1200" baseline="0"/>
                  <a:t> (black) </a:t>
                </a:r>
                <a:r>
                  <a:rPr lang="en-US" sz="1200"/>
                  <a:t>and</a:t>
                </a:r>
                <a:r>
                  <a:rPr lang="en-US" sz="1200" baseline="0"/>
                  <a:t> X2 (red)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D</a:t>
            </a:r>
            <a:r>
              <a:rPr lang="en-US"/>
              <a:t>ensity Function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DiffMean_t_test!$I$11:$T$11</c:f>
              <c:numCache>
                <c:formatCode>0.00</c:formatCode>
                <c:ptCount val="12"/>
                <c:pt idx="0" formatCode="0.0">
                  <c:v>-3.7568783437819473</c:v>
                </c:pt>
                <c:pt idx="1">
                  <c:v>-3.408705914332002</c:v>
                </c:pt>
                <c:pt idx="2">
                  <c:v>-2.7123610554321114</c:v>
                </c:pt>
                <c:pt idx="3">
                  <c:v>-2.0160161965322208</c:v>
                </c:pt>
                <c:pt idx="4">
                  <c:v>-1.3196713376323301</c:v>
                </c:pt>
                <c:pt idx="5">
                  <c:v>-0.62332647873243952</c:v>
                </c:pt>
                <c:pt idx="6">
                  <c:v>7.3018380167451102E-2</c:v>
                </c:pt>
                <c:pt idx="7">
                  <c:v>0.76936323906734172</c:v>
                </c:pt>
                <c:pt idx="8">
                  <c:v>1.4657080979672323</c:v>
                </c:pt>
                <c:pt idx="9">
                  <c:v>2.162052956867123</c:v>
                </c:pt>
                <c:pt idx="10">
                  <c:v>2.8583978157670136</c:v>
                </c:pt>
                <c:pt idx="11" formatCode="0.0">
                  <c:v>3.2065702452169584</c:v>
                </c:pt>
              </c:numCache>
            </c:numRef>
          </c:xVal>
          <c:yVal>
            <c:numRef>
              <c:f>DiffMean_t_test!$I$13:$T$13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9.5238095238095247E-3</c:v>
                </c:pt>
                <c:pt idx="2">
                  <c:v>9.5238095238095247E-3</c:v>
                </c:pt>
                <c:pt idx="3">
                  <c:v>3.8095238095238099E-2</c:v>
                </c:pt>
                <c:pt idx="4">
                  <c:v>0.18095238095238095</c:v>
                </c:pt>
                <c:pt idx="5">
                  <c:v>0.37142857142857144</c:v>
                </c:pt>
                <c:pt idx="6">
                  <c:v>0.62857142857142856</c:v>
                </c:pt>
                <c:pt idx="7">
                  <c:v>0.81904761904761902</c:v>
                </c:pt>
                <c:pt idx="8">
                  <c:v>0.95238095238095233</c:v>
                </c:pt>
                <c:pt idx="9">
                  <c:v>0.98095238095238091</c:v>
                </c:pt>
                <c:pt idx="10">
                  <c:v>0.99047619047619051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D6-4018-8C91-C67027EA11A6}"/>
            </c:ext>
          </c:extLst>
        </c:ser>
        <c:ser>
          <c:idx val="0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DiffMean_t_test!$I$17:$T$17</c:f>
              <c:numCache>
                <c:formatCode>0.00</c:formatCode>
                <c:ptCount val="12"/>
                <c:pt idx="0" formatCode="0.0">
                  <c:v>-4.6131363481758925</c:v>
                </c:pt>
                <c:pt idx="1">
                  <c:v>-4.2182680862624728</c:v>
                </c:pt>
                <c:pt idx="2">
                  <c:v>-3.4285315624356336</c:v>
                </c:pt>
                <c:pt idx="3">
                  <c:v>-2.6387950386087944</c:v>
                </c:pt>
                <c:pt idx="4">
                  <c:v>-1.8490585147819549</c:v>
                </c:pt>
                <c:pt idx="5">
                  <c:v>-1.0593219909551155</c:v>
                </c:pt>
                <c:pt idx="6">
                  <c:v>-0.26958546712827602</c:v>
                </c:pt>
                <c:pt idx="7">
                  <c:v>0.52015105669856343</c:v>
                </c:pt>
                <c:pt idx="8">
                  <c:v>1.3098875805254029</c:v>
                </c:pt>
                <c:pt idx="9">
                  <c:v>2.0996241043522423</c:v>
                </c:pt>
                <c:pt idx="10">
                  <c:v>2.889360628179082</c:v>
                </c:pt>
                <c:pt idx="11">
                  <c:v>3.2842288900925025</c:v>
                </c:pt>
              </c:numCache>
            </c:numRef>
          </c:xVal>
          <c:yVal>
            <c:numRef>
              <c:f>DiffMean_t_test!$I$19:$T$19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2.8571428571428571E-2</c:v>
                </c:pt>
                <c:pt idx="2">
                  <c:v>9.5238095238095247E-3</c:v>
                </c:pt>
                <c:pt idx="3">
                  <c:v>9.5238095238095247E-3</c:v>
                </c:pt>
                <c:pt idx="4">
                  <c:v>2.8571428571428571E-2</c:v>
                </c:pt>
                <c:pt idx="5">
                  <c:v>0.18095238095238095</c:v>
                </c:pt>
                <c:pt idx="6">
                  <c:v>0.32380952380952382</c:v>
                </c:pt>
                <c:pt idx="7">
                  <c:v>0.60952380952380958</c:v>
                </c:pt>
                <c:pt idx="8">
                  <c:v>0.79047619047619044</c:v>
                </c:pt>
                <c:pt idx="9">
                  <c:v>0.94285714285714284</c:v>
                </c:pt>
                <c:pt idx="10">
                  <c:v>0.98095238095238091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D6-4018-8C91-C67027EA1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Variables X1 (black) and X2 (red)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Cum</a:t>
                </a:r>
                <a:r>
                  <a:rPr lang="en-US" sz="1200" baseline="0"/>
                  <a:t>ulative P</a:t>
                </a:r>
                <a:r>
                  <a:rPr lang="en-US" sz="1200"/>
                  <a:t>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19</xdr:row>
      <xdr:rowOff>176212</xdr:rowOff>
    </xdr:from>
    <xdr:to>
      <xdr:col>12</xdr:col>
      <xdr:colOff>398586</xdr:colOff>
      <xdr:row>35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492125</xdr:colOff>
      <xdr:row>19</xdr:row>
      <xdr:rowOff>174625</xdr:rowOff>
    </xdr:from>
    <xdr:to>
      <xdr:col>21</xdr:col>
      <xdr:colOff>186259</xdr:colOff>
      <xdr:row>35</xdr:row>
      <xdr:rowOff>77788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0"/>
  <sheetViews>
    <sheetView tabSelected="1" topLeftCell="A46" zoomScale="60" zoomScaleNormal="60" workbookViewId="0">
      <selection activeCell="X64" sqref="X64"/>
    </sheetView>
  </sheetViews>
  <sheetFormatPr defaultRowHeight="15" x14ac:dyDescent="0.25"/>
  <cols>
    <col min="1" max="1" width="9.140625" style="1"/>
    <col min="2" max="3" width="9.140625" style="5"/>
    <col min="4" max="5" width="9.5703125" style="5" bestFit="1" customWidth="1"/>
    <col min="6" max="7" width="9.140625" style="5"/>
    <col min="8" max="8" width="12.7109375" style="5" customWidth="1"/>
    <col min="9" max="9" width="9.140625" style="5"/>
    <col min="13" max="13" width="14.7109375" bestFit="1" customWidth="1"/>
    <col min="22" max="22" width="15.140625" customWidth="1"/>
    <col min="23" max="56" width="9.140625" style="1"/>
  </cols>
  <sheetData>
    <row r="1" spans="1:56" s="1" customFormat="1" ht="15.75" thickBot="1" x14ac:dyDescent="0.3"/>
    <row r="2" spans="1:56" s="1" customFormat="1" x14ac:dyDescent="0.25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</row>
    <row r="3" spans="1:56" s="1" customFormat="1" ht="21" x14ac:dyDescent="0.35">
      <c r="B3" s="27"/>
      <c r="C3" s="42" t="s">
        <v>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9"/>
    </row>
    <row r="4" spans="1:56" s="5" customFormat="1" x14ac:dyDescent="0.25">
      <c r="A4" s="1"/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9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s="5" customFormat="1" x14ac:dyDescent="0.25">
      <c r="A5" s="1"/>
      <c r="B5" s="27"/>
      <c r="C5" s="28" t="s">
        <v>36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s="5" customFormat="1" x14ac:dyDescent="0.25">
      <c r="A6" s="1"/>
      <c r="B6" s="27"/>
      <c r="C6" s="28" t="s">
        <v>37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31"/>
      <c r="W6" s="23"/>
      <c r="X6" s="2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31"/>
      <c r="W7" s="23"/>
      <c r="X7" s="23"/>
    </row>
    <row r="8" spans="1:56" ht="15.75" thickBot="1" x14ac:dyDescent="0.3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31"/>
      <c r="W8" s="23"/>
      <c r="X8" s="23"/>
    </row>
    <row r="9" spans="1:56" x14ac:dyDescent="0.25">
      <c r="B9" s="27"/>
      <c r="C9" s="63" t="s">
        <v>35</v>
      </c>
      <c r="D9" s="64"/>
      <c r="E9" s="28"/>
      <c r="F9" s="35" t="s">
        <v>10</v>
      </c>
      <c r="G9" s="28"/>
      <c r="H9" s="28"/>
      <c r="I9" s="65" t="s">
        <v>7</v>
      </c>
      <c r="J9" s="7">
        <f ca="1">G11</f>
        <v>-3.7568783437819473</v>
      </c>
      <c r="K9" s="8">
        <f t="shared" ref="K9:S9" ca="1" si="0">J9+($G$12-$G$11)/10</f>
        <v>-3.0605334848820567</v>
      </c>
      <c r="L9" s="8">
        <f t="shared" ca="1" si="0"/>
        <v>-2.3641886259821661</v>
      </c>
      <c r="M9" s="8">
        <f t="shared" ca="1" si="0"/>
        <v>-1.6678437670822754</v>
      </c>
      <c r="N9" s="8">
        <f t="shared" ca="1" si="0"/>
        <v>-0.97149890818238482</v>
      </c>
      <c r="O9" s="8">
        <f t="shared" ca="1" si="0"/>
        <v>-0.27515404928249421</v>
      </c>
      <c r="P9" s="8">
        <f t="shared" ca="1" si="0"/>
        <v>0.42119080961739641</v>
      </c>
      <c r="Q9" s="8">
        <f t="shared" ca="1" si="0"/>
        <v>1.117535668517287</v>
      </c>
      <c r="R9" s="8">
        <f t="shared" ca="1" si="0"/>
        <v>1.8138805274171776</v>
      </c>
      <c r="S9" s="9">
        <f t="shared" ca="1" si="0"/>
        <v>2.5102253863170683</v>
      </c>
      <c r="T9" s="28"/>
      <c r="U9" s="28"/>
      <c r="V9" s="31"/>
      <c r="W9" s="23"/>
      <c r="X9" s="23"/>
    </row>
    <row r="10" spans="1:56" ht="15.75" thickBot="1" x14ac:dyDescent="0.3">
      <c r="B10" s="27"/>
      <c r="C10" s="60" t="s">
        <v>2</v>
      </c>
      <c r="D10" s="62"/>
      <c r="E10" s="28"/>
      <c r="F10" s="28"/>
      <c r="G10" s="28"/>
      <c r="H10" s="28"/>
      <c r="I10" s="66"/>
      <c r="J10" s="10">
        <f t="shared" ref="J10:S10" ca="1" si="1">J9+($G$12-$G$11)/10</f>
        <v>-3.0605334848820567</v>
      </c>
      <c r="K10" s="11">
        <f t="shared" ca="1" si="1"/>
        <v>-2.3641886259821661</v>
      </c>
      <c r="L10" s="11">
        <f t="shared" ca="1" si="1"/>
        <v>-1.6678437670822754</v>
      </c>
      <c r="M10" s="11">
        <f t="shared" ca="1" si="1"/>
        <v>-0.97149890818238482</v>
      </c>
      <c r="N10" s="11">
        <f t="shared" ca="1" si="1"/>
        <v>-0.27515404928249421</v>
      </c>
      <c r="O10" s="11">
        <f t="shared" ca="1" si="1"/>
        <v>0.42119080961739641</v>
      </c>
      <c r="P10" s="11">
        <f t="shared" ca="1" si="1"/>
        <v>1.117535668517287</v>
      </c>
      <c r="Q10" s="11">
        <f t="shared" ca="1" si="1"/>
        <v>1.8138805274171776</v>
      </c>
      <c r="R10" s="11">
        <f t="shared" ca="1" si="1"/>
        <v>2.5102253863170683</v>
      </c>
      <c r="S10" s="12">
        <f t="shared" ca="1" si="1"/>
        <v>3.2065702452169589</v>
      </c>
      <c r="T10" s="28"/>
      <c r="U10" s="28"/>
      <c r="V10" s="31"/>
      <c r="W10" s="23"/>
      <c r="X10" s="23"/>
    </row>
    <row r="11" spans="1:56" x14ac:dyDescent="0.25">
      <c r="B11" s="27"/>
      <c r="C11" s="32" t="s">
        <v>0</v>
      </c>
      <c r="D11" s="3">
        <v>0.05</v>
      </c>
      <c r="E11" s="28"/>
      <c r="F11" s="16" t="s">
        <v>4</v>
      </c>
      <c r="G11" s="13">
        <f ca="1">MIN(C20:C124)</f>
        <v>-3.7568783437819473</v>
      </c>
      <c r="H11" s="32" t="s">
        <v>2</v>
      </c>
      <c r="I11" s="21">
        <f ca="1">G11</f>
        <v>-3.7568783437819473</v>
      </c>
      <c r="J11" s="8">
        <f ca="1">$G$11+($G$12-$G$11)/20</f>
        <v>-3.408705914332002</v>
      </c>
      <c r="K11" s="8">
        <f t="shared" ref="K11:S11" ca="1" si="2">J11+($G$12-$G$11)/10</f>
        <v>-2.7123610554321114</v>
      </c>
      <c r="L11" s="8">
        <f t="shared" ca="1" si="2"/>
        <v>-2.0160161965322208</v>
      </c>
      <c r="M11" s="8">
        <f t="shared" ca="1" si="2"/>
        <v>-1.3196713376323301</v>
      </c>
      <c r="N11" s="8">
        <f t="shared" ca="1" si="2"/>
        <v>-0.62332647873243952</v>
      </c>
      <c r="O11" s="8">
        <f t="shared" ca="1" si="2"/>
        <v>7.3018380167451102E-2</v>
      </c>
      <c r="P11" s="8">
        <f t="shared" ca="1" si="2"/>
        <v>0.76936323906734172</v>
      </c>
      <c r="Q11" s="8">
        <f t="shared" ca="1" si="2"/>
        <v>1.4657080979672323</v>
      </c>
      <c r="R11" s="8">
        <f t="shared" ca="1" si="2"/>
        <v>2.162052956867123</v>
      </c>
      <c r="S11" s="8">
        <f t="shared" ca="1" si="2"/>
        <v>2.8583978157670136</v>
      </c>
      <c r="T11" s="15">
        <f ca="1">G12</f>
        <v>3.2065702452169584</v>
      </c>
      <c r="U11" s="28"/>
      <c r="V11" s="31"/>
      <c r="W11" s="23"/>
      <c r="X11" s="23"/>
    </row>
    <row r="12" spans="1:56" ht="15.75" thickBot="1" x14ac:dyDescent="0.3">
      <c r="B12" s="27"/>
      <c r="C12" s="32" t="s">
        <v>1</v>
      </c>
      <c r="D12" s="4">
        <v>1.2</v>
      </c>
      <c r="E12" s="28"/>
      <c r="F12" s="17" t="s">
        <v>5</v>
      </c>
      <c r="G12" s="14">
        <f ca="1">MAX(C20:C124)</f>
        <v>3.2065702452169584</v>
      </c>
      <c r="H12" s="32" t="s">
        <v>6</v>
      </c>
      <c r="I12" s="22">
        <v>0</v>
      </c>
      <c r="J12" s="11">
        <f ca="1">COUNTIF($C$20:$C$124,"&lt;"&amp;J10)/COUNT($C$20:$C$124)</f>
        <v>9.5238095238095247E-3</v>
      </c>
      <c r="K12" s="11">
        <f ca="1">(COUNTIF($C$20:$C$124,"&lt;"&amp;K10))/COUNT($C$20:$C$124)-J12</f>
        <v>0</v>
      </c>
      <c r="L12" s="11">
        <f ca="1">(COUNTIF($C$20:$C$124,"&lt;"&amp;L10))/COUNT($C$20:$C$124)-SUM($J$12:K12)</f>
        <v>2.8571428571428574E-2</v>
      </c>
      <c r="M12" s="11">
        <f ca="1">(COUNTIF($C$20:$C$124,"&lt;"&amp;M10))/COUNT($C$20:$C$124)-SUM($J$12:L12)</f>
        <v>0.14285714285714285</v>
      </c>
      <c r="N12" s="11">
        <f ca="1">(COUNTIF($C$20:$C$124,"&lt;"&amp;N10))/COUNT($C$20:$C$124)-SUM($J$12:M12)</f>
        <v>0.19047619047619049</v>
      </c>
      <c r="O12" s="11">
        <f ca="1">(COUNTIF($C$20:$C$124,"&lt;"&amp;O10))/COUNT($C$20:$C$124)-SUM($J$12:N12)</f>
        <v>0.25714285714285712</v>
      </c>
      <c r="P12" s="11">
        <f ca="1">(COUNTIF($C$20:$C$124,"&lt;"&amp;P10))/COUNT($C$20:$C$124)-SUM($J$12:O12)</f>
        <v>0.19047619047619047</v>
      </c>
      <c r="Q12" s="11">
        <f ca="1">(COUNTIF($C$20:$C$124,"&lt;"&amp;Q10))/COUNT($C$20:$C$124)-SUM($J$12:P12)</f>
        <v>0.1333333333333333</v>
      </c>
      <c r="R12" s="11">
        <f ca="1">(COUNTIF($C$20:$C$124,"&lt;"&amp;R10))/COUNT($C$20:$C$124)-SUM($J$12:Q12)</f>
        <v>2.8571428571428581E-2</v>
      </c>
      <c r="S12" s="11">
        <f ca="1">(COUNTIF($C$20:$C$124,"&lt;"&amp;S10))/COUNT($C$20:$C$124)-SUM($J$12:R12)</f>
        <v>9.523809523809601E-3</v>
      </c>
      <c r="T12" s="12">
        <f ca="1">(COUNTIF($C$20:$C$124,"&lt;"&amp;T10)-S12)/COUNT($C$20:$C$124)</f>
        <v>-9.0702947845805722E-5</v>
      </c>
      <c r="U12" s="28"/>
      <c r="V12" s="31"/>
      <c r="W12" s="23"/>
      <c r="X12" s="23"/>
    </row>
    <row r="13" spans="1:56" s="5" customFormat="1" ht="15.75" thickBot="1" x14ac:dyDescent="0.3">
      <c r="A13" s="1"/>
      <c r="B13" s="27"/>
      <c r="C13" s="28"/>
      <c r="D13" s="28"/>
      <c r="E13" s="28"/>
      <c r="F13" s="28"/>
      <c r="G13" s="28"/>
      <c r="H13" s="32" t="s">
        <v>8</v>
      </c>
      <c r="I13" s="18">
        <f>I12</f>
        <v>0</v>
      </c>
      <c r="J13" s="19">
        <f t="shared" ref="J13:S13" ca="1" si="3">J12+I13</f>
        <v>9.5238095238095247E-3</v>
      </c>
      <c r="K13" s="19">
        <f t="shared" ca="1" si="3"/>
        <v>9.5238095238095247E-3</v>
      </c>
      <c r="L13" s="19">
        <f t="shared" ca="1" si="3"/>
        <v>3.8095238095238099E-2</v>
      </c>
      <c r="M13" s="19">
        <f t="shared" ca="1" si="3"/>
        <v>0.18095238095238095</v>
      </c>
      <c r="N13" s="19">
        <f t="shared" ca="1" si="3"/>
        <v>0.37142857142857144</v>
      </c>
      <c r="O13" s="19">
        <f t="shared" ca="1" si="3"/>
        <v>0.62857142857142856</v>
      </c>
      <c r="P13" s="19">
        <f t="shared" ca="1" si="3"/>
        <v>0.81904761904761902</v>
      </c>
      <c r="Q13" s="19">
        <f t="shared" ca="1" si="3"/>
        <v>0.95238095238095233</v>
      </c>
      <c r="R13" s="19">
        <f t="shared" ca="1" si="3"/>
        <v>0.98095238095238091</v>
      </c>
      <c r="S13" s="19">
        <f t="shared" ca="1" si="3"/>
        <v>0.99047619047619051</v>
      </c>
      <c r="T13" s="20">
        <v>1</v>
      </c>
      <c r="U13" s="28"/>
      <c r="V13" s="31"/>
      <c r="W13" s="23"/>
      <c r="X13" s="2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s="5" customFormat="1" ht="20.25" customHeight="1" thickBot="1" x14ac:dyDescent="0.3">
      <c r="A14" s="1"/>
      <c r="B14" s="27"/>
      <c r="C14" s="60" t="s">
        <v>3</v>
      </c>
      <c r="D14" s="62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37"/>
      <c r="R14" s="28"/>
      <c r="S14" s="28"/>
      <c r="T14" s="28"/>
      <c r="U14" s="28"/>
      <c r="V14" s="29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s="5" customFormat="1" x14ac:dyDescent="0.25">
      <c r="A15" s="1"/>
      <c r="B15" s="27"/>
      <c r="C15" s="32" t="s">
        <v>0</v>
      </c>
      <c r="D15" s="3">
        <v>0</v>
      </c>
      <c r="E15" s="28"/>
      <c r="F15" s="35" t="s">
        <v>10</v>
      </c>
      <c r="G15" s="28"/>
      <c r="H15" s="28"/>
      <c r="I15" s="65" t="s">
        <v>7</v>
      </c>
      <c r="J15" s="7">
        <f ca="1">G17</f>
        <v>-4.6131363481758925</v>
      </c>
      <c r="K15" s="8">
        <f t="shared" ref="K15:S15" ca="1" si="4">J15+($G$12-$G$11)/10</f>
        <v>-3.9167914892760018</v>
      </c>
      <c r="L15" s="8">
        <f t="shared" ca="1" si="4"/>
        <v>-3.2204466303761112</v>
      </c>
      <c r="M15" s="8">
        <f t="shared" ca="1" si="4"/>
        <v>-2.5241017714762206</v>
      </c>
      <c r="N15" s="8">
        <f t="shared" ca="1" si="4"/>
        <v>-1.82775691257633</v>
      </c>
      <c r="O15" s="8">
        <f t="shared" ca="1" si="4"/>
        <v>-1.1314120536764394</v>
      </c>
      <c r="P15" s="8">
        <f t="shared" ca="1" si="4"/>
        <v>-0.43506719477654876</v>
      </c>
      <c r="Q15" s="8">
        <f t="shared" ca="1" si="4"/>
        <v>0.26127766412334186</v>
      </c>
      <c r="R15" s="8">
        <f t="shared" ca="1" si="4"/>
        <v>0.95762252302323247</v>
      </c>
      <c r="S15" s="9">
        <f t="shared" ca="1" si="4"/>
        <v>1.6539673819231231</v>
      </c>
      <c r="T15" s="28"/>
      <c r="U15" s="28"/>
      <c r="V15" s="29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s="5" customFormat="1" ht="15.75" thickBot="1" x14ac:dyDescent="0.3">
      <c r="A16" s="1"/>
      <c r="B16" s="27"/>
      <c r="C16" s="32" t="s">
        <v>1</v>
      </c>
      <c r="D16" s="4">
        <v>1.5</v>
      </c>
      <c r="E16" s="28"/>
      <c r="F16" s="28"/>
      <c r="G16" s="28"/>
      <c r="H16" s="28"/>
      <c r="I16" s="66"/>
      <c r="J16" s="10">
        <f t="shared" ref="J16:S16" ca="1" si="5">J15+($G$12-$G$11)/10</f>
        <v>-3.9167914892760018</v>
      </c>
      <c r="K16" s="11">
        <f t="shared" ca="1" si="5"/>
        <v>-3.2204466303761112</v>
      </c>
      <c r="L16" s="11">
        <f t="shared" ca="1" si="5"/>
        <v>-2.5241017714762206</v>
      </c>
      <c r="M16" s="11">
        <f t="shared" ca="1" si="5"/>
        <v>-1.82775691257633</v>
      </c>
      <c r="N16" s="11">
        <f t="shared" ca="1" si="5"/>
        <v>-1.1314120536764394</v>
      </c>
      <c r="O16" s="11">
        <f t="shared" ca="1" si="5"/>
        <v>-0.43506719477654876</v>
      </c>
      <c r="P16" s="11">
        <f t="shared" ca="1" si="5"/>
        <v>0.26127766412334186</v>
      </c>
      <c r="Q16" s="11">
        <f t="shared" ca="1" si="5"/>
        <v>0.95762252302323247</v>
      </c>
      <c r="R16" s="11">
        <f t="shared" ca="1" si="5"/>
        <v>1.6539673819231231</v>
      </c>
      <c r="S16" s="12">
        <f t="shared" ca="1" si="5"/>
        <v>2.3503122408230137</v>
      </c>
      <c r="T16" s="28"/>
      <c r="U16" s="28"/>
      <c r="V16" s="29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s="5" customFormat="1" x14ac:dyDescent="0.25">
      <c r="A17" s="1"/>
      <c r="B17" s="27"/>
      <c r="C17" s="28"/>
      <c r="D17" s="28"/>
      <c r="E17" s="28"/>
      <c r="F17" s="16" t="s">
        <v>4</v>
      </c>
      <c r="G17" s="13">
        <f ca="1">MIN(D20:D124)</f>
        <v>-4.6131363481758925</v>
      </c>
      <c r="H17" s="32" t="s">
        <v>3</v>
      </c>
      <c r="I17" s="21">
        <f ca="1">G17</f>
        <v>-4.6131363481758925</v>
      </c>
      <c r="J17" s="8">
        <f ca="1">$G$17+($G$18-$G$17)/20</f>
        <v>-4.2182680862624728</v>
      </c>
      <c r="K17" s="8">
        <f ca="1">J17+($G$18-$G$17)/10</f>
        <v>-3.4285315624356336</v>
      </c>
      <c r="L17" s="8">
        <f t="shared" ref="L17:S17" ca="1" si="6">K17+($G$18-$G$17)/10</f>
        <v>-2.6387950386087944</v>
      </c>
      <c r="M17" s="8">
        <f t="shared" ca="1" si="6"/>
        <v>-1.8490585147819549</v>
      </c>
      <c r="N17" s="8">
        <f t="shared" ca="1" si="6"/>
        <v>-1.0593219909551155</v>
      </c>
      <c r="O17" s="8">
        <f t="shared" ca="1" si="6"/>
        <v>-0.26958546712827602</v>
      </c>
      <c r="P17" s="8">
        <f t="shared" ca="1" si="6"/>
        <v>0.52015105669856343</v>
      </c>
      <c r="Q17" s="8">
        <f t="shared" ca="1" si="6"/>
        <v>1.3098875805254029</v>
      </c>
      <c r="R17" s="8">
        <f t="shared" ca="1" si="6"/>
        <v>2.0996241043522423</v>
      </c>
      <c r="S17" s="8">
        <f t="shared" ca="1" si="6"/>
        <v>2.889360628179082</v>
      </c>
      <c r="T17" s="9">
        <f ca="1">G18</f>
        <v>3.2842288900925025</v>
      </c>
      <c r="U17" s="28"/>
      <c r="V17" s="29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s="5" customFormat="1" ht="15.75" thickBot="1" x14ac:dyDescent="0.3">
      <c r="A18" s="1"/>
      <c r="B18" s="27"/>
      <c r="C18" s="60" t="s">
        <v>28</v>
      </c>
      <c r="D18" s="61"/>
      <c r="E18" s="33"/>
      <c r="F18" s="17" t="s">
        <v>5</v>
      </c>
      <c r="G18" s="14">
        <f ca="1">MAX(D20:D124)</f>
        <v>3.2842288900925025</v>
      </c>
      <c r="H18" s="32" t="s">
        <v>6</v>
      </c>
      <c r="I18" s="22">
        <v>0</v>
      </c>
      <c r="J18" s="11">
        <f ca="1">COUNTIF($D$20:$D$124,"&lt;"&amp;J16)/COUNT($D$20:$D$124)</f>
        <v>2.8571428571428571E-2</v>
      </c>
      <c r="K18" s="11">
        <f ca="1">(COUNTIF($C$20:$C$124,"&lt;"&amp;K16))/COUNT($C$20:$C$124)-J18</f>
        <v>-1.9047619047619046E-2</v>
      </c>
      <c r="L18" s="11">
        <f ca="1">(COUNTIF($C$20:$C$124,"&lt;"&amp;L16))/COUNT($C$20:$C$124)-SUM($J$18:K18)</f>
        <v>0</v>
      </c>
      <c r="M18" s="11">
        <f ca="1">(COUNTIF($C$20:$C$124,"&lt;"&amp;M16))/COUNT($C$20:$C$124)-SUM($J$18:L18)</f>
        <v>1.9047619047619046E-2</v>
      </c>
      <c r="N18" s="11">
        <f ca="1">(COUNTIF($C$20:$C$124,"&lt;"&amp;N16))/COUNT($C$20:$C$124)-SUM($J$18:M18)</f>
        <v>0.15238095238095237</v>
      </c>
      <c r="O18" s="11">
        <f ca="1">(COUNTIF($C$20:$C$124,"&lt;"&amp;O16))/COUNT($C$20:$C$124)-SUM($J$18:N18)</f>
        <v>0.14285714285714288</v>
      </c>
      <c r="P18" s="11">
        <f ca="1">(COUNTIF($C$20:$C$124,"&lt;"&amp;P16))/COUNT($C$20:$C$124)-SUM($J$18:O18)</f>
        <v>0.28571428571428575</v>
      </c>
      <c r="Q18" s="11">
        <f ca="1">(COUNTIF($C$20:$C$124,"&lt;"&amp;Q16))/COUNT($C$20:$C$124)-SUM($J$18:P18)</f>
        <v>0.18095238095238086</v>
      </c>
      <c r="R18" s="11">
        <f ca="1">(COUNTIF($C$20:$C$124,"&lt;"&amp;R16))/COUNT($C$20:$C$124)-SUM($J$18:Q18)</f>
        <v>0.15238095238095239</v>
      </c>
      <c r="S18" s="11">
        <f ca="1">(COUNTIF($C$20:$C$124,"&lt;"&amp;S16))/COUNT($C$20:$C$124)-SUM($J$18:R18)</f>
        <v>3.8095238095238071E-2</v>
      </c>
      <c r="T18" s="12">
        <v>0</v>
      </c>
      <c r="U18" s="28"/>
      <c r="V18" s="29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s="5" customFormat="1" ht="15.75" thickBot="1" x14ac:dyDescent="0.3">
      <c r="A19" s="1"/>
      <c r="B19" s="27"/>
      <c r="C19" s="43" t="s">
        <v>2</v>
      </c>
      <c r="D19" s="43" t="s">
        <v>3</v>
      </c>
      <c r="E19" s="34"/>
      <c r="F19" s="28"/>
      <c r="G19" s="28"/>
      <c r="H19" s="32" t="s">
        <v>8</v>
      </c>
      <c r="I19" s="18">
        <f>I18</f>
        <v>0</v>
      </c>
      <c r="J19" s="19">
        <f t="shared" ref="J19:S19" ca="1" si="7">J18+I19</f>
        <v>2.8571428571428571E-2</v>
      </c>
      <c r="K19" s="19">
        <f t="shared" ca="1" si="7"/>
        <v>9.5238095238095247E-3</v>
      </c>
      <c r="L19" s="19">
        <f t="shared" ca="1" si="7"/>
        <v>9.5238095238095247E-3</v>
      </c>
      <c r="M19" s="19">
        <f t="shared" ca="1" si="7"/>
        <v>2.8571428571428571E-2</v>
      </c>
      <c r="N19" s="19">
        <f t="shared" ca="1" si="7"/>
        <v>0.18095238095238095</v>
      </c>
      <c r="O19" s="19">
        <f t="shared" ca="1" si="7"/>
        <v>0.32380952380952382</v>
      </c>
      <c r="P19" s="19">
        <f t="shared" ca="1" si="7"/>
        <v>0.60952380952380958</v>
      </c>
      <c r="Q19" s="19">
        <f t="shared" ca="1" si="7"/>
        <v>0.79047619047619044</v>
      </c>
      <c r="R19" s="19">
        <f t="shared" ca="1" si="7"/>
        <v>0.94285714285714284</v>
      </c>
      <c r="S19" s="19">
        <f t="shared" ca="1" si="7"/>
        <v>0.98095238095238091</v>
      </c>
      <c r="T19" s="20">
        <v>1</v>
      </c>
      <c r="U19" s="28"/>
      <c r="V19" s="29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s="5" customFormat="1" x14ac:dyDescent="0.25">
      <c r="A20" s="1"/>
      <c r="B20" s="27"/>
      <c r="C20" s="36">
        <f t="shared" ref="C20:C51" ca="1" si="8">_xlfn.NORM.INV(RAND(),$D$11,$D$12)</f>
        <v>-1.2750285884858339</v>
      </c>
      <c r="D20" s="36">
        <f t="shared" ref="D20:D51" ca="1" si="9">_xlfn.NORM.INV(RAND(),$D$15,$D$16)</f>
        <v>1.610727367355776</v>
      </c>
      <c r="E20" s="36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s="5" customFormat="1" x14ac:dyDescent="0.25">
      <c r="A21" s="1"/>
      <c r="B21" s="27"/>
      <c r="C21" s="36">
        <f t="shared" ca="1" si="8"/>
        <v>-0.17483151319947715</v>
      </c>
      <c r="D21" s="36">
        <f t="shared" ca="1" si="9"/>
        <v>1.2046622505832403</v>
      </c>
      <c r="E21" s="36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s="5" customFormat="1" x14ac:dyDescent="0.25">
      <c r="A22" s="1"/>
      <c r="B22" s="27"/>
      <c r="C22" s="36">
        <f t="shared" ca="1" si="8"/>
        <v>-2.2130705699166406</v>
      </c>
      <c r="D22" s="36">
        <f t="shared" ca="1" si="9"/>
        <v>-3.9838874979253953</v>
      </c>
      <c r="E22" s="36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s="5" customFormat="1" x14ac:dyDescent="0.25">
      <c r="A23" s="1"/>
      <c r="B23" s="27"/>
      <c r="C23" s="36">
        <f t="shared" ca="1" si="8"/>
        <v>-4.9972375940542449E-2</v>
      </c>
      <c r="D23" s="36">
        <f t="shared" ca="1" si="9"/>
        <v>0.43262977975485983</v>
      </c>
      <c r="E23" s="36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s="5" customFormat="1" x14ac:dyDescent="0.25">
      <c r="A24" s="1"/>
      <c r="B24" s="27"/>
      <c r="C24" s="36">
        <f t="shared" ca="1" si="8"/>
        <v>-1.1638591814296204</v>
      </c>
      <c r="D24" s="36">
        <f t="shared" ca="1" si="9"/>
        <v>-2.4866286202051997</v>
      </c>
      <c r="E24" s="36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s="5" customFormat="1" x14ac:dyDescent="0.25">
      <c r="A25" s="1"/>
      <c r="B25" s="27"/>
      <c r="C25" s="36">
        <f t="shared" ca="1" si="8"/>
        <v>-8.7687319419761253E-2</v>
      </c>
      <c r="D25" s="36">
        <f t="shared" ca="1" si="9"/>
        <v>-2.2007513137469137</v>
      </c>
      <c r="E25" s="36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9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s="5" customFormat="1" x14ac:dyDescent="0.25">
      <c r="A26" s="1"/>
      <c r="B26" s="27"/>
      <c r="C26" s="36">
        <f t="shared" ca="1" si="8"/>
        <v>-1.2109469147025276</v>
      </c>
      <c r="D26" s="36">
        <f t="shared" ca="1" si="9"/>
        <v>1.0865381714977747</v>
      </c>
      <c r="E26" s="36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s="5" customFormat="1" x14ac:dyDescent="0.25">
      <c r="A27" s="1"/>
      <c r="B27" s="27"/>
      <c r="C27" s="36">
        <f t="shared" ca="1" si="8"/>
        <v>1.2213926253348377</v>
      </c>
      <c r="D27" s="36">
        <f t="shared" ca="1" si="9"/>
        <v>3.1510830276016666</v>
      </c>
      <c r="E27" s="36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s="5" customFormat="1" x14ac:dyDescent="0.25">
      <c r="A28" s="1"/>
      <c r="B28" s="27"/>
      <c r="C28" s="36">
        <f t="shared" ca="1" si="8"/>
        <v>-8.7764978669684954E-2</v>
      </c>
      <c r="D28" s="36">
        <f t="shared" ca="1" si="9"/>
        <v>-4.2164407867677669</v>
      </c>
      <c r="E28" s="36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9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s="5" customFormat="1" x14ac:dyDescent="0.25">
      <c r="A29" s="1"/>
      <c r="B29" s="27"/>
      <c r="C29" s="36">
        <f t="shared" ca="1" si="8"/>
        <v>5.5903457378726144E-2</v>
      </c>
      <c r="D29" s="36">
        <f t="shared" ca="1" si="9"/>
        <v>-1.3052161928637918</v>
      </c>
      <c r="E29" s="36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9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s="5" customFormat="1" x14ac:dyDescent="0.25">
      <c r="A30" s="1"/>
      <c r="B30" s="27"/>
      <c r="C30" s="36">
        <f t="shared" ca="1" si="8"/>
        <v>0.10787051695312756</v>
      </c>
      <c r="D30" s="36">
        <f t="shared" ca="1" si="9"/>
        <v>-0.53674496969713292</v>
      </c>
      <c r="E30" s="36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s="5" customFormat="1" x14ac:dyDescent="0.25">
      <c r="A31" s="1"/>
      <c r="B31" s="27"/>
      <c r="C31" s="36">
        <f t="shared" ca="1" si="8"/>
        <v>-0.59481669861597763</v>
      </c>
      <c r="D31" s="36">
        <f t="shared" ca="1" si="9"/>
        <v>-0.1413502505319218</v>
      </c>
      <c r="E31" s="36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s="5" customFormat="1" x14ac:dyDescent="0.25">
      <c r="A32" s="1"/>
      <c r="B32" s="27"/>
      <c r="C32" s="36">
        <f t="shared" ca="1" si="8"/>
        <v>-2.231157920747012</v>
      </c>
      <c r="D32" s="36">
        <f t="shared" ca="1" si="9"/>
        <v>0.74844017477618396</v>
      </c>
      <c r="E32" s="36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9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s="5" customFormat="1" x14ac:dyDescent="0.25">
      <c r="A33" s="1"/>
      <c r="B33" s="27"/>
      <c r="C33" s="36">
        <f t="shared" ca="1" si="8"/>
        <v>0.56861258303018924</v>
      </c>
      <c r="D33" s="36">
        <f t="shared" ca="1" si="9"/>
        <v>-2.7309832129201723</v>
      </c>
      <c r="E33" s="36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9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s="5" customFormat="1" x14ac:dyDescent="0.25">
      <c r="A34" s="1"/>
      <c r="B34" s="27"/>
      <c r="C34" s="36">
        <f t="shared" ca="1" si="8"/>
        <v>-0.83056486227240056</v>
      </c>
      <c r="D34" s="36">
        <f t="shared" ca="1" si="9"/>
        <v>-0.81152283306054596</v>
      </c>
      <c r="E34" s="36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9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s="5" customFormat="1" x14ac:dyDescent="0.25">
      <c r="A35" s="1"/>
      <c r="B35" s="27"/>
      <c r="C35" s="36">
        <f t="shared" ca="1" si="8"/>
        <v>0.76396278445783228</v>
      </c>
      <c r="D35" s="36">
        <f t="shared" ca="1" si="9"/>
        <v>-1.1198039166428624</v>
      </c>
      <c r="E35" s="36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9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s="5" customFormat="1" ht="25.5" customHeight="1" x14ac:dyDescent="0.25">
      <c r="A36" s="1"/>
      <c r="B36" s="27"/>
      <c r="C36" s="36">
        <f t="shared" ca="1" si="8"/>
        <v>0.85091211674002787</v>
      </c>
      <c r="D36" s="36">
        <f t="shared" ca="1" si="9"/>
        <v>0.43778615409276017</v>
      </c>
      <c r="E36" s="36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9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s="5" customFormat="1" x14ac:dyDescent="0.25">
      <c r="A37" s="1"/>
      <c r="B37" s="27"/>
      <c r="C37" s="36">
        <f t="shared" ca="1" si="8"/>
        <v>0.75390608966636763</v>
      </c>
      <c r="D37" s="36">
        <f t="shared" ca="1" si="9"/>
        <v>1.9562759238344776</v>
      </c>
      <c r="E37" s="36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9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s="5" customFormat="1" ht="18.75" customHeight="1" x14ac:dyDescent="0.4">
      <c r="A38" s="1"/>
      <c r="B38" s="27"/>
      <c r="C38" s="36">
        <f t="shared" ca="1" si="8"/>
        <v>-1.1715441176442856</v>
      </c>
      <c r="D38" s="36">
        <f t="shared" ca="1" si="9"/>
        <v>0.22764455592167285</v>
      </c>
      <c r="E38" s="36"/>
      <c r="F38" s="56" t="s">
        <v>30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9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s="5" customFormat="1" ht="15.75" thickBot="1" x14ac:dyDescent="0.3">
      <c r="A39" s="1"/>
      <c r="B39" s="27"/>
      <c r="C39" s="36">
        <f t="shared" ca="1" si="8"/>
        <v>-0.12823569607265423</v>
      </c>
      <c r="D39" s="36">
        <f t="shared" ca="1" si="9"/>
        <v>-6.7984542630575545E-2</v>
      </c>
      <c r="E39" s="36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9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s="5" customFormat="1" ht="27" thickBot="1" x14ac:dyDescent="0.5">
      <c r="A40" s="1"/>
      <c r="B40" s="27"/>
      <c r="C40" s="36">
        <f t="shared" ca="1" si="8"/>
        <v>1.4364178051426246</v>
      </c>
      <c r="D40" s="36">
        <f t="shared" ca="1" si="9"/>
        <v>1.8910862108095648E-2</v>
      </c>
      <c r="E40" s="36"/>
      <c r="F40" s="52" t="s">
        <v>11</v>
      </c>
      <c r="G40" s="53"/>
      <c r="H40" s="53"/>
      <c r="I40" s="54"/>
      <c r="J40" s="28"/>
      <c r="K40" s="52" t="s">
        <v>26</v>
      </c>
      <c r="L40" s="53"/>
      <c r="M40" s="53"/>
      <c r="N40" s="53"/>
      <c r="O40" s="54"/>
      <c r="P40" s="28"/>
      <c r="Q40" s="52" t="s">
        <v>27</v>
      </c>
      <c r="R40" s="53"/>
      <c r="S40" s="53"/>
      <c r="T40" s="53"/>
      <c r="U40" s="54"/>
      <c r="V40" s="29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s="5" customFormat="1" ht="15.75" thickBot="1" x14ac:dyDescent="0.3">
      <c r="A41" s="1"/>
      <c r="B41" s="27"/>
      <c r="C41" s="36">
        <f t="shared" ca="1" si="8"/>
        <v>-1.4235386473603797</v>
      </c>
      <c r="D41" s="36">
        <f t="shared" ca="1" si="9"/>
        <v>-1.5120052640603623</v>
      </c>
      <c r="E41" s="3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9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s="5" customFormat="1" ht="26.25" x14ac:dyDescent="0.45">
      <c r="A42" s="1"/>
      <c r="B42" s="27"/>
      <c r="C42" s="36">
        <f t="shared" ca="1" si="8"/>
        <v>-1.15959344107741</v>
      </c>
      <c r="D42" s="36">
        <f t="shared" ca="1" si="9"/>
        <v>0.16385187128548195</v>
      </c>
      <c r="E42" s="36"/>
      <c r="F42" s="44" t="s">
        <v>2</v>
      </c>
      <c r="G42" s="28"/>
      <c r="H42" s="28"/>
      <c r="I42" s="28"/>
      <c r="J42" s="28"/>
      <c r="K42" s="28" t="s">
        <v>16</v>
      </c>
      <c r="L42" s="28"/>
      <c r="M42" s="46">
        <f ca="1">ABS(G43-G48)</f>
        <v>0.24812140399596552</v>
      </c>
      <c r="N42" s="28"/>
      <c r="O42" s="28"/>
      <c r="P42" s="28"/>
      <c r="Q42" s="48" t="s">
        <v>22</v>
      </c>
      <c r="R42" s="30"/>
      <c r="S42" s="49" t="s">
        <v>21</v>
      </c>
      <c r="T42" s="30"/>
      <c r="U42" s="49" t="s">
        <v>23</v>
      </c>
      <c r="V42" s="29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s="5" customFormat="1" ht="15.75" thickBot="1" x14ac:dyDescent="0.3">
      <c r="A43" s="1"/>
      <c r="B43" s="27"/>
      <c r="C43" s="36">
        <f t="shared" ca="1" si="8"/>
        <v>1.120536038050866</v>
      </c>
      <c r="D43" s="36">
        <f t="shared" ca="1" si="9"/>
        <v>0.69703984396661267</v>
      </c>
      <c r="E43" s="36"/>
      <c r="F43" s="32" t="s">
        <v>0</v>
      </c>
      <c r="G43" s="51">
        <f ca="1">AVERAGE(XOne)</f>
        <v>4.5842519653372264E-2</v>
      </c>
      <c r="H43" s="28"/>
      <c r="I43" s="28"/>
      <c r="J43" s="28"/>
      <c r="K43" s="28" t="s">
        <v>13</v>
      </c>
      <c r="L43" s="28"/>
      <c r="M43" s="47">
        <f ca="1">SQRT((1/G45+1/G50)*(((G45-1)*G44^2+(G50-1)*G49^2)/(G45+G50-2)))</f>
        <v>0.1888092019902069</v>
      </c>
      <c r="N43" s="28"/>
      <c r="O43" s="28"/>
      <c r="P43" s="28"/>
      <c r="Q43" s="50">
        <f ca="1">-1*M46</f>
        <v>-1.9714346585202402</v>
      </c>
      <c r="R43" s="34" t="s">
        <v>20</v>
      </c>
      <c r="S43" s="50">
        <f ca="1">M45</f>
        <v>1.3141383014204733</v>
      </c>
      <c r="T43" s="34" t="s">
        <v>20</v>
      </c>
      <c r="U43" s="50">
        <f ca="1">M46</f>
        <v>1.9714346585202402</v>
      </c>
      <c r="V43" s="29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s="5" customFormat="1" ht="15.75" thickBot="1" x14ac:dyDescent="0.3">
      <c r="A44" s="1"/>
      <c r="B44" s="27"/>
      <c r="C44" s="36">
        <f t="shared" ca="1" si="8"/>
        <v>0.88463503191277548</v>
      </c>
      <c r="D44" s="36">
        <f t="shared" ca="1" si="9"/>
        <v>-0.71243066241454112</v>
      </c>
      <c r="E44" s="36"/>
      <c r="F44" s="32" t="s">
        <v>12</v>
      </c>
      <c r="G44" s="51">
        <f ca="1">_xlfn.STDEV.S(XOne)</f>
        <v>1.1298032396516007</v>
      </c>
      <c r="H44" s="28"/>
      <c r="I44" s="28"/>
      <c r="J44" s="28"/>
      <c r="K44" s="28"/>
      <c r="L44" s="28"/>
      <c r="M44" s="37"/>
      <c r="N44" s="28"/>
      <c r="O44" s="28"/>
      <c r="P44" s="28"/>
      <c r="Q44" s="28"/>
      <c r="R44" s="28"/>
      <c r="S44" s="28"/>
      <c r="T44" s="28"/>
      <c r="U44" s="28"/>
      <c r="V44" s="29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s="5" customFormat="1" ht="15.75" thickBot="1" x14ac:dyDescent="0.3">
      <c r="A45" s="1"/>
      <c r="B45" s="27"/>
      <c r="C45" s="36">
        <f t="shared" ca="1" si="8"/>
        <v>0.15373569961820782</v>
      </c>
      <c r="D45" s="36">
        <f t="shared" ca="1" si="9"/>
        <v>-1.3682517122949638</v>
      </c>
      <c r="E45" s="36"/>
      <c r="F45" s="32" t="s">
        <v>15</v>
      </c>
      <c r="G45" s="45">
        <f ca="1">COUNT(XOne)</f>
        <v>105</v>
      </c>
      <c r="H45" s="28"/>
      <c r="I45" s="28"/>
      <c r="J45" s="28"/>
      <c r="K45" s="28" t="s">
        <v>17</v>
      </c>
      <c r="L45" s="28"/>
      <c r="M45" s="46">
        <f ca="1">M42/M43</f>
        <v>1.3141383014204733</v>
      </c>
      <c r="N45" s="28"/>
      <c r="O45" s="28"/>
      <c r="P45" s="28"/>
      <c r="Q45" s="35" t="str">
        <f ca="1">IF(OR(S43&lt;Q43,S43&gt;U43),F123,F122)</f>
        <v>Ho: Fail to reject the null hypothesis.</v>
      </c>
      <c r="R45" s="28"/>
      <c r="S45" s="28"/>
      <c r="T45" s="28"/>
      <c r="U45" s="28"/>
      <c r="V45" s="29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s="5" customFormat="1" ht="15.75" thickBot="1" x14ac:dyDescent="0.3">
      <c r="A46" s="1"/>
      <c r="B46" s="27"/>
      <c r="C46" s="36">
        <f t="shared" ca="1" si="8"/>
        <v>0.56249343584835154</v>
      </c>
      <c r="D46" s="36">
        <f t="shared" ca="1" si="9"/>
        <v>2.6052266889734472</v>
      </c>
      <c r="E46" s="36"/>
      <c r="F46" s="28"/>
      <c r="G46" s="28"/>
      <c r="H46" s="28"/>
      <c r="I46" s="28"/>
      <c r="J46" s="28"/>
      <c r="K46" s="28" t="s">
        <v>18</v>
      </c>
      <c r="L46" s="28"/>
      <c r="M46" s="47">
        <f ca="1">_xlfn.T.INV.2T(G55,(G45+G50-2))</f>
        <v>1.9714346585202402</v>
      </c>
      <c r="N46" s="28"/>
      <c r="O46" s="28"/>
      <c r="P46" s="28"/>
      <c r="Q46" s="28"/>
      <c r="R46" s="28"/>
      <c r="S46" s="28"/>
      <c r="T46" s="28"/>
      <c r="U46" s="28"/>
      <c r="V46" s="29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s="5" customFormat="1" ht="19.5" thickBot="1" x14ac:dyDescent="0.35">
      <c r="A47" s="1"/>
      <c r="B47" s="27"/>
      <c r="C47" s="36">
        <f t="shared" ca="1" si="8"/>
        <v>1.191773638980266</v>
      </c>
      <c r="D47" s="36">
        <f t="shared" ca="1" si="9"/>
        <v>0.81947718730621966</v>
      </c>
      <c r="E47" s="36"/>
      <c r="F47" s="44" t="s">
        <v>3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9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s="5" customFormat="1" x14ac:dyDescent="0.25">
      <c r="A48" s="1"/>
      <c r="B48" s="27"/>
      <c r="C48" s="36">
        <f t="shared" ca="1" si="8"/>
        <v>-0.60233900251477945</v>
      </c>
      <c r="D48" s="36">
        <f t="shared" ca="1" si="9"/>
        <v>-0.93332537437123309</v>
      </c>
      <c r="E48" s="36"/>
      <c r="F48" s="32" t="s">
        <v>0</v>
      </c>
      <c r="G48" s="46">
        <f ca="1">AVERAGE(XTwo)</f>
        <v>-0.20227888434259325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9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s="5" customFormat="1" x14ac:dyDescent="0.25">
      <c r="A49" s="1"/>
      <c r="B49" s="27"/>
      <c r="C49" s="36">
        <f t="shared" ca="1" si="8"/>
        <v>3.1722182313540515E-2</v>
      </c>
      <c r="D49" s="36">
        <f t="shared" ca="1" si="9"/>
        <v>2.1173052223481883</v>
      </c>
      <c r="E49" s="36"/>
      <c r="F49" s="32" t="s">
        <v>12</v>
      </c>
      <c r="G49" s="51">
        <f ca="1">_xlfn.STDEV.S(XTwo)</f>
        <v>1.5705669960468149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9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s="5" customFormat="1" ht="15.75" thickBot="1" x14ac:dyDescent="0.3">
      <c r="A50" s="1"/>
      <c r="B50" s="27"/>
      <c r="C50" s="36">
        <f t="shared" ca="1" si="8"/>
        <v>1.3736587038970187</v>
      </c>
      <c r="D50" s="36">
        <f t="shared" ca="1" si="9"/>
        <v>-1.5285917083489311</v>
      </c>
      <c r="E50" s="36"/>
      <c r="F50" s="32" t="s">
        <v>14</v>
      </c>
      <c r="G50" s="45">
        <f ca="1">COUNT(XTwo)</f>
        <v>105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9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s="5" customFormat="1" x14ac:dyDescent="0.25">
      <c r="A51" s="1"/>
      <c r="B51" s="27"/>
      <c r="C51" s="36">
        <f t="shared" ca="1" si="8"/>
        <v>2.0997981498164031</v>
      </c>
      <c r="D51" s="36">
        <f t="shared" ca="1" si="9"/>
        <v>-0.39950804411832364</v>
      </c>
      <c r="E51" s="36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9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s="5" customFormat="1" ht="15.75" thickBot="1" x14ac:dyDescent="0.3">
      <c r="A52" s="1"/>
      <c r="B52" s="27"/>
      <c r="C52" s="36">
        <f t="shared" ref="C52:C83" ca="1" si="10">_xlfn.NORM.INV(RAND(),$D$11,$D$12)</f>
        <v>-1.2691131352251579</v>
      </c>
      <c r="D52" s="36">
        <f t="shared" ref="D52:D83" ca="1" si="11">_xlfn.NORM.INV(RAND(),$D$15,$D$16)</f>
        <v>0.36884353780242241</v>
      </c>
      <c r="E52" s="36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9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s="5" customFormat="1" ht="24" thickBot="1" x14ac:dyDescent="0.4">
      <c r="A53" s="1"/>
      <c r="B53" s="27"/>
      <c r="C53" s="36">
        <f t="shared" ca="1" si="10"/>
        <v>-0.93905039775304056</v>
      </c>
      <c r="D53" s="36">
        <f t="shared" ca="1" si="11"/>
        <v>0.42070794023311842</v>
      </c>
      <c r="E53" s="36"/>
      <c r="F53" s="55" t="s">
        <v>25</v>
      </c>
      <c r="G53" s="53"/>
      <c r="H53" s="53"/>
      <c r="I53" s="54"/>
      <c r="J53" s="28"/>
      <c r="K53" s="28"/>
      <c r="L53" s="28"/>
      <c r="M53" s="28"/>
      <c r="N53" s="28"/>
      <c r="O53" s="28"/>
      <c r="P53" s="28"/>
      <c r="Q53" s="52" t="s">
        <v>29</v>
      </c>
      <c r="R53" s="53"/>
      <c r="S53" s="53"/>
      <c r="T53" s="53"/>
      <c r="U53" s="54"/>
      <c r="V53" s="29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s="5" customFormat="1" ht="15.75" thickBot="1" x14ac:dyDescent="0.3">
      <c r="A54" s="1"/>
      <c r="B54" s="27"/>
      <c r="C54" s="36">
        <f t="shared" ca="1" si="10"/>
        <v>-0.53788438279490336</v>
      </c>
      <c r="D54" s="36">
        <f t="shared" ca="1" si="11"/>
        <v>0.8020990256355025</v>
      </c>
      <c r="E54" s="36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9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s="5" customFormat="1" ht="24" thickBot="1" x14ac:dyDescent="0.4">
      <c r="A55" s="1"/>
      <c r="B55" s="27"/>
      <c r="C55" s="36">
        <f t="shared" ca="1" si="10"/>
        <v>1.786866302227305</v>
      </c>
      <c r="D55" s="36">
        <f t="shared" ca="1" si="11"/>
        <v>-1.9332517378469183</v>
      </c>
      <c r="E55" s="36"/>
      <c r="F55" s="28" t="s">
        <v>24</v>
      </c>
      <c r="G55" s="2">
        <v>0.05</v>
      </c>
      <c r="H55" s="28"/>
      <c r="I55" s="28"/>
      <c r="J55" s="28"/>
      <c r="K55" s="28"/>
      <c r="L55" s="28"/>
      <c r="M55" s="28"/>
      <c r="N55" s="28"/>
      <c r="O55" s="28"/>
      <c r="P55" s="28"/>
      <c r="Q55" s="28" t="s">
        <v>19</v>
      </c>
      <c r="R55" s="57">
        <f ca="1">_xlfn.T.DIST.2T(S43,(G45+G50-2))</f>
        <v>0.19024706136076203</v>
      </c>
      <c r="S55" s="49"/>
      <c r="T55" s="30"/>
      <c r="U55" s="49"/>
      <c r="V55" s="29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s="5" customFormat="1" x14ac:dyDescent="0.25">
      <c r="A56" s="1"/>
      <c r="B56" s="27"/>
      <c r="C56" s="36">
        <f t="shared" ca="1" si="10"/>
        <v>-0.8997187904883186</v>
      </c>
      <c r="D56" s="36">
        <f t="shared" ca="1" si="11"/>
        <v>-1.6838378382763288</v>
      </c>
      <c r="E56" s="36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50"/>
      <c r="R56" s="34"/>
      <c r="S56" s="50"/>
      <c r="T56" s="34"/>
      <c r="U56" s="50"/>
      <c r="V56" s="29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s="5" customFormat="1" x14ac:dyDescent="0.25">
      <c r="A57" s="1"/>
      <c r="B57" s="27"/>
      <c r="C57" s="36">
        <f t="shared" ca="1" si="10"/>
        <v>-0.74270905935348741</v>
      </c>
      <c r="D57" s="36">
        <f t="shared" ca="1" si="11"/>
        <v>1.4418761334040793</v>
      </c>
      <c r="E57" s="36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9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s="5" customFormat="1" ht="15.75" thickBot="1" x14ac:dyDescent="0.3">
      <c r="A58" s="1"/>
      <c r="B58" s="27"/>
      <c r="C58" s="36">
        <f t="shared" ca="1" si="10"/>
        <v>0.53651273056669413</v>
      </c>
      <c r="D58" s="36">
        <f t="shared" ca="1" si="11"/>
        <v>2.0789394755000985E-2</v>
      </c>
      <c r="E58" s="36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9"/>
      <c r="R58" s="58"/>
      <c r="S58" s="58"/>
      <c r="T58" s="58"/>
      <c r="U58" s="58"/>
      <c r="V58" s="29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s="5" customFormat="1" ht="15.75" thickTop="1" x14ac:dyDescent="0.25">
      <c r="A59" s="1"/>
      <c r="B59" s="27"/>
      <c r="C59" s="36">
        <f t="shared" ca="1" si="10"/>
        <v>1.0041172408566619</v>
      </c>
      <c r="D59" s="36">
        <f t="shared" ca="1" si="11"/>
        <v>2.5766952363373692</v>
      </c>
      <c r="E59" s="36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9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s="5" customFormat="1" ht="26.25" x14ac:dyDescent="0.4">
      <c r="A60" s="1"/>
      <c r="B60" s="27"/>
      <c r="C60" s="36">
        <f t="shared" ca="1" si="10"/>
        <v>-1.1489332789754789</v>
      </c>
      <c r="D60" s="36">
        <f t="shared" ca="1" si="11"/>
        <v>0.39778337328703695</v>
      </c>
      <c r="E60" s="36"/>
      <c r="F60" s="56" t="s">
        <v>31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9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s="5" customFormat="1" ht="15.75" thickBot="1" x14ac:dyDescent="0.3">
      <c r="A61" s="1"/>
      <c r="B61" s="27"/>
      <c r="C61" s="36">
        <f t="shared" ca="1" si="10"/>
        <v>-0.37921150971926404</v>
      </c>
      <c r="D61" s="36">
        <f t="shared" ca="1" si="11"/>
        <v>1.3331490414972231</v>
      </c>
      <c r="E61" s="36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9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s="5" customFormat="1" ht="27" thickBot="1" x14ac:dyDescent="0.5">
      <c r="A62" s="1"/>
      <c r="B62" s="27"/>
      <c r="C62" s="36">
        <f t="shared" ca="1" si="10"/>
        <v>-0.64802739265886722</v>
      </c>
      <c r="D62" s="36">
        <f t="shared" ca="1" si="11"/>
        <v>1.7725585641444626</v>
      </c>
      <c r="E62" s="36"/>
      <c r="F62" s="52" t="s">
        <v>11</v>
      </c>
      <c r="G62" s="53"/>
      <c r="H62" s="53"/>
      <c r="I62" s="54"/>
      <c r="J62" s="28"/>
      <c r="K62" s="52" t="s">
        <v>26</v>
      </c>
      <c r="L62" s="53"/>
      <c r="M62" s="53"/>
      <c r="N62" s="53"/>
      <c r="O62" s="54"/>
      <c r="P62" s="28"/>
      <c r="Q62" s="52" t="s">
        <v>27</v>
      </c>
      <c r="R62" s="53"/>
      <c r="S62" s="53"/>
      <c r="T62" s="53"/>
      <c r="U62" s="54"/>
      <c r="V62" s="29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s="5" customFormat="1" ht="15.75" thickBot="1" x14ac:dyDescent="0.3">
      <c r="A63" s="1"/>
      <c r="B63" s="27"/>
      <c r="C63" s="36">
        <f t="shared" ca="1" si="10"/>
        <v>1.3478590112842337</v>
      </c>
      <c r="D63" s="36">
        <f t="shared" ca="1" si="11"/>
        <v>1.9914071355989689</v>
      </c>
      <c r="E63" s="36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9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s="5" customFormat="1" ht="26.25" x14ac:dyDescent="0.45">
      <c r="A64" s="1"/>
      <c r="B64" s="27"/>
      <c r="C64" s="36">
        <f t="shared" ca="1" si="10"/>
        <v>0.67776099984601912</v>
      </c>
      <c r="D64" s="36">
        <f t="shared" ca="1" si="11"/>
        <v>3.2842288900925025</v>
      </c>
      <c r="E64" s="36"/>
      <c r="F64" s="44" t="s">
        <v>2</v>
      </c>
      <c r="G64" s="28"/>
      <c r="H64" s="28"/>
      <c r="I64" s="28"/>
      <c r="J64" s="28"/>
      <c r="K64" s="28" t="s">
        <v>16</v>
      </c>
      <c r="L64" s="28"/>
      <c r="M64" s="46">
        <f ca="1">ABS(G65-G70)</f>
        <v>0.24812140399596552</v>
      </c>
      <c r="N64" s="28"/>
      <c r="O64" s="28"/>
      <c r="P64" s="28"/>
      <c r="Q64" s="48" t="s">
        <v>22</v>
      </c>
      <c r="R64" s="30"/>
      <c r="S64" s="49" t="s">
        <v>21</v>
      </c>
      <c r="T64" s="30"/>
      <c r="U64" s="49" t="s">
        <v>23</v>
      </c>
      <c r="V64" s="29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s="5" customFormat="1" ht="15.75" thickBot="1" x14ac:dyDescent="0.3">
      <c r="A65" s="1"/>
      <c r="B65" s="27"/>
      <c r="C65" s="36">
        <f t="shared" ca="1" si="10"/>
        <v>3.8920414049480115E-2</v>
      </c>
      <c r="D65" s="36">
        <f t="shared" ca="1" si="11"/>
        <v>1.445798361276615</v>
      </c>
      <c r="E65" s="36"/>
      <c r="F65" s="32" t="s">
        <v>0</v>
      </c>
      <c r="G65" s="51">
        <f ca="1">AVERAGE(XOne)</f>
        <v>4.5842519653372264E-2</v>
      </c>
      <c r="H65" s="28"/>
      <c r="I65" s="28"/>
      <c r="J65" s="28"/>
      <c r="K65" s="28" t="s">
        <v>13</v>
      </c>
      <c r="L65" s="28"/>
      <c r="M65" s="47">
        <f ca="1">SQRT((G66^2/G67+G71^2/G72))</f>
        <v>0.1888092019902069</v>
      </c>
      <c r="N65" s="28"/>
      <c r="O65" s="28"/>
      <c r="P65" s="28"/>
      <c r="Q65" s="50">
        <f ca="1">-1*M73</f>
        <v>-1.9726626923813055</v>
      </c>
      <c r="R65" s="34" t="s">
        <v>20</v>
      </c>
      <c r="S65" s="50">
        <f ca="1">M72</f>
        <v>1.3141383014204733</v>
      </c>
      <c r="T65" s="34" t="s">
        <v>20</v>
      </c>
      <c r="U65" s="50">
        <f ca="1">M73</f>
        <v>1.9726626923813055</v>
      </c>
      <c r="V65" s="29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s="5" customFormat="1" ht="15.75" thickBot="1" x14ac:dyDescent="0.3">
      <c r="A66" s="1"/>
      <c r="B66" s="27"/>
      <c r="C66" s="36">
        <f t="shared" ca="1" si="10"/>
        <v>1.1738090436116593</v>
      </c>
      <c r="D66" s="36">
        <f t="shared" ca="1" si="11"/>
        <v>-0.41688487524883011</v>
      </c>
      <c r="E66" s="36"/>
      <c r="F66" s="32" t="s">
        <v>12</v>
      </c>
      <c r="G66" s="51">
        <f ca="1">_xlfn.STDEV.S(XOne)</f>
        <v>1.1298032396516007</v>
      </c>
      <c r="H66" s="28"/>
      <c r="I66" s="28"/>
      <c r="J66" s="28"/>
      <c r="K66" s="28"/>
      <c r="L66" s="28"/>
      <c r="M66" s="37"/>
      <c r="N66" s="28"/>
      <c r="O66" s="28"/>
      <c r="P66" s="28"/>
      <c r="Q66" s="28"/>
      <c r="R66" s="28"/>
      <c r="S66" s="28"/>
      <c r="T66" s="28"/>
      <c r="U66" s="28"/>
      <c r="V66" s="29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s="5" customFormat="1" ht="15.75" thickBot="1" x14ac:dyDescent="0.3">
      <c r="A67" s="1"/>
      <c r="B67" s="27"/>
      <c r="C67" s="36">
        <f t="shared" ca="1" si="10"/>
        <v>0.17736266792197153</v>
      </c>
      <c r="D67" s="36">
        <f t="shared" ca="1" si="11"/>
        <v>-0.92757704619712433</v>
      </c>
      <c r="E67" s="36"/>
      <c r="F67" s="32" t="s">
        <v>15</v>
      </c>
      <c r="G67" s="45">
        <f ca="1">COUNT(XOne)</f>
        <v>105</v>
      </c>
      <c r="H67" s="28"/>
      <c r="I67" s="28"/>
      <c r="J67" s="28"/>
      <c r="K67" s="5" t="s">
        <v>39</v>
      </c>
      <c r="M67" s="69">
        <f ca="1">G71^2/G66^2</f>
        <v>1.9324457131341586</v>
      </c>
      <c r="N67" s="28"/>
      <c r="O67" s="28"/>
      <c r="P67" s="28"/>
      <c r="Q67" s="35" t="str">
        <f ca="1">IF(OR(S65&lt;Q65,S65&gt;U65),F123,F122)</f>
        <v>Ho: Fail to reject the null hypothesis.</v>
      </c>
      <c r="R67" s="28"/>
      <c r="S67" s="28"/>
      <c r="T67" s="28"/>
      <c r="U67" s="28"/>
      <c r="V67" s="29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s="5" customFormat="1" ht="15.75" thickBot="1" x14ac:dyDescent="0.3">
      <c r="A68" s="1"/>
      <c r="B68" s="27"/>
      <c r="C68" s="36">
        <f t="shared" ca="1" si="10"/>
        <v>-3.7568783437819473</v>
      </c>
      <c r="D68" s="36">
        <f t="shared" ca="1" si="11"/>
        <v>-0.55819631500122879</v>
      </c>
      <c r="E68" s="36"/>
      <c r="F68" s="28"/>
      <c r="G68" s="28"/>
      <c r="H68" s="28"/>
      <c r="I68" s="28"/>
      <c r="J68" s="28"/>
      <c r="K68" s="68" t="s">
        <v>38</v>
      </c>
      <c r="M68" s="71">
        <f ca="1">(1/G67+M67/G72)^2</f>
        <v>7.7997622317268979E-4</v>
      </c>
      <c r="N68" s="5" t="s">
        <v>40</v>
      </c>
      <c r="O68" s="67">
        <f ca="1">M68/M69</f>
        <v>188.9005694698231</v>
      </c>
      <c r="P68" s="28"/>
      <c r="Q68" s="28"/>
      <c r="R68" s="28"/>
      <c r="S68" s="28"/>
      <c r="T68" s="28"/>
      <c r="U68" s="28"/>
      <c r="V68" s="29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s="5" customFormat="1" ht="19.5" thickBot="1" x14ac:dyDescent="0.35">
      <c r="A69" s="1"/>
      <c r="B69" s="27"/>
      <c r="C69" s="36">
        <f t="shared" ca="1" si="10"/>
        <v>0.67974392244114479</v>
      </c>
      <c r="D69" s="36">
        <f t="shared" ca="1" si="11"/>
        <v>1.8143365367533884</v>
      </c>
      <c r="E69" s="36"/>
      <c r="F69" s="44" t="s">
        <v>3</v>
      </c>
      <c r="G69" s="28"/>
      <c r="H69" s="28"/>
      <c r="I69" s="28"/>
      <c r="J69" s="28"/>
      <c r="M69" s="72">
        <f ca="1">1/(G67^2*(G67-1))+M67^2/(G72^2*(G72-1))</f>
        <v>4.1290305548670732E-6</v>
      </c>
      <c r="N69" s="28"/>
      <c r="O69" s="28"/>
      <c r="P69" s="28"/>
      <c r="Q69" s="28"/>
      <c r="R69" s="28"/>
      <c r="S69" s="28"/>
      <c r="T69" s="28"/>
      <c r="U69" s="28"/>
      <c r="V69" s="29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s="5" customFormat="1" x14ac:dyDescent="0.25">
      <c r="A70" s="1"/>
      <c r="B70" s="27"/>
      <c r="C70" s="36">
        <f t="shared" ca="1" si="10"/>
        <v>-1.2881041898124908</v>
      </c>
      <c r="D70" s="36">
        <f t="shared" ca="1" si="11"/>
        <v>0.2950005709013358</v>
      </c>
      <c r="E70" s="36"/>
      <c r="F70" s="32" t="s">
        <v>0</v>
      </c>
      <c r="G70" s="46">
        <f ca="1">AVERAGE(XTwo)</f>
        <v>-0.20227888434259325</v>
      </c>
      <c r="H70" s="28"/>
      <c r="I70" s="28"/>
      <c r="J70" s="28"/>
      <c r="N70" s="28"/>
      <c r="O70" s="28"/>
      <c r="P70" s="28"/>
      <c r="Q70" s="28"/>
      <c r="R70" s="28"/>
      <c r="S70" s="28"/>
      <c r="T70" s="28"/>
      <c r="U70" s="28"/>
      <c r="V70" s="29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s="5" customFormat="1" ht="15.75" thickBot="1" x14ac:dyDescent="0.3">
      <c r="A71" s="1"/>
      <c r="B71" s="27"/>
      <c r="C71" s="36">
        <f t="shared" ca="1" si="10"/>
        <v>2.1511194612462661</v>
      </c>
      <c r="D71" s="36">
        <f t="shared" ca="1" si="11"/>
        <v>0.71198019958362813</v>
      </c>
      <c r="E71" s="36"/>
      <c r="F71" s="32" t="s">
        <v>12</v>
      </c>
      <c r="G71" s="51">
        <f ca="1">_xlfn.STDEV.S(XTwo)</f>
        <v>1.5705669960468149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9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s="5" customFormat="1" ht="15.75" thickBot="1" x14ac:dyDescent="0.3">
      <c r="A72" s="1"/>
      <c r="B72" s="27"/>
      <c r="C72" s="36">
        <f t="shared" ca="1" si="10"/>
        <v>-1.3301332043051031</v>
      </c>
      <c r="D72" s="36">
        <f t="shared" ca="1" si="11"/>
        <v>-0.29754317060606278</v>
      </c>
      <c r="E72" s="36"/>
      <c r="F72" s="32" t="s">
        <v>14</v>
      </c>
      <c r="G72" s="45">
        <f ca="1">COUNT(XTwo)</f>
        <v>105</v>
      </c>
      <c r="H72" s="28"/>
      <c r="I72" s="28"/>
      <c r="J72" s="28"/>
      <c r="K72" s="28" t="s">
        <v>17</v>
      </c>
      <c r="L72" s="28"/>
      <c r="M72" s="46">
        <f ca="1">M64/M65</f>
        <v>1.3141383014204733</v>
      </c>
      <c r="N72" s="28"/>
      <c r="O72" s="28"/>
      <c r="P72" s="28"/>
      <c r="Q72" s="28"/>
      <c r="R72" s="28"/>
      <c r="S72" s="28"/>
      <c r="T72" s="28"/>
      <c r="U72" s="28"/>
      <c r="V72" s="29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s="5" customFormat="1" ht="15.75" thickBot="1" x14ac:dyDescent="0.3">
      <c r="A73" s="1"/>
      <c r="B73" s="27"/>
      <c r="C73" s="36">
        <f t="shared" ca="1" si="10"/>
        <v>-0.37497549465206104</v>
      </c>
      <c r="D73" s="36">
        <f t="shared" ca="1" si="11"/>
        <v>-1.3708556919929598</v>
      </c>
      <c r="E73" s="36"/>
      <c r="F73" s="28"/>
      <c r="G73" s="28"/>
      <c r="H73" s="28"/>
      <c r="I73" s="28"/>
      <c r="J73" s="28"/>
      <c r="K73" s="28" t="s">
        <v>18</v>
      </c>
      <c r="L73" s="28"/>
      <c r="M73" s="47">
        <f ca="1">_xlfn.T.INV.2T(G77,O68)</f>
        <v>1.9726626923813055</v>
      </c>
      <c r="N73" s="28"/>
      <c r="O73" s="28"/>
      <c r="P73" s="28"/>
      <c r="Q73" s="28"/>
      <c r="R73" s="28"/>
      <c r="S73" s="28"/>
      <c r="T73" s="28"/>
      <c r="U73" s="28"/>
      <c r="V73" s="29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s="5" customFormat="1" ht="15.75" thickBot="1" x14ac:dyDescent="0.3">
      <c r="A74" s="1"/>
      <c r="B74" s="27"/>
      <c r="C74" s="36">
        <f t="shared" ca="1" si="10"/>
        <v>-1.3068147094448521E-2</v>
      </c>
      <c r="D74" s="36">
        <f t="shared" ca="1" si="11"/>
        <v>-0.17060833759773308</v>
      </c>
      <c r="E74" s="36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9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s="5" customFormat="1" ht="24" thickBot="1" x14ac:dyDescent="0.4">
      <c r="A75" s="1"/>
      <c r="B75" s="27"/>
      <c r="C75" s="36">
        <f t="shared" ca="1" si="10"/>
        <v>-1.4940469373018614</v>
      </c>
      <c r="D75" s="36">
        <f t="shared" ca="1" si="11"/>
        <v>-1.5807104288723632</v>
      </c>
      <c r="E75" s="36"/>
      <c r="F75" s="55" t="s">
        <v>25</v>
      </c>
      <c r="G75" s="53"/>
      <c r="H75" s="53"/>
      <c r="I75" s="54"/>
      <c r="J75" s="28"/>
      <c r="K75" s="28"/>
      <c r="L75" s="28"/>
      <c r="M75" s="28"/>
      <c r="N75" s="28"/>
      <c r="O75" s="28"/>
      <c r="P75" s="28"/>
      <c r="Q75" s="52" t="s">
        <v>29</v>
      </c>
      <c r="R75" s="53"/>
      <c r="S75" s="53"/>
      <c r="T75" s="53"/>
      <c r="U75" s="54"/>
      <c r="V75" s="29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s="5" customFormat="1" ht="15.75" thickBot="1" x14ac:dyDescent="0.3">
      <c r="A76" s="1"/>
      <c r="B76" s="27"/>
      <c r="C76" s="36">
        <f t="shared" ca="1" si="10"/>
        <v>-0.26891460963769165</v>
      </c>
      <c r="D76" s="36">
        <f t="shared" ca="1" si="11"/>
        <v>-2.291295906142846</v>
      </c>
      <c r="E76" s="36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9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s="5" customFormat="1" ht="24" thickBot="1" x14ac:dyDescent="0.4">
      <c r="A77" s="1"/>
      <c r="B77" s="27"/>
      <c r="C77" s="36">
        <f t="shared" ca="1" si="10"/>
        <v>1.520406035923715</v>
      </c>
      <c r="D77" s="36">
        <f t="shared" ca="1" si="11"/>
        <v>-0.54640341761710121</v>
      </c>
      <c r="E77" s="36"/>
      <c r="F77" s="28" t="s">
        <v>24</v>
      </c>
      <c r="G77" s="2">
        <v>0.05</v>
      </c>
      <c r="H77" s="28"/>
      <c r="I77" s="28"/>
      <c r="J77" s="28"/>
      <c r="K77" s="28"/>
      <c r="L77" s="28"/>
      <c r="M77" s="28"/>
      <c r="N77" s="28"/>
      <c r="O77" s="28"/>
      <c r="P77" s="28"/>
      <c r="Q77" s="28" t="s">
        <v>19</v>
      </c>
      <c r="R77" s="70">
        <f ca="1">_xlfn.T.DIST.2T(M72,(G67+G72-2))</f>
        <v>0.19024706136076203</v>
      </c>
      <c r="S77" s="49"/>
      <c r="T77" s="30"/>
      <c r="U77" s="49"/>
      <c r="V77" s="29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s="5" customFormat="1" x14ac:dyDescent="0.25">
      <c r="A78" s="1"/>
      <c r="B78" s="27"/>
      <c r="C78" s="36">
        <f t="shared" ca="1" si="10"/>
        <v>0.62680241052507668</v>
      </c>
      <c r="D78" s="36">
        <f t="shared" ca="1" si="11"/>
        <v>0.68875495995998881</v>
      </c>
      <c r="E78" s="36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9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s="5" customFormat="1" x14ac:dyDescent="0.25">
      <c r="A79" s="1"/>
      <c r="B79" s="27"/>
      <c r="C79" s="36">
        <f t="shared" ca="1" si="10"/>
        <v>1.4444233253751353</v>
      </c>
      <c r="D79" s="36">
        <f t="shared" ca="1" si="11"/>
        <v>1.4551341020678747</v>
      </c>
      <c r="E79" s="36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9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s="5" customFormat="1" x14ac:dyDescent="0.25">
      <c r="A80" s="1"/>
      <c r="B80" s="27"/>
      <c r="C80" s="36">
        <f t="shared" ca="1" si="10"/>
        <v>1.3498881176056856</v>
      </c>
      <c r="D80" s="36">
        <f t="shared" ca="1" si="11"/>
        <v>-0.7311893565941654</v>
      </c>
      <c r="E80" s="36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9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s="5" customFormat="1" x14ac:dyDescent="0.25">
      <c r="A81" s="1"/>
      <c r="B81" s="27"/>
      <c r="C81" s="36">
        <f t="shared" ca="1" si="10"/>
        <v>0.73876640916120229</v>
      </c>
      <c r="D81" s="36">
        <f t="shared" ca="1" si="11"/>
        <v>-1.8763788476297965</v>
      </c>
      <c r="E81" s="36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9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s="5" customFormat="1" x14ac:dyDescent="0.25">
      <c r="A82" s="1"/>
      <c r="B82" s="27"/>
      <c r="C82" s="36">
        <f t="shared" ca="1" si="10"/>
        <v>-1.1386264066169973</v>
      </c>
      <c r="D82" s="36">
        <f t="shared" ca="1" si="11"/>
        <v>2.5786438448305513</v>
      </c>
      <c r="E82" s="36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9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s="5" customFormat="1" x14ac:dyDescent="0.25">
      <c r="A83" s="1"/>
      <c r="B83" s="27"/>
      <c r="C83" s="36">
        <f t="shared" ca="1" si="10"/>
        <v>3.2689785084292947E-2</v>
      </c>
      <c r="D83" s="36">
        <f t="shared" ca="1" si="11"/>
        <v>1.1184736139766089</v>
      </c>
      <c r="E83" s="36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9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s="5" customFormat="1" x14ac:dyDescent="0.25">
      <c r="A84" s="1"/>
      <c r="B84" s="27"/>
      <c r="C84" s="36">
        <f t="shared" ref="C84:C115" ca="1" si="12">_xlfn.NORM.INV(RAND(),$D$11,$D$12)</f>
        <v>-1.8079962330987678</v>
      </c>
      <c r="D84" s="36">
        <f t="shared" ref="D84:D115" ca="1" si="13">_xlfn.NORM.INV(RAND(),$D$15,$D$16)</f>
        <v>-0.41634973484232174</v>
      </c>
      <c r="E84" s="36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9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s="5" customFormat="1" x14ac:dyDescent="0.25">
      <c r="A85" s="1"/>
      <c r="B85" s="27"/>
      <c r="C85" s="36">
        <f t="shared" ca="1" si="12"/>
        <v>3.2065702452169584</v>
      </c>
      <c r="D85" s="36">
        <f t="shared" ca="1" si="13"/>
        <v>1.7721056899458225</v>
      </c>
      <c r="E85" s="36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9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s="5" customFormat="1" x14ac:dyDescent="0.25">
      <c r="A86" s="1"/>
      <c r="B86" s="27"/>
      <c r="C86" s="36">
        <f t="shared" ca="1" si="12"/>
        <v>0.95858410566850305</v>
      </c>
      <c r="D86" s="36">
        <f t="shared" ca="1" si="13"/>
        <v>0.57045409325809204</v>
      </c>
      <c r="E86" s="36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9"/>
      <c r="W86" s="1"/>
      <c r="X86" s="1"/>
      <c r="Y86" s="1"/>
      <c r="Z86" s="1" t="s">
        <v>34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s="5" customFormat="1" x14ac:dyDescent="0.25">
      <c r="A87" s="1"/>
      <c r="B87" s="27"/>
      <c r="C87" s="36">
        <f t="shared" ca="1" si="12"/>
        <v>0.65998122380249458</v>
      </c>
      <c r="D87" s="36">
        <f t="shared" ca="1" si="13"/>
        <v>-1.2322626018921965</v>
      </c>
      <c r="E87" s="36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9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s="5" customFormat="1" x14ac:dyDescent="0.25">
      <c r="A88" s="1"/>
      <c r="B88" s="27"/>
      <c r="C88" s="36">
        <f t="shared" ca="1" si="12"/>
        <v>3.0833847794743261</v>
      </c>
      <c r="D88" s="36">
        <f t="shared" ca="1" si="13"/>
        <v>0.69726685971186475</v>
      </c>
      <c r="E88" s="36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9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s="5" customFormat="1" x14ac:dyDescent="0.25">
      <c r="A89" s="1"/>
      <c r="B89" s="27"/>
      <c r="C89" s="36">
        <f t="shared" ca="1" si="12"/>
        <v>-0.38765156638796405</v>
      </c>
      <c r="D89" s="36">
        <f t="shared" ca="1" si="13"/>
        <v>-1.5903149673222217</v>
      </c>
      <c r="E89" s="36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9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s="5" customFormat="1" x14ac:dyDescent="0.25">
      <c r="A90" s="1"/>
      <c r="B90" s="27"/>
      <c r="C90" s="36">
        <f t="shared" ca="1" si="12"/>
        <v>1.2970967591795635</v>
      </c>
      <c r="D90" s="36">
        <f t="shared" ca="1" si="13"/>
        <v>-1.676022794948818</v>
      </c>
      <c r="E90" s="36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9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s="5" customFormat="1" x14ac:dyDescent="0.25">
      <c r="A91" s="1"/>
      <c r="B91" s="27"/>
      <c r="C91" s="36">
        <f t="shared" ca="1" si="12"/>
        <v>-0.1627667909283822</v>
      </c>
      <c r="D91" s="36">
        <f t="shared" ca="1" si="13"/>
        <v>-1.9282363703250271</v>
      </c>
      <c r="E91" s="36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9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s="5" customFormat="1" x14ac:dyDescent="0.25">
      <c r="A92" s="1"/>
      <c r="B92" s="27"/>
      <c r="C92" s="36">
        <f t="shared" ca="1" si="12"/>
        <v>-0.285343546295176</v>
      </c>
      <c r="D92" s="36">
        <f t="shared" ca="1" si="13"/>
        <v>-1.6988410004248129</v>
      </c>
      <c r="E92" s="36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9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s="5" customFormat="1" x14ac:dyDescent="0.25">
      <c r="A93" s="1"/>
      <c r="B93" s="27"/>
      <c r="C93" s="36">
        <f t="shared" ca="1" si="12"/>
        <v>0.75616859706932826</v>
      </c>
      <c r="D93" s="36">
        <f t="shared" ca="1" si="13"/>
        <v>-2.1558137442313288</v>
      </c>
      <c r="E93" s="36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9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s="5" customFormat="1" x14ac:dyDescent="0.25">
      <c r="A94" s="1"/>
      <c r="B94" s="27"/>
      <c r="C94" s="36">
        <f t="shared" ca="1" si="12"/>
        <v>0.19321176404915158</v>
      </c>
      <c r="D94" s="36">
        <f t="shared" ca="1" si="13"/>
        <v>-1.2401375011291775</v>
      </c>
      <c r="E94" s="36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9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s="5" customFormat="1" x14ac:dyDescent="0.25">
      <c r="A95" s="1"/>
      <c r="B95" s="27"/>
      <c r="C95" s="36">
        <f t="shared" ca="1" si="12"/>
        <v>-0.30798466724953577</v>
      </c>
      <c r="D95" s="36">
        <f t="shared" ca="1" si="13"/>
        <v>-1.6723421546220034</v>
      </c>
      <c r="E95" s="36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9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s="5" customFormat="1" x14ac:dyDescent="0.25">
      <c r="A96" s="1"/>
      <c r="B96" s="27"/>
      <c r="C96" s="36">
        <f t="shared" ca="1" si="12"/>
        <v>1.0603460901595434</v>
      </c>
      <c r="D96" s="36">
        <f t="shared" ca="1" si="13"/>
        <v>-0.72496092213106555</v>
      </c>
      <c r="E96" s="36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9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s="5" customFormat="1" x14ac:dyDescent="0.25">
      <c r="A97" s="1"/>
      <c r="B97" s="27"/>
      <c r="C97" s="36">
        <f t="shared" ca="1" si="12"/>
        <v>0.70167139008497059</v>
      </c>
      <c r="D97" s="36">
        <f t="shared" ca="1" si="13"/>
        <v>0.55781567658236941</v>
      </c>
      <c r="E97" s="36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9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s="5" customFormat="1" x14ac:dyDescent="0.25">
      <c r="A98" s="1"/>
      <c r="B98" s="27"/>
      <c r="C98" s="36">
        <f t="shared" ca="1" si="12"/>
        <v>0.60223597670949036</v>
      </c>
      <c r="D98" s="36">
        <f t="shared" ca="1" si="13"/>
        <v>0.50794668139294052</v>
      </c>
      <c r="E98" s="36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9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s="5" customFormat="1" x14ac:dyDescent="0.25">
      <c r="A99" s="1"/>
      <c r="B99" s="27"/>
      <c r="C99" s="36">
        <f t="shared" ca="1" si="12"/>
        <v>2.0011072099613245</v>
      </c>
      <c r="D99" s="36">
        <f t="shared" ca="1" si="13"/>
        <v>0.80165124455543102</v>
      </c>
      <c r="E99" s="36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9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s="5" customFormat="1" x14ac:dyDescent="0.25">
      <c r="A100" s="1"/>
      <c r="B100" s="27"/>
      <c r="C100" s="36">
        <f t="shared" ca="1" si="12"/>
        <v>-0.81706224715436337</v>
      </c>
      <c r="D100" s="36">
        <f t="shared" ca="1" si="13"/>
        <v>3.1050608469452232</v>
      </c>
      <c r="E100" s="36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9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s="5" customFormat="1" x14ac:dyDescent="0.25">
      <c r="A101" s="1"/>
      <c r="B101" s="27"/>
      <c r="C101" s="36">
        <f t="shared" ca="1" si="12"/>
        <v>0.14816218034037101</v>
      </c>
      <c r="D101" s="36">
        <f t="shared" ca="1" si="13"/>
        <v>1.0157153997280084</v>
      </c>
      <c r="E101" s="36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9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s="5" customFormat="1" x14ac:dyDescent="0.25">
      <c r="A102" s="1"/>
      <c r="B102" s="27"/>
      <c r="C102" s="36">
        <f t="shared" ca="1" si="12"/>
        <v>-0.18100635489301636</v>
      </c>
      <c r="D102" s="36">
        <f t="shared" ca="1" si="13"/>
        <v>0.79138552055723099</v>
      </c>
      <c r="E102" s="36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9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s="5" customFormat="1" x14ac:dyDescent="0.25">
      <c r="A103" s="1"/>
      <c r="B103" s="27"/>
      <c r="C103" s="36">
        <f t="shared" ca="1" si="12"/>
        <v>0.75069616896091618</v>
      </c>
      <c r="D103" s="36">
        <f t="shared" ca="1" si="13"/>
        <v>1.0641148865701531</v>
      </c>
      <c r="E103" s="36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9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s="5" customFormat="1" x14ac:dyDescent="0.25">
      <c r="A104" s="1"/>
      <c r="B104" s="27"/>
      <c r="C104" s="36">
        <f t="shared" ca="1" si="12"/>
        <v>-1.2140635948103462</v>
      </c>
      <c r="D104" s="36">
        <f t="shared" ca="1" si="13"/>
        <v>-2.0206136829094041</v>
      </c>
      <c r="E104" s="36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9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s="5" customFormat="1" x14ac:dyDescent="0.25">
      <c r="A105" s="1"/>
      <c r="B105" s="27"/>
      <c r="C105" s="36">
        <f t="shared" ca="1" si="12"/>
        <v>0.33887211159643366</v>
      </c>
      <c r="D105" s="36">
        <f t="shared" ca="1" si="13"/>
        <v>-2.5326714819496852</v>
      </c>
      <c r="E105" s="36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9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s="5" customFormat="1" x14ac:dyDescent="0.25">
      <c r="A106" s="1"/>
      <c r="B106" s="27"/>
      <c r="C106" s="36">
        <f t="shared" ca="1" si="12"/>
        <v>1.3615321496980173</v>
      </c>
      <c r="D106" s="36">
        <f t="shared" ca="1" si="13"/>
        <v>0.6864168914965727</v>
      </c>
      <c r="E106" s="36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9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s="5" customFormat="1" x14ac:dyDescent="0.25">
      <c r="A107" s="1"/>
      <c r="B107" s="27"/>
      <c r="C107" s="36">
        <f t="shared" ca="1" si="12"/>
        <v>-0.63983001613493229</v>
      </c>
      <c r="D107" s="36">
        <f t="shared" ca="1" si="13"/>
        <v>0.68117503017882308</v>
      </c>
      <c r="E107" s="36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9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s="5" customFormat="1" x14ac:dyDescent="0.25">
      <c r="A108" s="1"/>
      <c r="B108" s="27"/>
      <c r="C108" s="36">
        <f t="shared" ca="1" si="12"/>
        <v>-0.6961783873451669</v>
      </c>
      <c r="D108" s="36">
        <f t="shared" ca="1" si="13"/>
        <v>-0.37411974442701235</v>
      </c>
      <c r="E108" s="36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9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s="5" customFormat="1" x14ac:dyDescent="0.25">
      <c r="A109" s="1"/>
      <c r="B109" s="27"/>
      <c r="C109" s="36">
        <f t="shared" ca="1" si="12"/>
        <v>-0.13637403918902175</v>
      </c>
      <c r="D109" s="36">
        <f t="shared" ca="1" si="13"/>
        <v>-2.59692331739544</v>
      </c>
      <c r="E109" s="36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9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s="5" customFormat="1" x14ac:dyDescent="0.25">
      <c r="A110" s="1"/>
      <c r="B110" s="27"/>
      <c r="C110" s="36">
        <f t="shared" ca="1" si="12"/>
        <v>-0.90809516116592026</v>
      </c>
      <c r="D110" s="36">
        <f t="shared" ca="1" si="13"/>
        <v>-0.7374893565440529</v>
      </c>
      <c r="E110" s="36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9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s="5" customFormat="1" x14ac:dyDescent="0.25">
      <c r="A111" s="1"/>
      <c r="B111" s="27"/>
      <c r="C111" s="36">
        <f t="shared" ca="1" si="12"/>
        <v>0.19185505083543403</v>
      </c>
      <c r="D111" s="36">
        <f t="shared" ca="1" si="13"/>
        <v>-0.38710146729320805</v>
      </c>
      <c r="E111" s="36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9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s="5" customFormat="1" x14ac:dyDescent="0.25">
      <c r="A112" s="1"/>
      <c r="B112" s="27"/>
      <c r="C112" s="36">
        <f t="shared" ca="1" si="12"/>
        <v>-0.69051295784438482</v>
      </c>
      <c r="D112" s="36">
        <f t="shared" ca="1" si="13"/>
        <v>-0.36956149971353636</v>
      </c>
      <c r="E112" s="36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9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s="5" customFormat="1" x14ac:dyDescent="0.25">
      <c r="A113" s="1"/>
      <c r="B113" s="27"/>
      <c r="C113" s="36">
        <f t="shared" ca="1" si="12"/>
        <v>-0.13310794057799358</v>
      </c>
      <c r="D113" s="36">
        <f t="shared" ca="1" si="13"/>
        <v>1.3055939140832638</v>
      </c>
      <c r="E113" s="36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9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s="5" customFormat="1" x14ac:dyDescent="0.25">
      <c r="A114" s="1"/>
      <c r="B114" s="27"/>
      <c r="C114" s="36">
        <f t="shared" ca="1" si="12"/>
        <v>0.15318536360258964</v>
      </c>
      <c r="D114" s="36">
        <f t="shared" ca="1" si="13"/>
        <v>-0.93012112033894356</v>
      </c>
      <c r="E114" s="36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9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s="5" customFormat="1" x14ac:dyDescent="0.25">
      <c r="A115" s="1"/>
      <c r="B115" s="27"/>
      <c r="C115" s="36">
        <f t="shared" ca="1" si="12"/>
        <v>0.38417763847766107</v>
      </c>
      <c r="D115" s="36">
        <f t="shared" ca="1" si="13"/>
        <v>-0.98086590226532411</v>
      </c>
      <c r="E115" s="36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9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s="5" customFormat="1" x14ac:dyDescent="0.25">
      <c r="A116" s="1"/>
      <c r="B116" s="27"/>
      <c r="C116" s="36">
        <f t="shared" ref="C116:C124" ca="1" si="14">_xlfn.NORM.INV(RAND(),$D$11,$D$12)</f>
        <v>-0.1495823783346617</v>
      </c>
      <c r="D116" s="36">
        <f t="shared" ref="D116:D124" ca="1" si="15">_xlfn.NORM.INV(RAND(),$D$15,$D$16)</f>
        <v>0.38265774615480092</v>
      </c>
      <c r="E116" s="36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9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s="5" customFormat="1" x14ac:dyDescent="0.25">
      <c r="A117" s="1"/>
      <c r="B117" s="27"/>
      <c r="C117" s="36">
        <f t="shared" ca="1" si="14"/>
        <v>9.4199664376248216E-2</v>
      </c>
      <c r="D117" s="36">
        <f t="shared" ca="1" si="15"/>
        <v>-1.7904185706877622</v>
      </c>
      <c r="E117" s="36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9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s="5" customFormat="1" x14ac:dyDescent="0.25">
      <c r="A118" s="1"/>
      <c r="B118" s="27"/>
      <c r="C118" s="36">
        <f t="shared" ca="1" si="14"/>
        <v>-1.5423792627204955</v>
      </c>
      <c r="D118" s="36">
        <f t="shared" ca="1" si="15"/>
        <v>-0.53117745416262108</v>
      </c>
      <c r="E118" s="36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9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s="5" customFormat="1" x14ac:dyDescent="0.25">
      <c r="A119" s="1"/>
      <c r="B119" s="27"/>
      <c r="C119" s="36">
        <f t="shared" ca="1" si="14"/>
        <v>-0.87732041653558701</v>
      </c>
      <c r="D119" s="36">
        <f t="shared" ca="1" si="15"/>
        <v>0.29619427644874452</v>
      </c>
      <c r="E119" s="36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9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s="5" customFormat="1" x14ac:dyDescent="0.25">
      <c r="A120" s="1"/>
      <c r="B120" s="27"/>
      <c r="C120" s="36">
        <f t="shared" ca="1" si="14"/>
        <v>-1.4344149894659275</v>
      </c>
      <c r="D120" s="36">
        <f t="shared" ca="1" si="15"/>
        <v>-1.666645132918215</v>
      </c>
      <c r="E120" s="36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9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s="5" customFormat="1" x14ac:dyDescent="0.25">
      <c r="A121" s="1"/>
      <c r="B121" s="27"/>
      <c r="C121" s="36">
        <f t="shared" ca="1" si="14"/>
        <v>0.707527018238848</v>
      </c>
      <c r="D121" s="36">
        <f t="shared" ca="1" si="15"/>
        <v>-0.59064085930563093</v>
      </c>
      <c r="E121" s="36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9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41"/>
      <c r="B122" s="27"/>
      <c r="C122" s="36">
        <f t="shared" ca="1" si="14"/>
        <v>-0.88235680133454375</v>
      </c>
      <c r="D122" s="36">
        <f t="shared" ca="1" si="15"/>
        <v>-4.6131363481758925</v>
      </c>
      <c r="E122" s="36"/>
      <c r="F122" s="35" t="s">
        <v>32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9"/>
    </row>
    <row r="123" spans="1:56" x14ac:dyDescent="0.25">
      <c r="A123" s="41"/>
      <c r="B123" s="27"/>
      <c r="C123" s="36">
        <f t="shared" ca="1" si="14"/>
        <v>0.14201878660582848</v>
      </c>
      <c r="D123" s="36">
        <f t="shared" ca="1" si="15"/>
        <v>-0.19881796018614331</v>
      </c>
      <c r="E123" s="36"/>
      <c r="F123" s="35" t="s">
        <v>33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9"/>
    </row>
    <row r="124" spans="1:56" ht="15.75" thickBot="1" x14ac:dyDescent="0.3">
      <c r="A124" s="41"/>
      <c r="B124" s="38"/>
      <c r="C124" s="6">
        <f t="shared" ca="1" si="14"/>
        <v>1.444876012334672</v>
      </c>
      <c r="D124" s="6">
        <f t="shared" ca="1" si="15"/>
        <v>-2.1749515947598299</v>
      </c>
      <c r="E124" s="6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40"/>
    </row>
    <row r="125" spans="1:56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</row>
    <row r="126" spans="1:56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</row>
    <row r="127" spans="1:56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</row>
    <row r="128" spans="1:56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</row>
    <row r="129" spans="1:22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</row>
    <row r="130" spans="1:22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</row>
    <row r="131" spans="1:22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</row>
    <row r="132" spans="1:22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</row>
    <row r="133" spans="1:22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</row>
    <row r="134" spans="1:22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</row>
    <row r="135" spans="1:22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</row>
    <row r="136" spans="1:22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</row>
    <row r="137" spans="1:22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</row>
    <row r="138" spans="1:22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</row>
    <row r="139" spans="1:22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</row>
    <row r="140" spans="1:22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</row>
    <row r="141" spans="1:22" x14ac:dyDescent="0.25">
      <c r="A141" s="41"/>
      <c r="B141" s="41"/>
      <c r="C141" s="41"/>
      <c r="D141" s="41"/>
      <c r="E141" s="4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41"/>
    </row>
    <row r="142" spans="1:22" x14ac:dyDescent="0.25">
      <c r="A142" s="41"/>
      <c r="B142" s="41"/>
      <c r="C142" s="41"/>
      <c r="D142" s="41"/>
      <c r="E142" s="4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41"/>
    </row>
    <row r="143" spans="1:22" x14ac:dyDescent="0.25">
      <c r="A143" s="41"/>
      <c r="B143" s="41"/>
      <c r="C143" s="41"/>
      <c r="D143" s="41"/>
      <c r="E143" s="4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41"/>
    </row>
    <row r="144" spans="1:22" x14ac:dyDescent="0.25">
      <c r="A144" s="41"/>
      <c r="B144" s="41"/>
      <c r="C144" s="41"/>
      <c r="D144" s="41"/>
      <c r="E144" s="4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41"/>
    </row>
    <row r="145" spans="1:22" x14ac:dyDescent="0.25">
      <c r="A145" s="41"/>
      <c r="B145" s="41"/>
      <c r="C145" s="41"/>
      <c r="D145" s="41"/>
      <c r="E145" s="4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41"/>
    </row>
    <row r="146" spans="1:22" x14ac:dyDescent="0.25">
      <c r="A146" s="41"/>
      <c r="B146" s="41"/>
      <c r="C146" s="41"/>
      <c r="D146" s="41"/>
      <c r="E146" s="4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41"/>
    </row>
    <row r="147" spans="1:22" x14ac:dyDescent="0.25">
      <c r="B147" s="1"/>
      <c r="C147" s="41"/>
      <c r="D147" s="41"/>
      <c r="E147" s="4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B148" s="1"/>
      <c r="C148" s="41"/>
      <c r="D148" s="41"/>
      <c r="E148" s="4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B149" s="1"/>
      <c r="C149" s="41"/>
      <c r="D149" s="41"/>
      <c r="E149" s="4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B150" s="1"/>
      <c r="C150" s="41"/>
      <c r="D150" s="41"/>
      <c r="E150" s="4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</sheetData>
  <mergeCells count="6">
    <mergeCell ref="C18:D18"/>
    <mergeCell ref="C10:D10"/>
    <mergeCell ref="C14:D14"/>
    <mergeCell ref="C9:D9"/>
    <mergeCell ref="I15:I16"/>
    <mergeCell ref="I9:I10"/>
  </mergeCells>
  <pageMargins left="0.7" right="0.7" top="0.75" bottom="0.75" header="0.3" footer="0.3"/>
  <pageSetup orientation="portrait" r:id="rId1"/>
  <ignoredErrors>
    <ignoredError sqref="J9:S10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DiffMean_t_test</vt:lpstr>
      <vt:lpstr>XOne</vt:lpstr>
      <vt:lpstr>XTwo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Pyrcz, Michael</cp:lastModifiedBy>
  <dcterms:created xsi:type="dcterms:W3CDTF">2018-01-03T20:26:28Z</dcterms:created>
  <dcterms:modified xsi:type="dcterms:W3CDTF">2018-02-22T14:58:46Z</dcterms:modified>
</cp:coreProperties>
</file>