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m27995\OneDrive - The University of Texas at Austin\Courses\PGE337_new\DataSets\"/>
    </mc:Choice>
  </mc:AlternateContent>
  <bookViews>
    <workbookView xWindow="0" yWindow="0" windowWidth="27270" windowHeight="9180"/>
  </bookViews>
  <sheets>
    <sheet name="Por-Perm-Log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41" i="1" l="1"/>
  <c r="AE19" i="1"/>
  <c r="C17" i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E120" i="1"/>
  <c r="D120" i="1"/>
  <c r="E119" i="1"/>
  <c r="D119" i="1"/>
  <c r="E118" i="1"/>
  <c r="D118" i="1"/>
  <c r="E117" i="1"/>
  <c r="D117" i="1"/>
  <c r="E116" i="1"/>
  <c r="D116" i="1"/>
  <c r="E115" i="1"/>
  <c r="D115" i="1"/>
  <c r="E114" i="1"/>
  <c r="D114" i="1"/>
  <c r="E113" i="1"/>
  <c r="D113" i="1"/>
  <c r="E112" i="1"/>
  <c r="D112" i="1"/>
  <c r="E111" i="1"/>
  <c r="D111" i="1"/>
  <c r="E110" i="1"/>
  <c r="D110" i="1"/>
  <c r="E109" i="1"/>
  <c r="D109" i="1"/>
  <c r="E108" i="1"/>
  <c r="D108" i="1"/>
  <c r="E107" i="1"/>
  <c r="D107" i="1"/>
  <c r="E106" i="1"/>
  <c r="D106" i="1"/>
  <c r="E105" i="1"/>
  <c r="D105" i="1"/>
  <c r="E104" i="1"/>
  <c r="D104" i="1"/>
  <c r="E103" i="1"/>
  <c r="D103" i="1"/>
  <c r="E102" i="1"/>
  <c r="D102" i="1"/>
  <c r="E101" i="1"/>
  <c r="D101" i="1"/>
  <c r="E100" i="1"/>
  <c r="D100" i="1"/>
  <c r="E99" i="1"/>
  <c r="D99" i="1"/>
  <c r="E98" i="1"/>
  <c r="D98" i="1"/>
  <c r="E97" i="1"/>
  <c r="D97" i="1"/>
  <c r="E96" i="1"/>
  <c r="D96" i="1"/>
  <c r="E95" i="1"/>
  <c r="D95" i="1"/>
  <c r="E94" i="1"/>
  <c r="D94" i="1"/>
  <c r="E93" i="1"/>
  <c r="D93" i="1"/>
  <c r="E92" i="1"/>
  <c r="D92" i="1"/>
  <c r="E91" i="1"/>
  <c r="D91" i="1"/>
  <c r="E90" i="1"/>
  <c r="D90" i="1"/>
  <c r="E89" i="1"/>
  <c r="D89" i="1"/>
  <c r="E88" i="1"/>
  <c r="D88" i="1"/>
  <c r="E87" i="1"/>
  <c r="D87" i="1"/>
  <c r="E86" i="1"/>
  <c r="D86" i="1"/>
  <c r="E85" i="1"/>
  <c r="D85" i="1"/>
  <c r="E84" i="1"/>
  <c r="D84" i="1"/>
  <c r="E83" i="1"/>
  <c r="D83" i="1"/>
  <c r="E82" i="1"/>
  <c r="D82" i="1"/>
  <c r="E81" i="1"/>
  <c r="D81" i="1"/>
  <c r="E80" i="1"/>
  <c r="D80" i="1"/>
  <c r="E79" i="1"/>
  <c r="D79" i="1"/>
  <c r="E78" i="1"/>
  <c r="D78" i="1"/>
  <c r="E77" i="1"/>
  <c r="D77" i="1"/>
  <c r="E76" i="1"/>
  <c r="D76" i="1"/>
  <c r="E75" i="1"/>
  <c r="D75" i="1"/>
  <c r="E74" i="1"/>
  <c r="D74" i="1"/>
  <c r="E73" i="1"/>
  <c r="D73" i="1"/>
  <c r="E72" i="1"/>
  <c r="D72" i="1"/>
  <c r="E71" i="1"/>
  <c r="D71" i="1"/>
  <c r="E70" i="1"/>
  <c r="D70" i="1"/>
  <c r="E69" i="1"/>
  <c r="D69" i="1"/>
  <c r="E68" i="1"/>
  <c r="D68" i="1"/>
  <c r="E67" i="1"/>
  <c r="D67" i="1"/>
  <c r="E66" i="1"/>
  <c r="D66" i="1"/>
  <c r="E65" i="1"/>
  <c r="D65" i="1"/>
  <c r="E64" i="1"/>
  <c r="D64" i="1"/>
  <c r="E63" i="1"/>
  <c r="D63" i="1"/>
  <c r="E62" i="1"/>
  <c r="D62" i="1"/>
  <c r="E61" i="1"/>
  <c r="D61" i="1"/>
  <c r="E60" i="1"/>
  <c r="D60" i="1"/>
  <c r="E59" i="1"/>
  <c r="D59" i="1"/>
  <c r="E58" i="1"/>
  <c r="D58" i="1"/>
  <c r="E57" i="1"/>
  <c r="D57" i="1"/>
  <c r="E56" i="1"/>
  <c r="D56" i="1"/>
  <c r="E55" i="1"/>
  <c r="D55" i="1"/>
  <c r="E54" i="1"/>
  <c r="D54" i="1"/>
  <c r="E53" i="1"/>
  <c r="D53" i="1"/>
  <c r="E52" i="1"/>
  <c r="D52" i="1"/>
  <c r="E51" i="1"/>
  <c r="D51" i="1"/>
  <c r="E50" i="1"/>
  <c r="D50" i="1"/>
  <c r="E49" i="1"/>
  <c r="D49" i="1"/>
  <c r="E48" i="1"/>
  <c r="D48" i="1"/>
  <c r="E47" i="1"/>
  <c r="D47" i="1"/>
  <c r="E46" i="1"/>
  <c r="D46" i="1"/>
  <c r="E45" i="1"/>
  <c r="D45" i="1"/>
  <c r="E44" i="1"/>
  <c r="D44" i="1"/>
  <c r="E43" i="1"/>
  <c r="D43" i="1"/>
  <c r="E42" i="1"/>
  <c r="D42" i="1"/>
  <c r="E41" i="1"/>
  <c r="D41" i="1"/>
  <c r="E40" i="1"/>
  <c r="D40" i="1"/>
  <c r="E39" i="1"/>
  <c r="D39" i="1"/>
  <c r="E38" i="1"/>
  <c r="D38" i="1"/>
  <c r="E37" i="1"/>
  <c r="D37" i="1"/>
  <c r="E36" i="1"/>
  <c r="D36" i="1"/>
  <c r="E35" i="1"/>
  <c r="D35" i="1"/>
  <c r="E34" i="1"/>
  <c r="D34" i="1"/>
  <c r="E33" i="1"/>
  <c r="D33" i="1"/>
  <c r="E32" i="1"/>
  <c r="D32" i="1"/>
  <c r="E31" i="1"/>
  <c r="D31" i="1"/>
  <c r="E30" i="1"/>
  <c r="D30" i="1"/>
  <c r="E29" i="1"/>
  <c r="D29" i="1"/>
  <c r="E28" i="1"/>
  <c r="D28" i="1"/>
  <c r="E27" i="1"/>
  <c r="D27" i="1"/>
  <c r="E26" i="1"/>
  <c r="D26" i="1"/>
  <c r="E25" i="1"/>
  <c r="D25" i="1"/>
  <c r="E24" i="1"/>
  <c r="D24" i="1"/>
  <c r="E23" i="1"/>
  <c r="D23" i="1"/>
  <c r="E22" i="1"/>
  <c r="D22" i="1"/>
  <c r="E21" i="1"/>
  <c r="D21" i="1"/>
  <c r="E20" i="1"/>
  <c r="D20" i="1"/>
  <c r="E19" i="1"/>
  <c r="D19" i="1"/>
  <c r="E18" i="1"/>
  <c r="D18" i="1"/>
  <c r="E17" i="1"/>
  <c r="D17" i="1"/>
  <c r="E16" i="1"/>
  <c r="D16" i="1"/>
  <c r="G120" i="1" l="1"/>
  <c r="G119" i="1"/>
  <c r="G116" i="1"/>
  <c r="G117" i="1"/>
  <c r="G118" i="1"/>
  <c r="F117" i="1"/>
  <c r="G35" i="1"/>
  <c r="F120" i="1"/>
  <c r="G23" i="1"/>
  <c r="G29" i="1"/>
  <c r="F119" i="1"/>
  <c r="F118" i="1"/>
  <c r="G66" i="1"/>
  <c r="G54" i="1"/>
  <c r="G78" i="1"/>
  <c r="G30" i="1"/>
  <c r="G102" i="1"/>
  <c r="G42" i="1"/>
  <c r="G108" i="1"/>
  <c r="G60" i="1"/>
  <c r="G96" i="1"/>
  <c r="G72" i="1"/>
  <c r="G84" i="1"/>
  <c r="G48" i="1"/>
  <c r="G114" i="1"/>
  <c r="G36" i="1"/>
  <c r="G90" i="1"/>
  <c r="F29" i="1"/>
  <c r="F35" i="1"/>
  <c r="F41" i="1"/>
  <c r="F47" i="1"/>
  <c r="F53" i="1"/>
  <c r="F59" i="1"/>
  <c r="F65" i="1"/>
  <c r="F71" i="1"/>
  <c r="F77" i="1"/>
  <c r="F89" i="1"/>
  <c r="F95" i="1"/>
  <c r="F101" i="1"/>
  <c r="F113" i="1"/>
  <c r="G41" i="1"/>
  <c r="G47" i="1"/>
  <c r="G53" i="1"/>
  <c r="G59" i="1"/>
  <c r="G65" i="1"/>
  <c r="G71" i="1"/>
  <c r="G77" i="1"/>
  <c r="G83" i="1"/>
  <c r="G89" i="1"/>
  <c r="G95" i="1"/>
  <c r="G101" i="1"/>
  <c r="G107" i="1"/>
  <c r="G113" i="1"/>
  <c r="F23" i="1"/>
  <c r="F36" i="1"/>
  <c r="F42" i="1"/>
  <c r="F48" i="1"/>
  <c r="F54" i="1"/>
  <c r="F60" i="1"/>
  <c r="F66" i="1"/>
  <c r="F72" i="1"/>
  <c r="F78" i="1"/>
  <c r="F84" i="1"/>
  <c r="F90" i="1"/>
  <c r="F96" i="1"/>
  <c r="F102" i="1"/>
  <c r="F108" i="1"/>
  <c r="F114" i="1"/>
  <c r="F37" i="1"/>
  <c r="F55" i="1"/>
  <c r="F61" i="1"/>
  <c r="F79" i="1"/>
  <c r="F85" i="1"/>
  <c r="F91" i="1"/>
  <c r="F109" i="1"/>
  <c r="F115" i="1"/>
  <c r="F25" i="1"/>
  <c r="F49" i="1"/>
  <c r="F73" i="1"/>
  <c r="F103" i="1"/>
  <c r="F107" i="1"/>
  <c r="F31" i="1"/>
  <c r="F43" i="1"/>
  <c r="F67" i="1"/>
  <c r="F97" i="1"/>
  <c r="F83" i="1"/>
  <c r="G26" i="1"/>
  <c r="G32" i="1"/>
  <c r="G38" i="1"/>
  <c r="G44" i="1"/>
  <c r="G50" i="1"/>
  <c r="G56" i="1"/>
  <c r="G62" i="1"/>
  <c r="G68" i="1"/>
  <c r="G74" i="1"/>
  <c r="G80" i="1"/>
  <c r="G86" i="1"/>
  <c r="G92" i="1"/>
  <c r="G98" i="1"/>
  <c r="G104" i="1"/>
  <c r="G110" i="1"/>
  <c r="F24" i="1"/>
  <c r="F21" i="1"/>
  <c r="F27" i="1"/>
  <c r="F33" i="1"/>
  <c r="F39" i="1"/>
  <c r="F45" i="1"/>
  <c r="F51" i="1"/>
  <c r="F57" i="1"/>
  <c r="F63" i="1"/>
  <c r="F69" i="1"/>
  <c r="F75" i="1"/>
  <c r="F81" i="1"/>
  <c r="F87" i="1"/>
  <c r="F93" i="1"/>
  <c r="F99" i="1"/>
  <c r="F105" i="1"/>
  <c r="F111" i="1"/>
  <c r="G24" i="1"/>
  <c r="G21" i="1"/>
  <c r="G25" i="1"/>
  <c r="G31" i="1"/>
  <c r="G39" i="1"/>
  <c r="G45" i="1"/>
  <c r="G49" i="1"/>
  <c r="G55" i="1"/>
  <c r="G63" i="1"/>
  <c r="G67" i="1"/>
  <c r="G73" i="1"/>
  <c r="G79" i="1"/>
  <c r="G85" i="1"/>
  <c r="G93" i="1"/>
  <c r="G99" i="1"/>
  <c r="G105" i="1"/>
  <c r="G109" i="1"/>
  <c r="G115" i="1"/>
  <c r="F22" i="1"/>
  <c r="F26" i="1"/>
  <c r="F34" i="1"/>
  <c r="F40" i="1"/>
  <c r="F46" i="1"/>
  <c r="F50" i="1"/>
  <c r="F56" i="1"/>
  <c r="F64" i="1"/>
  <c r="F70" i="1"/>
  <c r="F74" i="1"/>
  <c r="F82" i="1"/>
  <c r="F86" i="1"/>
  <c r="F94" i="1"/>
  <c r="F98" i="1"/>
  <c r="F104" i="1"/>
  <c r="F112" i="1"/>
  <c r="F30" i="1"/>
  <c r="G22" i="1"/>
  <c r="G28" i="1"/>
  <c r="G34" i="1"/>
  <c r="G40" i="1"/>
  <c r="G46" i="1"/>
  <c r="G52" i="1"/>
  <c r="G58" i="1"/>
  <c r="G64" i="1"/>
  <c r="G70" i="1"/>
  <c r="G76" i="1"/>
  <c r="G82" i="1"/>
  <c r="G88" i="1"/>
  <c r="G94" i="1"/>
  <c r="G100" i="1"/>
  <c r="G106" i="1"/>
  <c r="G112" i="1"/>
  <c r="G37" i="1"/>
  <c r="G103" i="1"/>
  <c r="F32" i="1"/>
  <c r="F68" i="1"/>
  <c r="G20" i="1"/>
  <c r="G43" i="1"/>
  <c r="G97" i="1"/>
  <c r="F38" i="1"/>
  <c r="F62" i="1"/>
  <c r="F116" i="1"/>
  <c r="G91" i="1"/>
  <c r="F44" i="1"/>
  <c r="F110" i="1"/>
  <c r="G61" i="1"/>
  <c r="F80" i="1"/>
  <c r="G27" i="1"/>
  <c r="G33" i="1"/>
  <c r="G51" i="1"/>
  <c r="G57" i="1"/>
  <c r="G69" i="1"/>
  <c r="G75" i="1"/>
  <c r="G81" i="1"/>
  <c r="G87" i="1"/>
  <c r="G111" i="1"/>
  <c r="F92" i="1"/>
  <c r="F28" i="1"/>
  <c r="F52" i="1"/>
  <c r="F58" i="1"/>
  <c r="F76" i="1"/>
  <c r="F88" i="1"/>
  <c r="F100" i="1"/>
  <c r="F106" i="1"/>
  <c r="F19" i="1"/>
  <c r="G16" i="1"/>
  <c r="G17" i="1"/>
  <c r="G18" i="1"/>
  <c r="G19" i="1"/>
  <c r="F17" i="1"/>
  <c r="F18" i="1"/>
  <c r="F16" i="1"/>
  <c r="F20" i="1"/>
  <c r="G11" i="1" l="1"/>
  <c r="G10" i="1"/>
  <c r="G8" i="1"/>
  <c r="G7" i="1"/>
  <c r="I16" i="1" l="1"/>
  <c r="I112" i="1"/>
  <c r="I46" i="1"/>
  <c r="I39" i="1"/>
  <c r="I45" i="1"/>
  <c r="I72" i="1"/>
  <c r="I48" i="1"/>
  <c r="I75" i="1"/>
  <c r="I23" i="1"/>
  <c r="I106" i="1"/>
  <c r="I52" i="1"/>
  <c r="I28" i="1"/>
  <c r="I74" i="1"/>
  <c r="I103" i="1"/>
  <c r="I118" i="1"/>
  <c r="I91" i="1"/>
  <c r="I108" i="1"/>
  <c r="I60" i="1"/>
  <c r="I62" i="1"/>
  <c r="I37" i="1"/>
  <c r="I19" i="1"/>
  <c r="I120" i="1"/>
  <c r="I17" i="1"/>
  <c r="I100" i="1"/>
  <c r="I61" i="1"/>
  <c r="I102" i="1"/>
  <c r="I42" i="1"/>
  <c r="I53" i="1"/>
  <c r="I59" i="1"/>
  <c r="I73" i="1"/>
  <c r="I83" i="1"/>
  <c r="I77" i="1"/>
  <c r="I66" i="1"/>
  <c r="I119" i="1"/>
  <c r="I21" i="1"/>
  <c r="I85" i="1"/>
  <c r="I41" i="1"/>
  <c r="I47" i="1"/>
  <c r="I50" i="1"/>
  <c r="I56" i="1"/>
  <c r="I88" i="1"/>
  <c r="I115" i="1"/>
  <c r="I18" i="1"/>
  <c r="I58" i="1"/>
  <c r="I114" i="1"/>
  <c r="I54" i="1"/>
  <c r="I116" i="1"/>
  <c r="I93" i="1"/>
  <c r="I113" i="1"/>
  <c r="I44" i="1"/>
  <c r="I63" i="1"/>
  <c r="I67" i="1"/>
  <c r="I69" i="1"/>
  <c r="I109" i="1"/>
  <c r="I65" i="1"/>
  <c r="I89" i="1"/>
  <c r="I36" i="1"/>
  <c r="I78" i="1"/>
  <c r="I117" i="1"/>
  <c r="I38" i="1"/>
  <c r="I55" i="1"/>
  <c r="I76" i="1"/>
  <c r="I82" i="1"/>
  <c r="I29" i="1"/>
  <c r="I86" i="1"/>
  <c r="I95" i="1"/>
  <c r="I110" i="1"/>
  <c r="I70" i="1"/>
  <c r="I43" i="1"/>
  <c r="I97" i="1"/>
  <c r="I94" i="1"/>
  <c r="I79" i="1"/>
  <c r="I25" i="1"/>
  <c r="I92" i="1"/>
  <c r="I101" i="1"/>
  <c r="I107" i="1"/>
  <c r="I49" i="1"/>
  <c r="I20" i="1"/>
  <c r="I51" i="1"/>
  <c r="I57" i="1"/>
  <c r="I84" i="1"/>
  <c r="I111" i="1"/>
  <c r="I96" i="1"/>
  <c r="I34" i="1"/>
  <c r="I90" i="1"/>
  <c r="I99" i="1"/>
  <c r="I31" i="1"/>
  <c r="I26" i="1"/>
  <c r="I32" i="1"/>
  <c r="I64" i="1"/>
  <c r="I33" i="1"/>
  <c r="I71" i="1"/>
  <c r="I81" i="1"/>
  <c r="I24" i="1"/>
  <c r="I35" i="1"/>
  <c r="I30" i="1"/>
  <c r="I40" i="1"/>
  <c r="I105" i="1"/>
  <c r="I98" i="1"/>
  <c r="I104" i="1"/>
  <c r="I27" i="1"/>
  <c r="I68" i="1"/>
  <c r="I22" i="1"/>
  <c r="I87" i="1"/>
  <c r="I80" i="1"/>
  <c r="H16" i="1"/>
  <c r="H91" i="1"/>
  <c r="H28" i="1"/>
  <c r="H79" i="1"/>
  <c r="H23" i="1"/>
  <c r="H73" i="1"/>
  <c r="H99" i="1"/>
  <c r="H30" i="1"/>
  <c r="H19" i="1"/>
  <c r="H78" i="1"/>
  <c r="H83" i="1"/>
  <c r="H17" i="1"/>
  <c r="H35" i="1"/>
  <c r="H102" i="1"/>
  <c r="H21" i="1"/>
  <c r="H40" i="1"/>
  <c r="H38" i="1"/>
  <c r="H67" i="1"/>
  <c r="H41" i="1"/>
  <c r="H63" i="1"/>
  <c r="H29" i="1"/>
  <c r="H96" i="1"/>
  <c r="H49" i="1"/>
  <c r="H93" i="1"/>
  <c r="H112" i="1"/>
  <c r="H106" i="1"/>
  <c r="H64" i="1"/>
  <c r="H62" i="1"/>
  <c r="H89" i="1"/>
  <c r="H74" i="1"/>
  <c r="H113" i="1"/>
  <c r="H25" i="1"/>
  <c r="H24" i="1"/>
  <c r="H34" i="1"/>
  <c r="H100" i="1"/>
  <c r="H77" i="1"/>
  <c r="H119" i="1"/>
  <c r="H46" i="1"/>
  <c r="H72" i="1"/>
  <c r="H110" i="1"/>
  <c r="H90" i="1"/>
  <c r="H81" i="1"/>
  <c r="H87" i="1"/>
  <c r="H104" i="1"/>
  <c r="H51" i="1"/>
  <c r="H65" i="1"/>
  <c r="H71" i="1"/>
  <c r="H108" i="1"/>
  <c r="H85" i="1"/>
  <c r="H92" i="1"/>
  <c r="H115" i="1"/>
  <c r="H22" i="1"/>
  <c r="H26" i="1"/>
  <c r="H88" i="1"/>
  <c r="H59" i="1"/>
  <c r="H54" i="1"/>
  <c r="H60" i="1"/>
  <c r="H97" i="1"/>
  <c r="H118" i="1"/>
  <c r="H75" i="1"/>
  <c r="H94" i="1"/>
  <c r="H98" i="1"/>
  <c r="H120" i="1"/>
  <c r="H48" i="1"/>
  <c r="H55" i="1"/>
  <c r="H61" i="1"/>
  <c r="H27" i="1"/>
  <c r="H57" i="1"/>
  <c r="H101" i="1"/>
  <c r="H86" i="1"/>
  <c r="H68" i="1"/>
  <c r="H76" i="1"/>
  <c r="H53" i="1"/>
  <c r="H37" i="1"/>
  <c r="H31" i="1"/>
  <c r="H43" i="1"/>
  <c r="H70" i="1"/>
  <c r="H84" i="1"/>
  <c r="H32" i="1"/>
  <c r="H58" i="1"/>
  <c r="H20" i="1"/>
  <c r="H42" i="1"/>
  <c r="H107" i="1"/>
  <c r="H39" i="1"/>
  <c r="H45" i="1"/>
  <c r="H18" i="1"/>
  <c r="H44" i="1"/>
  <c r="H109" i="1"/>
  <c r="H80" i="1"/>
  <c r="H66" i="1"/>
  <c r="H47" i="1"/>
  <c r="H114" i="1"/>
  <c r="H33" i="1"/>
  <c r="H111" i="1"/>
  <c r="H56" i="1"/>
  <c r="H82" i="1"/>
  <c r="H95" i="1"/>
  <c r="H69" i="1"/>
  <c r="H52" i="1"/>
  <c r="H117" i="1"/>
  <c r="H36" i="1"/>
  <c r="H103" i="1"/>
  <c r="H105" i="1"/>
  <c r="H50" i="1"/>
  <c r="H116" i="1"/>
  <c r="I8" i="1" l="1"/>
  <c r="I7" i="1"/>
  <c r="I11" i="1"/>
  <c r="I10" i="1"/>
  <c r="J21" i="1" l="1"/>
  <c r="K21" i="1" s="1"/>
  <c r="M21" i="1" s="1"/>
  <c r="N21" i="1" s="1"/>
  <c r="J36" i="1"/>
  <c r="K36" i="1" s="1"/>
  <c r="M36" i="1" s="1"/>
  <c r="N36" i="1" s="1"/>
  <c r="J50" i="1"/>
  <c r="L50" i="1" s="1"/>
  <c r="O50" i="1" s="1"/>
  <c r="J40" i="1"/>
  <c r="L40" i="1" s="1"/>
  <c r="O40" i="1" s="1"/>
  <c r="J53" i="1"/>
  <c r="K53" i="1" s="1"/>
  <c r="M53" i="1" s="1"/>
  <c r="N53" i="1" s="1"/>
  <c r="J102" i="1"/>
  <c r="K102" i="1" s="1"/>
  <c r="M102" i="1" s="1"/>
  <c r="N102" i="1" s="1"/>
  <c r="J44" i="1"/>
  <c r="K44" i="1" s="1"/>
  <c r="M44" i="1" s="1"/>
  <c r="N44" i="1" s="1"/>
  <c r="J120" i="1"/>
  <c r="K120" i="1" s="1"/>
  <c r="M120" i="1" s="1"/>
  <c r="N120" i="1" s="1"/>
  <c r="J61" i="1"/>
  <c r="K61" i="1" s="1"/>
  <c r="M61" i="1" s="1"/>
  <c r="N61" i="1" s="1"/>
  <c r="J28" i="1"/>
  <c r="K28" i="1" s="1"/>
  <c r="M28" i="1" s="1"/>
  <c r="N28" i="1" s="1"/>
  <c r="J95" i="1"/>
  <c r="L95" i="1" s="1"/>
  <c r="O95" i="1" s="1"/>
  <c r="J56" i="1"/>
  <c r="L56" i="1" s="1"/>
  <c r="O56" i="1" s="1"/>
  <c r="J85" i="1"/>
  <c r="L85" i="1" s="1"/>
  <c r="O85" i="1" s="1"/>
  <c r="J25" i="1"/>
  <c r="K25" i="1" s="1"/>
  <c r="M25" i="1" s="1"/>
  <c r="N25" i="1" s="1"/>
  <c r="J58" i="1"/>
  <c r="L58" i="1" s="1"/>
  <c r="O58" i="1" s="1"/>
  <c r="J51" i="1"/>
  <c r="K51" i="1" s="1"/>
  <c r="M51" i="1" s="1"/>
  <c r="N51" i="1" s="1"/>
  <c r="J48" i="1"/>
  <c r="K48" i="1" s="1"/>
  <c r="M48" i="1" s="1"/>
  <c r="N48" i="1" s="1"/>
  <c r="J117" i="1"/>
  <c r="K117" i="1" s="1"/>
  <c r="M117" i="1" s="1"/>
  <c r="N117" i="1" s="1"/>
  <c r="J110" i="1"/>
  <c r="L110" i="1" s="1"/>
  <c r="O110" i="1" s="1"/>
  <c r="J103" i="1"/>
  <c r="K103" i="1" s="1"/>
  <c r="M103" i="1" s="1"/>
  <c r="N103" i="1" s="1"/>
  <c r="J104" i="1"/>
  <c r="K104" i="1" s="1"/>
  <c r="M104" i="1" s="1"/>
  <c r="N104" i="1" s="1"/>
  <c r="J89" i="1"/>
  <c r="K89" i="1" s="1"/>
  <c r="M89" i="1" s="1"/>
  <c r="N89" i="1" s="1"/>
  <c r="J66" i="1"/>
  <c r="L66" i="1" s="1"/>
  <c r="O66" i="1" s="1"/>
  <c r="J59" i="1"/>
  <c r="L59" i="1" s="1"/>
  <c r="O59" i="1" s="1"/>
  <c r="J60" i="1"/>
  <c r="L60" i="1" s="1"/>
  <c r="O60" i="1" s="1"/>
  <c r="J101" i="1"/>
  <c r="K101" i="1" s="1"/>
  <c r="M101" i="1" s="1"/>
  <c r="N101" i="1" s="1"/>
  <c r="J22" i="1"/>
  <c r="L22" i="1" s="1"/>
  <c r="O22" i="1" s="1"/>
  <c r="J118" i="1"/>
  <c r="K118" i="1" s="1"/>
  <c r="M118" i="1" s="1"/>
  <c r="N118" i="1" s="1"/>
  <c r="J111" i="1"/>
  <c r="K111" i="1" s="1"/>
  <c r="M111" i="1" s="1"/>
  <c r="N111" i="1" s="1"/>
  <c r="J112" i="1"/>
  <c r="K112" i="1" s="1"/>
  <c r="M112" i="1" s="1"/>
  <c r="N112" i="1" s="1"/>
  <c r="J49" i="1"/>
  <c r="L49" i="1" s="1"/>
  <c r="O49" i="1" s="1"/>
  <c r="J68" i="1"/>
  <c r="L68" i="1" s="1"/>
  <c r="O68" i="1" s="1"/>
  <c r="J75" i="1"/>
  <c r="L75" i="1" s="1"/>
  <c r="O75" i="1" s="1"/>
  <c r="J26" i="1"/>
  <c r="K26" i="1" s="1"/>
  <c r="M26" i="1" s="1"/>
  <c r="N26" i="1" s="1"/>
  <c r="J71" i="1"/>
  <c r="K71" i="1" s="1"/>
  <c r="M71" i="1" s="1"/>
  <c r="N71" i="1" s="1"/>
  <c r="J105" i="1"/>
  <c r="K105" i="1" s="1"/>
  <c r="M105" i="1" s="1"/>
  <c r="N105" i="1" s="1"/>
  <c r="J42" i="1"/>
  <c r="K42" i="1" s="1"/>
  <c r="M42" i="1" s="1"/>
  <c r="N42" i="1" s="1"/>
  <c r="J35" i="1"/>
  <c r="K35" i="1" s="1"/>
  <c r="M35" i="1" s="1"/>
  <c r="N35" i="1" s="1"/>
  <c r="J32" i="1"/>
  <c r="L32" i="1" s="1"/>
  <c r="O32" i="1" s="1"/>
  <c r="J46" i="1"/>
  <c r="L46" i="1" s="1"/>
  <c r="O46" i="1" s="1"/>
  <c r="J39" i="1"/>
  <c r="K39" i="1" s="1"/>
  <c r="M39" i="1" s="1"/>
  <c r="N39" i="1" s="1"/>
  <c r="J65" i="1"/>
  <c r="K65" i="1" s="1"/>
  <c r="M65" i="1" s="1"/>
  <c r="N65" i="1" s="1"/>
  <c r="J34" i="1"/>
  <c r="L34" i="1" s="1"/>
  <c r="O34" i="1" s="1"/>
  <c r="J37" i="1"/>
  <c r="K37" i="1" s="1"/>
  <c r="M37" i="1" s="1"/>
  <c r="N37" i="1" s="1"/>
  <c r="J109" i="1"/>
  <c r="L109" i="1" s="1"/>
  <c r="O109" i="1" s="1"/>
  <c r="J70" i="1"/>
  <c r="K70" i="1" s="1"/>
  <c r="M70" i="1" s="1"/>
  <c r="N70" i="1" s="1"/>
  <c r="J63" i="1"/>
  <c r="L63" i="1" s="1"/>
  <c r="O63" i="1" s="1"/>
  <c r="J64" i="1"/>
  <c r="L64" i="1" s="1"/>
  <c r="O64" i="1" s="1"/>
  <c r="J57" i="1"/>
  <c r="K57" i="1" s="1"/>
  <c r="M57" i="1" s="1"/>
  <c r="N57" i="1" s="1"/>
  <c r="J74" i="1"/>
  <c r="L74" i="1" s="1"/>
  <c r="O74" i="1" s="1"/>
  <c r="J23" i="1"/>
  <c r="L23" i="1" s="1"/>
  <c r="O23" i="1" s="1"/>
  <c r="J80" i="1"/>
  <c r="K80" i="1" s="1"/>
  <c r="M80" i="1" s="1"/>
  <c r="N80" i="1" s="1"/>
  <c r="J79" i="1"/>
  <c r="L79" i="1" s="1"/>
  <c r="O79" i="1" s="1"/>
  <c r="J38" i="1"/>
  <c r="L38" i="1" s="1"/>
  <c r="O38" i="1" s="1"/>
  <c r="J73" i="1"/>
  <c r="K73" i="1" s="1"/>
  <c r="M73" i="1" s="1"/>
  <c r="N73" i="1" s="1"/>
  <c r="J90" i="1"/>
  <c r="L90" i="1" s="1"/>
  <c r="O90" i="1" s="1"/>
  <c r="J83" i="1"/>
  <c r="L83" i="1" s="1"/>
  <c r="O83" i="1" s="1"/>
  <c r="J84" i="1"/>
  <c r="K84" i="1" s="1"/>
  <c r="M84" i="1" s="1"/>
  <c r="N84" i="1" s="1"/>
  <c r="J93" i="1"/>
  <c r="L93" i="1" s="1"/>
  <c r="O93" i="1" s="1"/>
  <c r="J94" i="1"/>
  <c r="L94" i="1" s="1"/>
  <c r="O94" i="1" s="1"/>
  <c r="J87" i="1"/>
  <c r="K87" i="1" s="1"/>
  <c r="M87" i="1" s="1"/>
  <c r="N87" i="1" s="1"/>
  <c r="J88" i="1"/>
  <c r="L88" i="1" s="1"/>
  <c r="O88" i="1" s="1"/>
  <c r="J33" i="1"/>
  <c r="L33" i="1" s="1"/>
  <c r="O33" i="1" s="1"/>
  <c r="J43" i="1"/>
  <c r="K43" i="1" s="1"/>
  <c r="M43" i="1" s="1"/>
  <c r="N43" i="1" s="1"/>
  <c r="J92" i="1"/>
  <c r="L92" i="1" s="1"/>
  <c r="O92" i="1" s="1"/>
  <c r="J54" i="1"/>
  <c r="L54" i="1" s="1"/>
  <c r="O54" i="1" s="1"/>
  <c r="J47" i="1"/>
  <c r="K47" i="1" s="1"/>
  <c r="M47" i="1" s="1"/>
  <c r="N47" i="1" s="1"/>
  <c r="J96" i="1"/>
  <c r="K96" i="1" s="1"/>
  <c r="M96" i="1" s="1"/>
  <c r="N96" i="1" s="1"/>
  <c r="J113" i="1"/>
  <c r="L113" i="1" s="1"/>
  <c r="O113" i="1" s="1"/>
  <c r="J76" i="1"/>
  <c r="K76" i="1" s="1"/>
  <c r="M76" i="1" s="1"/>
  <c r="N76" i="1" s="1"/>
  <c r="J86" i="1"/>
  <c r="L86" i="1" s="1"/>
  <c r="O86" i="1" s="1"/>
  <c r="J91" i="1"/>
  <c r="L91" i="1" s="1"/>
  <c r="O91" i="1" s="1"/>
  <c r="J27" i="1"/>
  <c r="K27" i="1" s="1"/>
  <c r="M27" i="1" s="1"/>
  <c r="N27" i="1" s="1"/>
  <c r="J98" i="1"/>
  <c r="L98" i="1" s="1"/>
  <c r="O98" i="1" s="1"/>
  <c r="J99" i="1"/>
  <c r="L99" i="1" s="1"/>
  <c r="O99" i="1" s="1"/>
  <c r="J116" i="1"/>
  <c r="K116" i="1" s="1"/>
  <c r="M116" i="1" s="1"/>
  <c r="N116" i="1" s="1"/>
  <c r="J55" i="1"/>
  <c r="L55" i="1" s="1"/>
  <c r="O55" i="1" s="1"/>
  <c r="J18" i="1"/>
  <c r="L18" i="1" s="1"/>
  <c r="O18" i="1" s="1"/>
  <c r="J108" i="1"/>
  <c r="L108" i="1" s="1"/>
  <c r="O108" i="1" s="1"/>
  <c r="J78" i="1"/>
  <c r="L78" i="1" s="1"/>
  <c r="O78" i="1" s="1"/>
  <c r="J29" i="1"/>
  <c r="K29" i="1" s="1"/>
  <c r="M29" i="1" s="1"/>
  <c r="N29" i="1" s="1"/>
  <c r="J17" i="1"/>
  <c r="L17" i="1" s="1"/>
  <c r="O17" i="1" s="1"/>
  <c r="J100" i="1"/>
  <c r="K100" i="1" s="1"/>
  <c r="M100" i="1" s="1"/>
  <c r="N100" i="1" s="1"/>
  <c r="J19" i="1"/>
  <c r="K19" i="1" s="1"/>
  <c r="M19" i="1" s="1"/>
  <c r="N19" i="1" s="1"/>
  <c r="J77" i="1"/>
  <c r="L77" i="1" s="1"/>
  <c r="O77" i="1" s="1"/>
  <c r="J82" i="1"/>
  <c r="L82" i="1" s="1"/>
  <c r="O82" i="1" s="1"/>
  <c r="J52" i="1"/>
  <c r="K52" i="1" s="1"/>
  <c r="M52" i="1" s="1"/>
  <c r="N52" i="1" s="1"/>
  <c r="J114" i="1"/>
  <c r="L114" i="1" s="1"/>
  <c r="O114" i="1" s="1"/>
  <c r="J31" i="1"/>
  <c r="K31" i="1" s="1"/>
  <c r="M31" i="1" s="1"/>
  <c r="N31" i="1" s="1"/>
  <c r="J97" i="1"/>
  <c r="L97" i="1" s="1"/>
  <c r="O97" i="1" s="1"/>
  <c r="J45" i="1"/>
  <c r="K45" i="1" s="1"/>
  <c r="M45" i="1" s="1"/>
  <c r="N45" i="1" s="1"/>
  <c r="J67" i="1"/>
  <c r="K67" i="1" s="1"/>
  <c r="M67" i="1" s="1"/>
  <c r="N67" i="1" s="1"/>
  <c r="J69" i="1"/>
  <c r="L69" i="1" s="1"/>
  <c r="O69" i="1" s="1"/>
  <c r="J24" i="1"/>
  <c r="K24" i="1" s="1"/>
  <c r="M24" i="1" s="1"/>
  <c r="N24" i="1" s="1"/>
  <c r="J106" i="1"/>
  <c r="L106" i="1" s="1"/>
  <c r="O106" i="1" s="1"/>
  <c r="J62" i="1"/>
  <c r="L62" i="1" s="1"/>
  <c r="O62" i="1" s="1"/>
  <c r="J115" i="1"/>
  <c r="L115" i="1" s="1"/>
  <c r="O115" i="1" s="1"/>
  <c r="J41" i="1"/>
  <c r="K41" i="1" s="1"/>
  <c r="M41" i="1" s="1"/>
  <c r="N41" i="1" s="1"/>
  <c r="J119" i="1"/>
  <c r="L119" i="1" s="1"/>
  <c r="O119" i="1" s="1"/>
  <c r="J72" i="1"/>
  <c r="L72" i="1" s="1"/>
  <c r="O72" i="1" s="1"/>
  <c r="J107" i="1"/>
  <c r="L107" i="1" s="1"/>
  <c r="O107" i="1" s="1"/>
  <c r="J30" i="1"/>
  <c r="L30" i="1" s="1"/>
  <c r="O30" i="1" s="1"/>
  <c r="J20" i="1"/>
  <c r="K20" i="1" s="1"/>
  <c r="M20" i="1" s="1"/>
  <c r="N20" i="1" s="1"/>
  <c r="J16" i="1"/>
  <c r="K16" i="1" s="1"/>
  <c r="M16" i="1" s="1"/>
  <c r="N16" i="1" s="1"/>
  <c r="J81" i="1"/>
  <c r="L81" i="1" s="1"/>
  <c r="O81" i="1" s="1"/>
  <c r="K92" i="1" l="1"/>
  <c r="M92" i="1" s="1"/>
  <c r="N92" i="1" s="1"/>
  <c r="K81" i="1"/>
  <c r="M81" i="1" s="1"/>
  <c r="N81" i="1" s="1"/>
  <c r="K106" i="1"/>
  <c r="M106" i="1" s="1"/>
  <c r="N106" i="1" s="1"/>
  <c r="L29" i="1"/>
  <c r="O29" i="1" s="1"/>
  <c r="K108" i="1"/>
  <c r="M108" i="1" s="1"/>
  <c r="N108" i="1" s="1"/>
  <c r="K90" i="1"/>
  <c r="M90" i="1" s="1"/>
  <c r="N90" i="1" s="1"/>
  <c r="K55" i="1"/>
  <c r="M55" i="1" s="1"/>
  <c r="N55" i="1" s="1"/>
  <c r="L35" i="1"/>
  <c r="O35" i="1" s="1"/>
  <c r="L19" i="1"/>
  <c r="O19" i="1" s="1"/>
  <c r="L89" i="1"/>
  <c r="O89" i="1" s="1"/>
  <c r="K69" i="1"/>
  <c r="M69" i="1" s="1"/>
  <c r="N69" i="1" s="1"/>
  <c r="L65" i="1"/>
  <c r="O65" i="1" s="1"/>
  <c r="K98" i="1"/>
  <c r="M98" i="1" s="1"/>
  <c r="N98" i="1" s="1"/>
  <c r="L101" i="1"/>
  <c r="O101" i="1" s="1"/>
  <c r="K107" i="1"/>
  <c r="M107" i="1" s="1"/>
  <c r="N107" i="1" s="1"/>
  <c r="L25" i="1"/>
  <c r="O25" i="1" s="1"/>
  <c r="K17" i="1"/>
  <c r="M17" i="1" s="1"/>
  <c r="N17" i="1" s="1"/>
  <c r="L45" i="1"/>
  <c r="O45" i="1" s="1"/>
  <c r="L112" i="1"/>
  <c r="O112" i="1" s="1"/>
  <c r="L28" i="1"/>
  <c r="O28" i="1" s="1"/>
  <c r="K114" i="1"/>
  <c r="M114" i="1" s="1"/>
  <c r="N114" i="1" s="1"/>
  <c r="K63" i="1"/>
  <c r="M63" i="1" s="1"/>
  <c r="N63" i="1" s="1"/>
  <c r="K18" i="1"/>
  <c r="M18" i="1" s="1"/>
  <c r="N18" i="1" s="1"/>
  <c r="K86" i="1"/>
  <c r="M86" i="1" s="1"/>
  <c r="N86" i="1" s="1"/>
  <c r="K88" i="1"/>
  <c r="M88" i="1" s="1"/>
  <c r="N88" i="1" s="1"/>
  <c r="K79" i="1"/>
  <c r="M79" i="1" s="1"/>
  <c r="N79" i="1" s="1"/>
  <c r="L26" i="1"/>
  <c r="O26" i="1" s="1"/>
  <c r="L96" i="1"/>
  <c r="O96" i="1" s="1"/>
  <c r="K119" i="1"/>
  <c r="M119" i="1" s="1"/>
  <c r="N119" i="1" s="1"/>
  <c r="K115" i="1"/>
  <c r="M115" i="1" s="1"/>
  <c r="N115" i="1" s="1"/>
  <c r="K93" i="1"/>
  <c r="M93" i="1" s="1"/>
  <c r="N93" i="1" s="1"/>
  <c r="K74" i="1"/>
  <c r="M74" i="1" s="1"/>
  <c r="N74" i="1" s="1"/>
  <c r="L36" i="1"/>
  <c r="O36" i="1" s="1"/>
  <c r="L41" i="1"/>
  <c r="O41" i="1" s="1"/>
  <c r="K82" i="1"/>
  <c r="M82" i="1" s="1"/>
  <c r="N82" i="1" s="1"/>
  <c r="K78" i="1"/>
  <c r="M78" i="1" s="1"/>
  <c r="N78" i="1" s="1"/>
  <c r="L117" i="1"/>
  <c r="O117" i="1" s="1"/>
  <c r="K59" i="1"/>
  <c r="M59" i="1" s="1"/>
  <c r="N59" i="1" s="1"/>
  <c r="L16" i="1"/>
  <c r="O16" i="1" s="1"/>
  <c r="K58" i="1"/>
  <c r="M58" i="1" s="1"/>
  <c r="N58" i="1" s="1"/>
  <c r="K85" i="1"/>
  <c r="M85" i="1" s="1"/>
  <c r="N85" i="1" s="1"/>
  <c r="K62" i="1"/>
  <c r="M62" i="1" s="1"/>
  <c r="N62" i="1" s="1"/>
  <c r="K97" i="1"/>
  <c r="M97" i="1" s="1"/>
  <c r="N97" i="1" s="1"/>
  <c r="L102" i="1"/>
  <c r="O102" i="1" s="1"/>
  <c r="K40" i="1"/>
  <c r="M40" i="1" s="1"/>
  <c r="N40" i="1" s="1"/>
  <c r="K60" i="1"/>
  <c r="M60" i="1" s="1"/>
  <c r="N60" i="1" s="1"/>
  <c r="K50" i="1"/>
  <c r="M50" i="1" s="1"/>
  <c r="N50" i="1" s="1"/>
  <c r="K75" i="1"/>
  <c r="M75" i="1" s="1"/>
  <c r="N75" i="1" s="1"/>
  <c r="L52" i="1"/>
  <c r="O52" i="1" s="1"/>
  <c r="K68" i="1"/>
  <c r="M68" i="1" s="1"/>
  <c r="N68" i="1" s="1"/>
  <c r="L100" i="1"/>
  <c r="O100" i="1" s="1"/>
  <c r="L27" i="1"/>
  <c r="O27" i="1" s="1"/>
  <c r="L47" i="1"/>
  <c r="O47" i="1" s="1"/>
  <c r="L87" i="1"/>
  <c r="O87" i="1" s="1"/>
  <c r="L73" i="1"/>
  <c r="O73" i="1" s="1"/>
  <c r="L57" i="1"/>
  <c r="O57" i="1" s="1"/>
  <c r="K30" i="1"/>
  <c r="M30" i="1" s="1"/>
  <c r="N30" i="1" s="1"/>
  <c r="K72" i="1"/>
  <c r="M72" i="1" s="1"/>
  <c r="N72" i="1" s="1"/>
  <c r="K99" i="1"/>
  <c r="M99" i="1" s="1"/>
  <c r="N99" i="1" s="1"/>
  <c r="K91" i="1"/>
  <c r="M91" i="1" s="1"/>
  <c r="N91" i="1" s="1"/>
  <c r="K113" i="1"/>
  <c r="M113" i="1" s="1"/>
  <c r="N113" i="1" s="1"/>
  <c r="K54" i="1"/>
  <c r="M54" i="1" s="1"/>
  <c r="N54" i="1" s="1"/>
  <c r="K33" i="1"/>
  <c r="M33" i="1" s="1"/>
  <c r="N33" i="1" s="1"/>
  <c r="K94" i="1"/>
  <c r="M94" i="1" s="1"/>
  <c r="N94" i="1" s="1"/>
  <c r="K83" i="1"/>
  <c r="M83" i="1" s="1"/>
  <c r="N83" i="1" s="1"/>
  <c r="K38" i="1"/>
  <c r="M38" i="1" s="1"/>
  <c r="N38" i="1" s="1"/>
  <c r="K23" i="1"/>
  <c r="M23" i="1" s="1"/>
  <c r="N23" i="1" s="1"/>
  <c r="K64" i="1"/>
  <c r="M64" i="1" s="1"/>
  <c r="N64" i="1" s="1"/>
  <c r="K109" i="1"/>
  <c r="M109" i="1" s="1"/>
  <c r="N109" i="1" s="1"/>
  <c r="L39" i="1"/>
  <c r="O39" i="1" s="1"/>
  <c r="L42" i="1"/>
  <c r="O42" i="1" s="1"/>
  <c r="L111" i="1"/>
  <c r="O111" i="1" s="1"/>
  <c r="L104" i="1"/>
  <c r="O104" i="1" s="1"/>
  <c r="L48" i="1"/>
  <c r="O48" i="1" s="1"/>
  <c r="L61" i="1"/>
  <c r="O61" i="1" s="1"/>
  <c r="L53" i="1"/>
  <c r="O53" i="1" s="1"/>
  <c r="L21" i="1"/>
  <c r="O21" i="1" s="1"/>
  <c r="K66" i="1"/>
  <c r="M66" i="1" s="1"/>
  <c r="N66" i="1" s="1"/>
  <c r="K56" i="1"/>
  <c r="M56" i="1" s="1"/>
  <c r="N56" i="1" s="1"/>
  <c r="K49" i="1"/>
  <c r="M49" i="1" s="1"/>
  <c r="N49" i="1" s="1"/>
  <c r="L116" i="1"/>
  <c r="O116" i="1" s="1"/>
  <c r="K95" i="1"/>
  <c r="M95" i="1" s="1"/>
  <c r="N95" i="1" s="1"/>
  <c r="L20" i="1"/>
  <c r="O20" i="1" s="1"/>
  <c r="K46" i="1"/>
  <c r="M46" i="1" s="1"/>
  <c r="N46" i="1" s="1"/>
  <c r="L31" i="1"/>
  <c r="O31" i="1" s="1"/>
  <c r="L67" i="1"/>
  <c r="O67" i="1" s="1"/>
  <c r="L24" i="1"/>
  <c r="O24" i="1" s="1"/>
  <c r="K77" i="1"/>
  <c r="M77" i="1" s="1"/>
  <c r="N77" i="1" s="1"/>
  <c r="L37" i="1"/>
  <c r="O37" i="1" s="1"/>
  <c r="L105" i="1"/>
  <c r="O105" i="1" s="1"/>
  <c r="L118" i="1"/>
  <c r="O118" i="1" s="1"/>
  <c r="L103" i="1"/>
  <c r="O103" i="1" s="1"/>
  <c r="L51" i="1"/>
  <c r="O51" i="1" s="1"/>
  <c r="L120" i="1"/>
  <c r="O120" i="1" s="1"/>
  <c r="K110" i="1"/>
  <c r="M110" i="1" s="1"/>
  <c r="N110" i="1" s="1"/>
  <c r="K34" i="1"/>
  <c r="M34" i="1" s="1"/>
  <c r="N34" i="1" s="1"/>
  <c r="K32" i="1"/>
  <c r="M32" i="1" s="1"/>
  <c r="N32" i="1" s="1"/>
  <c r="K22" i="1"/>
  <c r="M22" i="1" s="1"/>
  <c r="N22" i="1" s="1"/>
  <c r="L76" i="1"/>
  <c r="O76" i="1" s="1"/>
  <c r="L43" i="1"/>
  <c r="O43" i="1" s="1"/>
  <c r="L84" i="1"/>
  <c r="O84" i="1" s="1"/>
  <c r="L80" i="1"/>
  <c r="O80" i="1" s="1"/>
  <c r="L70" i="1"/>
  <c r="O70" i="1" s="1"/>
  <c r="L71" i="1"/>
  <c r="O71" i="1" s="1"/>
  <c r="L44" i="1"/>
  <c r="O44" i="1" s="1"/>
  <c r="O7" i="1" l="1"/>
  <c r="AE17" i="1"/>
  <c r="AC18" i="1"/>
  <c r="AP17" i="1" s="1"/>
  <c r="O11" i="1"/>
  <c r="O8" i="1"/>
  <c r="AC17" i="1"/>
  <c r="O10" i="1"/>
  <c r="AE39" i="1"/>
  <c r="AC39" i="1"/>
  <c r="AF37" i="1" s="1"/>
  <c r="AC40" i="1"/>
  <c r="AP39" i="1" s="1"/>
  <c r="AF38" i="1" l="1"/>
  <c r="AF40" i="1" s="1"/>
  <c r="AF41" i="1" s="1"/>
  <c r="AG37" i="1"/>
  <c r="AF15" i="1"/>
  <c r="AF17" i="1"/>
  <c r="AG17" i="1" s="1"/>
  <c r="AH17" i="1" s="1"/>
  <c r="AI17" i="1" s="1"/>
  <c r="AJ17" i="1" s="1"/>
  <c r="AK17" i="1" s="1"/>
  <c r="AL17" i="1" s="1"/>
  <c r="AM17" i="1" s="1"/>
  <c r="AN17" i="1" s="1"/>
  <c r="AO17" i="1" s="1"/>
  <c r="AG15" i="1" l="1"/>
  <c r="AF16" i="1"/>
  <c r="AF18" i="1" s="1"/>
  <c r="AF19" i="1" s="1"/>
  <c r="AG38" i="1"/>
  <c r="AG40" i="1" s="1"/>
  <c r="AG41" i="1" s="1"/>
  <c r="AH37" i="1"/>
  <c r="AF39" i="1"/>
  <c r="AG39" i="1" l="1"/>
  <c r="AI37" i="1"/>
  <c r="AH38" i="1"/>
  <c r="AH40" i="1" s="1"/>
  <c r="AH41" i="1" s="1"/>
  <c r="AH15" i="1"/>
  <c r="AG16" i="1"/>
  <c r="AG18" i="1" s="1"/>
  <c r="AG19" i="1" s="1"/>
  <c r="AH16" i="1" l="1"/>
  <c r="AH18" i="1" s="1"/>
  <c r="AH19" i="1" s="1"/>
  <c r="AI15" i="1"/>
  <c r="AH39" i="1"/>
  <c r="AI38" i="1"/>
  <c r="AI40" i="1" s="1"/>
  <c r="AI41" i="1" s="1"/>
  <c r="AJ37" i="1"/>
  <c r="AI39" i="1" l="1"/>
  <c r="AJ38" i="1"/>
  <c r="AJ40" i="1" s="1"/>
  <c r="AJ41" i="1" s="1"/>
  <c r="AK37" i="1"/>
  <c r="AI16" i="1"/>
  <c r="AI18" i="1" s="1"/>
  <c r="AI19" i="1" s="1"/>
  <c r="AJ15" i="1"/>
  <c r="AJ39" i="1" l="1"/>
  <c r="AJ16" i="1"/>
  <c r="AJ18" i="1" s="1"/>
  <c r="AJ19" i="1" s="1"/>
  <c r="AK15" i="1"/>
  <c r="AL37" i="1"/>
  <c r="AK38" i="1"/>
  <c r="AK40" i="1" s="1"/>
  <c r="AK41" i="1" s="1"/>
  <c r="AL38" i="1" l="1"/>
  <c r="AL40" i="1" s="1"/>
  <c r="AL41" i="1" s="1"/>
  <c r="AM37" i="1"/>
  <c r="AK39" i="1"/>
  <c r="AK16" i="1"/>
  <c r="AK18" i="1" s="1"/>
  <c r="AK19" i="1" s="1"/>
  <c r="AL15" i="1"/>
  <c r="AL39" i="1" l="1"/>
  <c r="AL16" i="1"/>
  <c r="AL18" i="1" s="1"/>
  <c r="AL19" i="1" s="1"/>
  <c r="AM15" i="1"/>
  <c r="AM38" i="1"/>
  <c r="AM40" i="1" s="1"/>
  <c r="AM41" i="1" s="1"/>
  <c r="AN37" i="1"/>
  <c r="AM39" i="1" l="1"/>
  <c r="AN38" i="1"/>
  <c r="AN40" i="1" s="1"/>
  <c r="AN41" i="1" s="1"/>
  <c r="AO37" i="1"/>
  <c r="AM16" i="1"/>
  <c r="AM18" i="1" s="1"/>
  <c r="AM19" i="1" s="1"/>
  <c r="AN15" i="1"/>
  <c r="AN39" i="1" l="1"/>
  <c r="AN16" i="1"/>
  <c r="AN18" i="1" s="1"/>
  <c r="AN19" i="1" s="1"/>
  <c r="AO15" i="1"/>
  <c r="AO16" i="1" s="1"/>
  <c r="AO38" i="1"/>
  <c r="AO40" i="1" s="1"/>
  <c r="AO41" i="1" s="1"/>
  <c r="AP41" i="1" s="1"/>
  <c r="AO39" i="1" l="1"/>
  <c r="AO18" i="1"/>
  <c r="AO19" i="1" s="1"/>
  <c r="AP19" i="1" s="1"/>
</calcChain>
</file>

<file path=xl/sharedStrings.xml><?xml version="1.0" encoding="utf-8"?>
<sst xmlns="http://schemas.openxmlformats.org/spreadsheetml/2006/main" count="74" uniqueCount="45">
  <si>
    <t>Porosity</t>
  </si>
  <si>
    <t>mean</t>
  </si>
  <si>
    <t>stdev</t>
  </si>
  <si>
    <t>X1</t>
  </si>
  <si>
    <t>X2</t>
  </si>
  <si>
    <t>X2'</t>
  </si>
  <si>
    <t>X1'</t>
  </si>
  <si>
    <t>Bivariate Standard Normal</t>
  </si>
  <si>
    <t>Bivariate Normal</t>
  </si>
  <si>
    <t>Permeability</t>
  </si>
  <si>
    <t>rho</t>
  </si>
  <si>
    <t>Porosity (X2')</t>
  </si>
  <si>
    <t>Permeability (Exp{X1'})</t>
  </si>
  <si>
    <t>min</t>
  </si>
  <si>
    <t>max</t>
  </si>
  <si>
    <t>R1</t>
  </si>
  <si>
    <t>R2</t>
  </si>
  <si>
    <t>CorrelR1</t>
  </si>
  <si>
    <t>CorrelR2</t>
  </si>
  <si>
    <t>CR1U[0,1]</t>
  </si>
  <si>
    <t>CR2</t>
  </si>
  <si>
    <t>CR1</t>
  </si>
  <si>
    <t>CR2U[0,1]</t>
  </si>
  <si>
    <t>Depth</t>
  </si>
  <si>
    <t>Prob</t>
  </si>
  <si>
    <t>Porosity Histogram</t>
  </si>
  <si>
    <t>Bins</t>
  </si>
  <si>
    <t>Permeability Histogram</t>
  </si>
  <si>
    <t>A Synthetic Porosity and Permeability Dataset for Demonstration, Michael Pyrcz, University of Texas at Austin, @GeostatsGuy on Twitter</t>
  </si>
  <si>
    <t>3. Spatially Correlated P-values</t>
  </si>
  <si>
    <t>2. Spatially Correlated Random</t>
  </si>
  <si>
    <t>1. Random U[0,1]</t>
  </si>
  <si>
    <t xml:space="preserve">4. Standard, Bivariate Gaussian Spatially Correlated  </t>
  </si>
  <si>
    <t xml:space="preserve">5. Non-standard, Bivariate Gaussian Spatially Correlated  </t>
  </si>
  <si>
    <t>6. Porosity as Nonstandard Gaussian, X1'</t>
  </si>
  <si>
    <t>7. Permeability as Exp{Non-standard Gaussian, X2'}</t>
  </si>
  <si>
    <t>CR1[0,1]</t>
  </si>
  <si>
    <t>CR2[0,1]</t>
  </si>
  <si>
    <t xml:space="preserve">standard bivariate Gaussian (with user specified correlation coefficient, rho), X, transformed to user specified mean and standard </t>
  </si>
  <si>
    <t xml:space="preserve">deviation, X'.  X2 is applied directly as porosity and EXP{X1'} is applied as permeability for a lognormal distribution with mu sigma specified as the mean and </t>
  </si>
  <si>
    <t>standard deviation of X1'.</t>
  </si>
  <si>
    <t>Cum. Prob</t>
  </si>
  <si>
    <r>
      <rPr>
        <b/>
        <sz val="12"/>
        <color theme="1"/>
        <rFont val="Calibri"/>
        <family val="2"/>
        <scheme val="minor"/>
      </rPr>
      <t>Result</t>
    </r>
    <r>
      <rPr>
        <sz val="12"/>
        <color theme="1"/>
        <rFont val="Calibri"/>
        <family val="2"/>
        <scheme val="minor"/>
      </rPr>
      <t xml:space="preserve">: Stochastic realizations of porosity and permeability with user specified univariate, spatial, and multivariate distributions. </t>
    </r>
  </si>
  <si>
    <r>
      <rPr>
        <b/>
        <sz val="12"/>
        <color theme="1"/>
        <rFont val="Calibri"/>
        <family val="2"/>
        <scheme val="minor"/>
      </rPr>
      <t>Methodology</t>
    </r>
    <r>
      <rPr>
        <sz val="12"/>
        <color theme="1"/>
        <rFont val="Calibri"/>
        <family val="2"/>
        <scheme val="minor"/>
      </rPr>
      <t xml:space="preserve">:  Random vectors, R, are spatially correlated with convolution, CR, corrected to  range [0,1], applied as p-values to </t>
    </r>
  </si>
  <si>
    <r>
      <rPr>
        <b/>
        <sz val="11"/>
        <color theme="1"/>
        <rFont val="Calibri"/>
        <family val="2"/>
        <scheme val="minor"/>
      </rPr>
      <t>Instructions</t>
    </r>
    <r>
      <rPr>
        <sz val="11"/>
        <color theme="1"/>
        <rFont val="Calibri"/>
        <family val="2"/>
        <scheme val="minor"/>
      </rPr>
      <t>: Edit the yellow fields to model the desired porosity, permeability distributions and correlation.  Spatial continuity is hard coded with averaging window (CR).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</si>
</sst>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3" borderId="0" xfId="0" applyFill="1"/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164" fontId="0" fillId="5" borderId="2" xfId="0" applyNumberFormat="1" applyFill="1" applyBorder="1" applyAlignment="1">
      <alignment horizontal="center"/>
    </xf>
    <xf numFmtId="164" fontId="0" fillId="5" borderId="3" xfId="0" applyNumberFormat="1" applyFill="1" applyBorder="1" applyAlignment="1">
      <alignment horizontal="center"/>
    </xf>
    <xf numFmtId="0" fontId="0" fillId="6" borderId="0" xfId="0" applyFill="1"/>
    <xf numFmtId="2" fontId="0" fillId="4" borderId="2" xfId="0" applyNumberFormat="1" applyFill="1" applyBorder="1" applyAlignment="1">
      <alignment horizontal="center"/>
    </xf>
    <xf numFmtId="2" fontId="0" fillId="4" borderId="3" xfId="0" applyNumberFormat="1" applyFill="1" applyBorder="1" applyAlignment="1">
      <alignment horizontal="center"/>
    </xf>
    <xf numFmtId="164" fontId="0" fillId="6" borderId="0" xfId="0" applyNumberFormat="1" applyFill="1" applyBorder="1" applyAlignment="1">
      <alignment horizontal="center"/>
    </xf>
    <xf numFmtId="164" fontId="0" fillId="6" borderId="9" xfId="0" applyNumberFormat="1" applyFill="1" applyBorder="1" applyAlignment="1">
      <alignment horizontal="center"/>
    </xf>
    <xf numFmtId="2" fontId="0" fillId="6" borderId="9" xfId="0" applyNumberFormat="1" applyFill="1" applyBorder="1" applyAlignment="1">
      <alignment horizontal="center"/>
    </xf>
    <xf numFmtId="2" fontId="0" fillId="5" borderId="11" xfId="0" applyNumberFormat="1" applyFill="1" applyBorder="1" applyAlignment="1">
      <alignment horizontal="center"/>
    </xf>
    <xf numFmtId="2" fontId="0" fillId="5" borderId="12" xfId="0" applyNumberFormat="1" applyFill="1" applyBorder="1" applyAlignment="1">
      <alignment horizontal="center"/>
    </xf>
    <xf numFmtId="2" fontId="0" fillId="5" borderId="13" xfId="0" applyNumberFormat="1" applyFill="1" applyBorder="1" applyAlignment="1">
      <alignment horizontal="center"/>
    </xf>
    <xf numFmtId="2" fontId="0" fillId="5" borderId="14" xfId="0" applyNumberFormat="1" applyFill="1" applyBorder="1" applyAlignment="1">
      <alignment horizontal="center"/>
    </xf>
    <xf numFmtId="2" fontId="0" fillId="5" borderId="15" xfId="0" applyNumberFormat="1" applyFill="1" applyBorder="1" applyAlignment="1">
      <alignment horizontal="center"/>
    </xf>
    <xf numFmtId="2" fontId="0" fillId="5" borderId="16" xfId="0" applyNumberFormat="1" applyFill="1" applyBorder="1" applyAlignment="1">
      <alignment horizontal="center"/>
    </xf>
    <xf numFmtId="164" fontId="0" fillId="5" borderId="4" xfId="0" applyNumberFormat="1" applyFill="1" applyBorder="1" applyAlignment="1">
      <alignment horizontal="center"/>
    </xf>
    <xf numFmtId="164" fontId="0" fillId="5" borderId="19" xfId="0" applyNumberFormat="1" applyFill="1" applyBorder="1" applyAlignment="1">
      <alignment horizontal="center"/>
    </xf>
    <xf numFmtId="164" fontId="0" fillId="5" borderId="13" xfId="0" applyNumberFormat="1" applyFill="1" applyBorder="1" applyAlignment="1">
      <alignment horizontal="center"/>
    </xf>
    <xf numFmtId="0" fontId="0" fillId="5" borderId="16" xfId="0" applyFill="1" applyBorder="1" applyAlignment="1">
      <alignment horizontal="center"/>
    </xf>
    <xf numFmtId="0" fontId="2" fillId="7" borderId="17" xfId="0" applyFont="1" applyFill="1" applyBorder="1" applyAlignment="1">
      <alignment horizontal="center"/>
    </xf>
    <xf numFmtId="0" fontId="2" fillId="7" borderId="18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right" vertical="center"/>
    </xf>
    <xf numFmtId="0" fontId="0" fillId="0" borderId="3" xfId="0" applyBorder="1" applyAlignment="1">
      <alignment vertical="center"/>
    </xf>
    <xf numFmtId="0" fontId="2" fillId="7" borderId="3" xfId="0" applyFont="1" applyFill="1" applyBorder="1" applyAlignment="1">
      <alignment horizontal="right" vertical="center"/>
    </xf>
    <xf numFmtId="0" fontId="0" fillId="5" borderId="20" xfId="0" applyFill="1" applyBorder="1"/>
    <xf numFmtId="2" fontId="0" fillId="5" borderId="21" xfId="0" applyNumberFormat="1" applyFill="1" applyBorder="1"/>
    <xf numFmtId="2" fontId="0" fillId="5" borderId="22" xfId="0" applyNumberFormat="1" applyFill="1" applyBorder="1"/>
    <xf numFmtId="0" fontId="0" fillId="5" borderId="20" xfId="0" applyFill="1" applyBorder="1" applyAlignment="1">
      <alignment horizontal="center"/>
    </xf>
    <xf numFmtId="2" fontId="0" fillId="5" borderId="21" xfId="0" applyNumberFormat="1" applyFill="1" applyBorder="1" applyAlignment="1">
      <alignment horizontal="center"/>
    </xf>
    <xf numFmtId="2" fontId="0" fillId="5" borderId="22" xfId="0" applyNumberFormat="1" applyFill="1" applyBorder="1" applyAlignment="1">
      <alignment horizontal="center"/>
    </xf>
    <xf numFmtId="164" fontId="0" fillId="5" borderId="11" xfId="0" applyNumberFormat="1" applyFill="1" applyBorder="1" applyAlignment="1">
      <alignment horizontal="center"/>
    </xf>
    <xf numFmtId="0" fontId="0" fillId="5" borderId="14" xfId="0" applyFill="1" applyBorder="1" applyAlignment="1">
      <alignment horizontal="center"/>
    </xf>
    <xf numFmtId="0" fontId="3" fillId="3" borderId="0" xfId="0" applyFont="1" applyFill="1"/>
    <xf numFmtId="0" fontId="0" fillId="6" borderId="5" xfId="0" applyFill="1" applyBorder="1"/>
    <xf numFmtId="0" fontId="0" fillId="6" borderId="6" xfId="0" applyFill="1" applyBorder="1"/>
    <xf numFmtId="0" fontId="0" fillId="6" borderId="7" xfId="0" applyFill="1" applyBorder="1"/>
    <xf numFmtId="0" fontId="0" fillId="6" borderId="23" xfId="0" applyFill="1" applyBorder="1"/>
    <xf numFmtId="0" fontId="0" fillId="6" borderId="0" xfId="0" applyFill="1" applyBorder="1"/>
    <xf numFmtId="0" fontId="0" fillId="6" borderId="24" xfId="0" applyFill="1" applyBorder="1"/>
    <xf numFmtId="0" fontId="1" fillId="6" borderId="0" xfId="0" applyFont="1" applyFill="1" applyBorder="1" applyAlignment="1">
      <alignment horizontal="center" wrapText="1"/>
    </xf>
    <xf numFmtId="0" fontId="0" fillId="6" borderId="0" xfId="0" applyFill="1" applyBorder="1" applyAlignment="1">
      <alignment horizontal="center"/>
    </xf>
    <xf numFmtId="0" fontId="1" fillId="6" borderId="0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3" fillId="6" borderId="0" xfId="0" applyFont="1" applyFill="1" applyBorder="1"/>
    <xf numFmtId="0" fontId="3" fillId="6" borderId="24" xfId="0" applyFont="1" applyFill="1" applyBorder="1"/>
    <xf numFmtId="0" fontId="2" fillId="6" borderId="0" xfId="0" applyFont="1" applyFill="1" applyBorder="1" applyAlignment="1">
      <alignment horizontal="right"/>
    </xf>
    <xf numFmtId="0" fontId="0" fillId="0" borderId="0" xfId="0" applyBorder="1"/>
    <xf numFmtId="0" fontId="0" fillId="6" borderId="0" xfId="0" applyFill="1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6" borderId="0" xfId="0" applyFont="1" applyFill="1" applyBorder="1" applyAlignment="1">
      <alignment horizontal="center" vertical="top" wrapText="1"/>
    </xf>
    <xf numFmtId="0" fontId="1" fillId="6" borderId="0" xfId="0" applyFont="1" applyFill="1" applyBorder="1" applyAlignment="1">
      <alignment horizontal="center"/>
    </xf>
    <xf numFmtId="0" fontId="1" fillId="6" borderId="0" xfId="0" applyFont="1" applyFill="1" applyBorder="1"/>
    <xf numFmtId="2" fontId="0" fillId="6" borderId="0" xfId="0" applyNumberFormat="1" applyFill="1" applyBorder="1" applyAlignment="1">
      <alignment horizontal="center"/>
    </xf>
    <xf numFmtId="2" fontId="0" fillId="6" borderId="0" xfId="0" applyNumberFormat="1" applyFill="1" applyBorder="1"/>
    <xf numFmtId="0" fontId="0" fillId="6" borderId="8" xfId="0" applyFill="1" applyBorder="1"/>
    <xf numFmtId="0" fontId="0" fillId="6" borderId="9" xfId="0" applyFill="1" applyBorder="1"/>
    <xf numFmtId="0" fontId="0" fillId="6" borderId="10" xfId="0" applyFill="1" applyBorder="1"/>
    <xf numFmtId="0" fontId="0" fillId="3" borderId="0" xfId="0" applyFill="1" applyBorder="1"/>
    <xf numFmtId="0" fontId="5" fillId="6" borderId="0" xfId="0" applyFont="1" applyFill="1" applyBorder="1"/>
    <xf numFmtId="164" fontId="5" fillId="6" borderId="0" xfId="0" applyNumberFormat="1" applyFont="1" applyFill="1" applyBorder="1" applyAlignment="1">
      <alignment horizontal="left"/>
    </xf>
    <xf numFmtId="0" fontId="5" fillId="6" borderId="0" xfId="0" applyFont="1" applyFill="1" applyBorder="1" applyAlignment="1">
      <alignment horizontal="left"/>
    </xf>
    <xf numFmtId="0" fontId="6" fillId="6" borderId="0" xfId="0" applyFont="1" applyFill="1" applyBorder="1"/>
    <xf numFmtId="0" fontId="1" fillId="6" borderId="2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Bivariate Standard Normal</a:t>
            </a:r>
          </a:p>
        </c:rich>
      </c:tx>
      <c:layout>
        <c:manualLayout>
          <c:xMode val="edge"/>
          <c:yMode val="edge"/>
          <c:x val="0.25586451078909128"/>
          <c:y val="3.40908989230198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'Por-Perm-Logs'!$J$16:$J$120</c:f>
              <c:numCache>
                <c:formatCode>0.00</c:formatCode>
                <c:ptCount val="105"/>
                <c:pt idx="0">
                  <c:v>-1.606856230835205</c:v>
                </c:pt>
                <c:pt idx="1">
                  <c:v>-1.4060050645987712</c:v>
                </c:pt>
                <c:pt idx="2">
                  <c:v>0.72016081820102673</c:v>
                </c:pt>
                <c:pt idx="3">
                  <c:v>0.18801632660504058</c:v>
                </c:pt>
                <c:pt idx="4">
                  <c:v>1.4356726489387797</c:v>
                </c:pt>
                <c:pt idx="5">
                  <c:v>-1.5015132721769311</c:v>
                </c:pt>
                <c:pt idx="6">
                  <c:v>-0.20648132030276969</c:v>
                </c:pt>
                <c:pt idx="7">
                  <c:v>-0.25026946991839905</c:v>
                </c:pt>
                <c:pt idx="8">
                  <c:v>1.1353341256599054</c:v>
                </c:pt>
                <c:pt idx="9">
                  <c:v>9.506347446007414E-2</c:v>
                </c:pt>
                <c:pt idx="10">
                  <c:v>-0.89857381759509991</c:v>
                </c:pt>
                <c:pt idx="11">
                  <c:v>0.82832373294009964</c:v>
                </c:pt>
                <c:pt idx="12">
                  <c:v>0.8767200557528394</c:v>
                </c:pt>
                <c:pt idx="13">
                  <c:v>-0.91604087063099449</c:v>
                </c:pt>
                <c:pt idx="14">
                  <c:v>1.1712551642945561</c:v>
                </c:pt>
                <c:pt idx="15">
                  <c:v>-0.94095309590179754</c:v>
                </c:pt>
                <c:pt idx="16">
                  <c:v>-1.7167799022082031</c:v>
                </c:pt>
                <c:pt idx="17">
                  <c:v>0.2084173295230779</c:v>
                </c:pt>
                <c:pt idx="18">
                  <c:v>1.0215892815925973</c:v>
                </c:pt>
                <c:pt idx="19">
                  <c:v>-0.55339800373634573</c:v>
                </c:pt>
                <c:pt idx="20">
                  <c:v>-0.98189934275091695</c:v>
                </c:pt>
                <c:pt idx="21">
                  <c:v>-1.4823779656432921</c:v>
                </c:pt>
                <c:pt idx="22">
                  <c:v>-0.16003102713136166</c:v>
                </c:pt>
                <c:pt idx="23">
                  <c:v>-1.5896706401470997</c:v>
                </c:pt>
                <c:pt idx="24">
                  <c:v>1.2534499173414879</c:v>
                </c:pt>
                <c:pt idx="25">
                  <c:v>-0.84841712079178899</c:v>
                </c:pt>
                <c:pt idx="26">
                  <c:v>-0.66890462839878839</c:v>
                </c:pt>
                <c:pt idx="27">
                  <c:v>-0.40837522540506149</c:v>
                </c:pt>
                <c:pt idx="28">
                  <c:v>3.4810600657340172E-2</c:v>
                </c:pt>
                <c:pt idx="29">
                  <c:v>0.99932526181159098</c:v>
                </c:pt>
                <c:pt idx="30">
                  <c:v>-0.68759959283924987</c:v>
                </c:pt>
                <c:pt idx="31">
                  <c:v>1.8051751927628062E-2</c:v>
                </c:pt>
                <c:pt idx="32">
                  <c:v>-0.25732361171502593</c:v>
                </c:pt>
                <c:pt idx="33">
                  <c:v>-0.10036719761435321</c:v>
                </c:pt>
                <c:pt idx="34">
                  <c:v>0.60646204728879072</c:v>
                </c:pt>
                <c:pt idx="35">
                  <c:v>1.0788282045120745</c:v>
                </c:pt>
                <c:pt idx="36">
                  <c:v>-0.47710975508268211</c:v>
                </c:pt>
                <c:pt idx="37">
                  <c:v>-1.8260921946217854</c:v>
                </c:pt>
                <c:pt idx="38">
                  <c:v>-0.28433042468126191</c:v>
                </c:pt>
                <c:pt idx="39">
                  <c:v>1.2025416403663235E-2</c:v>
                </c:pt>
                <c:pt idx="40">
                  <c:v>0.53400796802435302</c:v>
                </c:pt>
                <c:pt idx="41">
                  <c:v>-2.1846289251635835</c:v>
                </c:pt>
                <c:pt idx="42">
                  <c:v>-2.2086623474513782</c:v>
                </c:pt>
                <c:pt idx="43">
                  <c:v>0.59796573693064536</c:v>
                </c:pt>
                <c:pt idx="44">
                  <c:v>-1.4481212601221538</c:v>
                </c:pt>
                <c:pt idx="45">
                  <c:v>-0.661532210930178</c:v>
                </c:pt>
                <c:pt idx="46">
                  <c:v>-1.0096806979395219</c:v>
                </c:pt>
                <c:pt idx="47">
                  <c:v>-2.0312891471985677</c:v>
                </c:pt>
                <c:pt idx="48">
                  <c:v>-2.052464894169153</c:v>
                </c:pt>
                <c:pt idx="49">
                  <c:v>1.8847894485095968</c:v>
                </c:pt>
                <c:pt idx="50">
                  <c:v>-0.73403935125103181</c:v>
                </c:pt>
                <c:pt idx="51">
                  <c:v>0.82879458061553279</c:v>
                </c:pt>
                <c:pt idx="52">
                  <c:v>3.4172297165944219</c:v>
                </c:pt>
                <c:pt idx="53">
                  <c:v>-0.3842725629054986</c:v>
                </c:pt>
                <c:pt idx="54">
                  <c:v>0.14018482820903203</c:v>
                </c:pt>
                <c:pt idx="55">
                  <c:v>5.0645196195153487E-2</c:v>
                </c:pt>
                <c:pt idx="56">
                  <c:v>0.24970285643061871</c:v>
                </c:pt>
                <c:pt idx="57">
                  <c:v>0.47269593978733238</c:v>
                </c:pt>
                <c:pt idx="58">
                  <c:v>0.13005631918182986</c:v>
                </c:pt>
                <c:pt idx="59">
                  <c:v>1.3398479709055218</c:v>
                </c:pt>
                <c:pt idx="60">
                  <c:v>-0.12364546180445427</c:v>
                </c:pt>
                <c:pt idx="61">
                  <c:v>0.64551382616843189</c:v>
                </c:pt>
                <c:pt idx="62">
                  <c:v>0.80859568917817515</c:v>
                </c:pt>
                <c:pt idx="63">
                  <c:v>-0.45400468119843501</c:v>
                </c:pt>
                <c:pt idx="64">
                  <c:v>-2.0990732988990696E-2</c:v>
                </c:pt>
                <c:pt idx="65">
                  <c:v>0.82129711487265888</c:v>
                </c:pt>
                <c:pt idx="66">
                  <c:v>-1.0898399681098387</c:v>
                </c:pt>
                <c:pt idx="67">
                  <c:v>-0.11058906132841823</c:v>
                </c:pt>
                <c:pt idx="68">
                  <c:v>1.7650384995087562</c:v>
                </c:pt>
                <c:pt idx="69">
                  <c:v>-0.6501500253875161</c:v>
                </c:pt>
                <c:pt idx="70">
                  <c:v>-7.5025715502191434E-2</c:v>
                </c:pt>
                <c:pt idx="71">
                  <c:v>-1.1843389563741071</c:v>
                </c:pt>
                <c:pt idx="72">
                  <c:v>0.876245349443317</c:v>
                </c:pt>
                <c:pt idx="73">
                  <c:v>0.10126616867872582</c:v>
                </c:pt>
                <c:pt idx="74">
                  <c:v>4.2220509835129864E-2</c:v>
                </c:pt>
                <c:pt idx="75">
                  <c:v>2.6148797728071052</c:v>
                </c:pt>
                <c:pt idx="76">
                  <c:v>0.93496492336303239</c:v>
                </c:pt>
                <c:pt idx="77">
                  <c:v>-0.21799325892532811</c:v>
                </c:pt>
                <c:pt idx="78">
                  <c:v>-0.86105475351624816</c:v>
                </c:pt>
                <c:pt idx="79">
                  <c:v>0.25954091485630992</c:v>
                </c:pt>
                <c:pt idx="80">
                  <c:v>0.49950409358014564</c:v>
                </c:pt>
                <c:pt idx="81">
                  <c:v>-1.2751323070426022</c:v>
                </c:pt>
                <c:pt idx="82">
                  <c:v>0.79797052690749193</c:v>
                </c:pt>
                <c:pt idx="83">
                  <c:v>0.25801192494600067</c:v>
                </c:pt>
                <c:pt idx="84">
                  <c:v>1.1793844882099336</c:v>
                </c:pt>
                <c:pt idx="85">
                  <c:v>9.7435932373526823E-2</c:v>
                </c:pt>
                <c:pt idx="86">
                  <c:v>-1.8562907678681011</c:v>
                </c:pt>
                <c:pt idx="87">
                  <c:v>1.5293394770493109</c:v>
                </c:pt>
                <c:pt idx="88">
                  <c:v>-0.12467266601323845</c:v>
                </c:pt>
                <c:pt idx="89">
                  <c:v>0.23458374605922339</c:v>
                </c:pt>
                <c:pt idx="90">
                  <c:v>-0.17172854072268715</c:v>
                </c:pt>
                <c:pt idx="91">
                  <c:v>-0.63296494777533918</c:v>
                </c:pt>
                <c:pt idx="92">
                  <c:v>0.54741386304424478</c:v>
                </c:pt>
                <c:pt idx="93">
                  <c:v>0.55308756022978067</c:v>
                </c:pt>
                <c:pt idx="94">
                  <c:v>0.28659116382566674</c:v>
                </c:pt>
                <c:pt idx="95">
                  <c:v>-0.22315627843656408</c:v>
                </c:pt>
                <c:pt idx="96">
                  <c:v>1.680680119332993</c:v>
                </c:pt>
                <c:pt idx="97">
                  <c:v>1.0750422150811159</c:v>
                </c:pt>
                <c:pt idx="98">
                  <c:v>-1.5137941275216826</c:v>
                </c:pt>
                <c:pt idx="99">
                  <c:v>0.27188258628574419</c:v>
                </c:pt>
                <c:pt idx="100">
                  <c:v>0.31482702641915439</c:v>
                </c:pt>
                <c:pt idx="101">
                  <c:v>-0.31854272539761214</c:v>
                </c:pt>
                <c:pt idx="102">
                  <c:v>-2.1128415740615281</c:v>
                </c:pt>
                <c:pt idx="103">
                  <c:v>0.25144738868262129</c:v>
                </c:pt>
                <c:pt idx="104">
                  <c:v>0.13962013827143888</c:v>
                </c:pt>
              </c:numCache>
            </c:numRef>
          </c:xVal>
          <c:yVal>
            <c:numRef>
              <c:f>'Por-Perm-Logs'!$K$16:$K$120</c:f>
              <c:numCache>
                <c:formatCode>0.00</c:formatCode>
                <c:ptCount val="105"/>
                <c:pt idx="0">
                  <c:v>-0.8456238559485193</c:v>
                </c:pt>
                <c:pt idx="1">
                  <c:v>-0.41210782256622674</c:v>
                </c:pt>
                <c:pt idx="2">
                  <c:v>1.1280849538012905</c:v>
                </c:pt>
                <c:pt idx="3">
                  <c:v>-0.37774853018790222</c:v>
                </c:pt>
                <c:pt idx="4">
                  <c:v>0.70981709502824508</c:v>
                </c:pt>
                <c:pt idx="5">
                  <c:v>0.30656945958707305</c:v>
                </c:pt>
                <c:pt idx="6">
                  <c:v>-0.44107145063563735</c:v>
                </c:pt>
                <c:pt idx="7">
                  <c:v>-0.77173270110743331</c:v>
                </c:pt>
                <c:pt idx="8">
                  <c:v>0.2296683770758004</c:v>
                </c:pt>
                <c:pt idx="9">
                  <c:v>1.0913634524815821</c:v>
                </c:pt>
                <c:pt idx="10">
                  <c:v>0.92300770066064952</c:v>
                </c:pt>
                <c:pt idx="11">
                  <c:v>1.7083436407784047</c:v>
                </c:pt>
                <c:pt idx="12">
                  <c:v>1.4425567230907905</c:v>
                </c:pt>
                <c:pt idx="13">
                  <c:v>-0.66633913492783647</c:v>
                </c:pt>
                <c:pt idx="14">
                  <c:v>1.2269133666427667</c:v>
                </c:pt>
                <c:pt idx="15">
                  <c:v>0.74790105363951809</c:v>
                </c:pt>
                <c:pt idx="16">
                  <c:v>-1.3023964453661794</c:v>
                </c:pt>
                <c:pt idx="17">
                  <c:v>0.51835214640009541</c:v>
                </c:pt>
                <c:pt idx="18">
                  <c:v>1.1129413069492682</c:v>
                </c:pt>
                <c:pt idx="19">
                  <c:v>1.7077060426784572</c:v>
                </c:pt>
                <c:pt idx="20">
                  <c:v>-0.27320556106574906</c:v>
                </c:pt>
                <c:pt idx="21">
                  <c:v>-0.75777005374808359</c:v>
                </c:pt>
                <c:pt idx="22">
                  <c:v>0.13014960777309664</c:v>
                </c:pt>
                <c:pt idx="23">
                  <c:v>-0.64760521853590225</c:v>
                </c:pt>
                <c:pt idx="24">
                  <c:v>1.780506216831387</c:v>
                </c:pt>
                <c:pt idx="25">
                  <c:v>0.29195650556471475</c:v>
                </c:pt>
                <c:pt idx="26">
                  <c:v>-1.8750033671386712</c:v>
                </c:pt>
                <c:pt idx="27">
                  <c:v>-0.54273632107976544</c:v>
                </c:pt>
                <c:pt idx="28">
                  <c:v>8.3512103168627352E-2</c:v>
                </c:pt>
                <c:pt idx="29">
                  <c:v>-0.81994669539126053</c:v>
                </c:pt>
                <c:pt idx="30">
                  <c:v>-7.8743778602537451E-2</c:v>
                </c:pt>
                <c:pt idx="31">
                  <c:v>-0.81358213488309172</c:v>
                </c:pt>
                <c:pt idx="32">
                  <c:v>0.32032989968612247</c:v>
                </c:pt>
                <c:pt idx="33">
                  <c:v>0.9263960868914104</c:v>
                </c:pt>
                <c:pt idx="34">
                  <c:v>-0.67224401988865579</c:v>
                </c:pt>
                <c:pt idx="35">
                  <c:v>0.33511350219943681</c:v>
                </c:pt>
                <c:pt idx="36">
                  <c:v>0.94021146957467427</c:v>
                </c:pt>
                <c:pt idx="37">
                  <c:v>-1.2555632851255387</c:v>
                </c:pt>
                <c:pt idx="38">
                  <c:v>1.2254512394682699</c:v>
                </c:pt>
                <c:pt idx="39">
                  <c:v>0.8668166123491291</c:v>
                </c:pt>
                <c:pt idx="40">
                  <c:v>0.8305605047255773</c:v>
                </c:pt>
                <c:pt idx="41">
                  <c:v>-0.86398742415466134</c:v>
                </c:pt>
                <c:pt idx="42">
                  <c:v>-0.33273220930441971</c:v>
                </c:pt>
                <c:pt idx="43">
                  <c:v>-0.43043812403124326</c:v>
                </c:pt>
                <c:pt idx="44">
                  <c:v>-1.2986011062889067</c:v>
                </c:pt>
                <c:pt idx="45">
                  <c:v>-1.6085387567288805</c:v>
                </c:pt>
                <c:pt idx="46">
                  <c:v>-0.75646225383517773</c:v>
                </c:pt>
                <c:pt idx="47">
                  <c:v>-1.5689276655412654</c:v>
                </c:pt>
                <c:pt idx="48">
                  <c:v>-0.90936925610228148</c:v>
                </c:pt>
                <c:pt idx="49">
                  <c:v>0.10505746549959394</c:v>
                </c:pt>
                <c:pt idx="50">
                  <c:v>-0.16173614691195393</c:v>
                </c:pt>
                <c:pt idx="51">
                  <c:v>-0.59301177649490699</c:v>
                </c:pt>
                <c:pt idx="52">
                  <c:v>3.1404339974028694</c:v>
                </c:pt>
                <c:pt idx="53">
                  <c:v>1.6453373865078975</c:v>
                </c:pt>
                <c:pt idx="54">
                  <c:v>-0.55505848730016205</c:v>
                </c:pt>
                <c:pt idx="55">
                  <c:v>-0.20673364497167226</c:v>
                </c:pt>
                <c:pt idx="56">
                  <c:v>-0.34947040785282585</c:v>
                </c:pt>
                <c:pt idx="57">
                  <c:v>-8.8359035473796477E-2</c:v>
                </c:pt>
                <c:pt idx="58">
                  <c:v>1.5545591359970881</c:v>
                </c:pt>
                <c:pt idx="59">
                  <c:v>-0.46586438420698972</c:v>
                </c:pt>
                <c:pt idx="60">
                  <c:v>9.108959168596259E-2</c:v>
                </c:pt>
                <c:pt idx="61">
                  <c:v>0.85088743381297971</c:v>
                </c:pt>
                <c:pt idx="62">
                  <c:v>0.57915684921373556</c:v>
                </c:pt>
                <c:pt idx="63">
                  <c:v>-0.59270802829490832</c:v>
                </c:pt>
                <c:pt idx="64">
                  <c:v>-0.75484220177351546</c:v>
                </c:pt>
                <c:pt idx="65">
                  <c:v>-1.1242360935407585</c:v>
                </c:pt>
                <c:pt idx="66">
                  <c:v>-1.1656026601611198</c:v>
                </c:pt>
                <c:pt idx="67">
                  <c:v>-1.0577796730934299</c:v>
                </c:pt>
                <c:pt idx="68">
                  <c:v>0.75314655466285796</c:v>
                </c:pt>
                <c:pt idx="69">
                  <c:v>-1.0302385436809645</c:v>
                </c:pt>
                <c:pt idx="70">
                  <c:v>0.73110081584901598</c:v>
                </c:pt>
                <c:pt idx="71">
                  <c:v>-2.1542460070951925</c:v>
                </c:pt>
                <c:pt idx="72">
                  <c:v>0.96884086297753336</c:v>
                </c:pt>
                <c:pt idx="73">
                  <c:v>1.0762456159890175</c:v>
                </c:pt>
                <c:pt idx="74">
                  <c:v>0.28309779828778336</c:v>
                </c:pt>
                <c:pt idx="75">
                  <c:v>1.1661756918455455</c:v>
                </c:pt>
                <c:pt idx="76">
                  <c:v>0.56572264340391343</c:v>
                </c:pt>
                <c:pt idx="77">
                  <c:v>-2.2663323585849882</c:v>
                </c:pt>
                <c:pt idx="78">
                  <c:v>-1.6434017172399278</c:v>
                </c:pt>
                <c:pt idx="79">
                  <c:v>-0.16562963979036166</c:v>
                </c:pt>
                <c:pt idx="80">
                  <c:v>-0.79588236952917457</c:v>
                </c:pt>
                <c:pt idx="81">
                  <c:v>-0.58625964895300953</c:v>
                </c:pt>
                <c:pt idx="82">
                  <c:v>-2.7237383931723647E-2</c:v>
                </c:pt>
                <c:pt idx="83">
                  <c:v>0.48469687065021611</c:v>
                </c:pt>
                <c:pt idx="84">
                  <c:v>-7.1295312267067423E-2</c:v>
                </c:pt>
                <c:pt idx="85">
                  <c:v>-0.47386441086857839</c:v>
                </c:pt>
                <c:pt idx="86">
                  <c:v>-1.1710444749905256</c:v>
                </c:pt>
                <c:pt idx="87">
                  <c:v>0.4321875083326524</c:v>
                </c:pt>
                <c:pt idx="88">
                  <c:v>0.17465063891376237</c:v>
                </c:pt>
                <c:pt idx="89">
                  <c:v>0.70238334817295656</c:v>
                </c:pt>
                <c:pt idx="90">
                  <c:v>-0.12328935528807208</c:v>
                </c:pt>
                <c:pt idx="91">
                  <c:v>-0.62599700181313533</c:v>
                </c:pt>
                <c:pt idx="92">
                  <c:v>0.19107869459569393</c:v>
                </c:pt>
                <c:pt idx="93">
                  <c:v>0.32387373951194132</c:v>
                </c:pt>
                <c:pt idx="94">
                  <c:v>-1.2173741944794603</c:v>
                </c:pt>
                <c:pt idx="95">
                  <c:v>-0.68233757954710117</c:v>
                </c:pt>
                <c:pt idx="96">
                  <c:v>0.98829446883454397</c:v>
                </c:pt>
                <c:pt idx="97">
                  <c:v>0.79517188785678039</c:v>
                </c:pt>
                <c:pt idx="98">
                  <c:v>-0.25841524622270273</c:v>
                </c:pt>
                <c:pt idx="99">
                  <c:v>1.4941621709373085</c:v>
                </c:pt>
                <c:pt idx="100">
                  <c:v>1.1718567530533166</c:v>
                </c:pt>
                <c:pt idx="101">
                  <c:v>-1.0589705515369043</c:v>
                </c:pt>
                <c:pt idx="102">
                  <c:v>-1.0404793961055243</c:v>
                </c:pt>
                <c:pt idx="103">
                  <c:v>-2.38186301971888E-2</c:v>
                </c:pt>
                <c:pt idx="104">
                  <c:v>-0.30672309540228693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4C-4022-A4B3-3167811FD1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985712"/>
        <c:axId val="465982104"/>
      </c:scatterChart>
      <c:valAx>
        <c:axId val="465985712"/>
        <c:scaling>
          <c:orientation val="minMax"/>
          <c:max val="3"/>
          <c:min val="-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X1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982104"/>
        <c:crossesAt val="-3"/>
        <c:crossBetween val="midCat"/>
      </c:valAx>
      <c:valAx>
        <c:axId val="465982104"/>
        <c:scaling>
          <c:orientation val="minMax"/>
          <c:max val="3"/>
          <c:min val="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X2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985712"/>
        <c:crossesAt val="-3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Permeability vs. Porosity</a:t>
            </a:r>
          </a:p>
        </c:rich>
      </c:tx>
      <c:layout>
        <c:manualLayout>
          <c:xMode val="edge"/>
          <c:yMode val="edge"/>
          <c:x val="0.25586451078909128"/>
          <c:y val="3.40908989230198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'Por-Perm-Logs'!$M$16:$M$120</c:f>
              <c:numCache>
                <c:formatCode>0.0</c:formatCode>
                <c:ptCount val="105"/>
                <c:pt idx="0">
                  <c:v>9.0403165041801827</c:v>
                </c:pt>
                <c:pt idx="1">
                  <c:v>10.557622621018206</c:v>
                </c:pt>
                <c:pt idx="2">
                  <c:v>15.948297338304517</c:v>
                </c:pt>
                <c:pt idx="3">
                  <c:v>10.677880144342343</c:v>
                </c:pt>
                <c:pt idx="4">
                  <c:v>14.484359832598859</c:v>
                </c:pt>
                <c:pt idx="5">
                  <c:v>13.072993108554755</c:v>
                </c:pt>
                <c:pt idx="6">
                  <c:v>10.456249922775269</c:v>
                </c:pt>
                <c:pt idx="7">
                  <c:v>9.2989355461239835</c:v>
                </c:pt>
                <c:pt idx="8">
                  <c:v>12.803839319765302</c:v>
                </c:pt>
                <c:pt idx="9">
                  <c:v>15.819772083685537</c:v>
                </c:pt>
                <c:pt idx="10">
                  <c:v>15.230526952312273</c:v>
                </c:pt>
                <c:pt idx="11">
                  <c:v>17.979202742724418</c:v>
                </c:pt>
                <c:pt idx="12">
                  <c:v>17.048948530817768</c:v>
                </c:pt>
                <c:pt idx="13">
                  <c:v>9.6678130277525725</c:v>
                </c:pt>
                <c:pt idx="14">
                  <c:v>16.294196783249681</c:v>
                </c:pt>
                <c:pt idx="15">
                  <c:v>14.617653687738313</c:v>
                </c:pt>
                <c:pt idx="16">
                  <c:v>7.4416124412183722</c:v>
                </c:pt>
                <c:pt idx="17">
                  <c:v>13.814232512400334</c:v>
                </c:pt>
                <c:pt idx="18">
                  <c:v>15.895294574322438</c:v>
                </c:pt>
                <c:pt idx="19">
                  <c:v>17.976971149374599</c:v>
                </c:pt>
                <c:pt idx="20">
                  <c:v>11.043780536269878</c:v>
                </c:pt>
                <c:pt idx="21">
                  <c:v>9.3478048118817085</c:v>
                </c:pt>
                <c:pt idx="22">
                  <c:v>12.455523627205839</c:v>
                </c:pt>
                <c:pt idx="23">
                  <c:v>9.7333817351243432</c:v>
                </c:pt>
                <c:pt idx="24">
                  <c:v>18.231771758909854</c:v>
                </c:pt>
                <c:pt idx="25">
                  <c:v>13.021847769476501</c:v>
                </c:pt>
                <c:pt idx="26">
                  <c:v>5.4374882150146506</c:v>
                </c:pt>
                <c:pt idx="27">
                  <c:v>10.10042287622082</c:v>
                </c:pt>
                <c:pt idx="28">
                  <c:v>12.292292361090196</c:v>
                </c:pt>
                <c:pt idx="29">
                  <c:v>9.1301865661305879</c:v>
                </c:pt>
                <c:pt idx="30">
                  <c:v>11.724396774891119</c:v>
                </c:pt>
                <c:pt idx="31">
                  <c:v>9.1524625279091794</c:v>
                </c:pt>
                <c:pt idx="32">
                  <c:v>13.121154648901429</c:v>
                </c:pt>
                <c:pt idx="33">
                  <c:v>15.242386304119936</c:v>
                </c:pt>
                <c:pt idx="34">
                  <c:v>9.6471459303897049</c:v>
                </c:pt>
                <c:pt idx="35">
                  <c:v>13.172897257698029</c:v>
                </c:pt>
                <c:pt idx="36">
                  <c:v>15.290740143511361</c:v>
                </c:pt>
                <c:pt idx="37">
                  <c:v>7.6055285020606149</c:v>
                </c:pt>
                <c:pt idx="38">
                  <c:v>16.289079338138944</c:v>
                </c:pt>
                <c:pt idx="39">
                  <c:v>15.033858143221952</c:v>
                </c:pt>
                <c:pt idx="40">
                  <c:v>14.906961766539521</c:v>
                </c:pt>
                <c:pt idx="41">
                  <c:v>8.9760440154586849</c:v>
                </c:pt>
                <c:pt idx="42">
                  <c:v>10.83543726743453</c:v>
                </c:pt>
                <c:pt idx="43">
                  <c:v>10.493466565890648</c:v>
                </c:pt>
                <c:pt idx="44">
                  <c:v>7.4548961279888264</c:v>
                </c:pt>
                <c:pt idx="45">
                  <c:v>6.370114351448918</c:v>
                </c:pt>
                <c:pt idx="46">
                  <c:v>9.3523821115768779</c:v>
                </c:pt>
                <c:pt idx="47">
                  <c:v>6.508753170605571</c:v>
                </c:pt>
                <c:pt idx="48">
                  <c:v>8.8172076036420144</c:v>
                </c:pt>
                <c:pt idx="49">
                  <c:v>12.367701129248578</c:v>
                </c:pt>
                <c:pt idx="50">
                  <c:v>11.433923485808162</c:v>
                </c:pt>
                <c:pt idx="51">
                  <c:v>9.9244587822678252</c:v>
                </c:pt>
                <c:pt idx="52">
                  <c:v>22.991518990910045</c:v>
                </c:pt>
                <c:pt idx="53">
                  <c:v>17.758680852777641</c:v>
                </c:pt>
                <c:pt idx="54">
                  <c:v>10.057295294449432</c:v>
                </c:pt>
                <c:pt idx="55">
                  <c:v>11.276432242599148</c:v>
                </c:pt>
                <c:pt idx="56">
                  <c:v>10.77685357251511</c:v>
                </c:pt>
                <c:pt idx="57">
                  <c:v>11.690743375841713</c:v>
                </c:pt>
                <c:pt idx="58">
                  <c:v>17.440956975989806</c:v>
                </c:pt>
                <c:pt idx="59">
                  <c:v>10.369474655275535</c:v>
                </c:pt>
                <c:pt idx="60">
                  <c:v>12.318813570900868</c:v>
                </c:pt>
                <c:pt idx="61">
                  <c:v>14.978106018345429</c:v>
                </c:pt>
                <c:pt idx="62">
                  <c:v>14.027048972248075</c:v>
                </c:pt>
                <c:pt idx="63">
                  <c:v>9.9255219009678211</c:v>
                </c:pt>
                <c:pt idx="64">
                  <c:v>9.3580522937926958</c:v>
                </c:pt>
                <c:pt idx="65">
                  <c:v>8.0651736726073455</c:v>
                </c:pt>
                <c:pt idx="66">
                  <c:v>7.9203906894360809</c:v>
                </c:pt>
                <c:pt idx="67">
                  <c:v>8.2977711441729944</c:v>
                </c:pt>
                <c:pt idx="68">
                  <c:v>14.636012941320002</c:v>
                </c:pt>
                <c:pt idx="69">
                  <c:v>8.3941650971166233</c:v>
                </c:pt>
                <c:pt idx="70">
                  <c:v>14.558852855471557</c:v>
                </c:pt>
                <c:pt idx="71">
                  <c:v>4.4601389751668261</c:v>
                </c:pt>
                <c:pt idx="72">
                  <c:v>15.390943020421368</c:v>
                </c:pt>
                <c:pt idx="73">
                  <c:v>15.766859655961561</c:v>
                </c:pt>
                <c:pt idx="74">
                  <c:v>12.990842294007242</c:v>
                </c:pt>
                <c:pt idx="75">
                  <c:v>16.081614921459408</c:v>
                </c:pt>
                <c:pt idx="76">
                  <c:v>13.980029251913697</c:v>
                </c:pt>
                <c:pt idx="77">
                  <c:v>4.0678367449525412</c:v>
                </c:pt>
                <c:pt idx="78">
                  <c:v>6.2480939896602532</c:v>
                </c:pt>
                <c:pt idx="79">
                  <c:v>11.420296260733734</c:v>
                </c:pt>
                <c:pt idx="80">
                  <c:v>9.2144117066478888</c:v>
                </c:pt>
                <c:pt idx="81">
                  <c:v>9.9480912286644667</c:v>
                </c:pt>
                <c:pt idx="82">
                  <c:v>11.904669156238967</c:v>
                </c:pt>
                <c:pt idx="83">
                  <c:v>13.696439047275756</c:v>
                </c:pt>
                <c:pt idx="84">
                  <c:v>11.750466407065264</c:v>
                </c:pt>
                <c:pt idx="85">
                  <c:v>10.341474561959975</c:v>
                </c:pt>
                <c:pt idx="86">
                  <c:v>7.9013443375331605</c:v>
                </c:pt>
                <c:pt idx="87">
                  <c:v>13.512656279164283</c:v>
                </c:pt>
                <c:pt idx="88">
                  <c:v>12.611277236198168</c:v>
                </c:pt>
                <c:pt idx="89">
                  <c:v>14.458341718605348</c:v>
                </c:pt>
                <c:pt idx="90">
                  <c:v>11.568487256491748</c:v>
                </c:pt>
                <c:pt idx="91">
                  <c:v>9.8090104936540268</c:v>
                </c:pt>
                <c:pt idx="92">
                  <c:v>12.668775431084928</c:v>
                </c:pt>
                <c:pt idx="93">
                  <c:v>13.133558088291794</c:v>
                </c:pt>
                <c:pt idx="94">
                  <c:v>7.7391903193218887</c:v>
                </c:pt>
                <c:pt idx="95">
                  <c:v>9.6118184715851456</c:v>
                </c:pt>
                <c:pt idx="96">
                  <c:v>15.459030640920904</c:v>
                </c:pt>
                <c:pt idx="97">
                  <c:v>14.783101607498732</c:v>
                </c:pt>
                <c:pt idx="98">
                  <c:v>11.09554663822054</c:v>
                </c:pt>
                <c:pt idx="99">
                  <c:v>17.229567598280582</c:v>
                </c:pt>
                <c:pt idx="100">
                  <c:v>16.10149863568661</c:v>
                </c:pt>
                <c:pt idx="101">
                  <c:v>8.2936030696208345</c:v>
                </c:pt>
                <c:pt idx="102">
                  <c:v>8.3583221136306651</c:v>
                </c:pt>
                <c:pt idx="103">
                  <c:v>11.916634794309839</c:v>
                </c:pt>
                <c:pt idx="104">
                  <c:v>10.926469166091996</c:v>
                </c:pt>
              </c:numCache>
            </c:numRef>
          </c:xVal>
          <c:yVal>
            <c:numRef>
              <c:f>'Por-Perm-Logs'!$O$16:$O$120</c:f>
              <c:numCache>
                <c:formatCode>0.0</c:formatCode>
                <c:ptCount val="105"/>
                <c:pt idx="0">
                  <c:v>66.458114002015236</c:v>
                </c:pt>
                <c:pt idx="1">
                  <c:v>73.478839565512288</c:v>
                </c:pt>
                <c:pt idx="2">
                  <c:v>212.74205215886568</c:v>
                </c:pt>
                <c:pt idx="3">
                  <c:v>163.04205331066387</c:v>
                </c:pt>
                <c:pt idx="4">
                  <c:v>304.24592082642914</c:v>
                </c:pt>
                <c:pt idx="5">
                  <c:v>70.052388124259423</c:v>
                </c:pt>
                <c:pt idx="6">
                  <c:v>133.85529653353058</c:v>
                </c:pt>
                <c:pt idx="7">
                  <c:v>130.95650760239644</c:v>
                </c:pt>
                <c:pt idx="8">
                  <c:v>261.82257058180102</c:v>
                </c:pt>
                <c:pt idx="9">
                  <c:v>155.63783492471293</c:v>
                </c:pt>
                <c:pt idx="10">
                  <c:v>94.699913918725656</c:v>
                </c:pt>
                <c:pt idx="11">
                  <c:v>224.56425195280582</c:v>
                </c:pt>
                <c:pt idx="12">
                  <c:v>230.06457442244968</c:v>
                </c:pt>
                <c:pt idx="13">
                  <c:v>93.876450811805014</c:v>
                </c:pt>
                <c:pt idx="14">
                  <c:v>266.5675232740403</c:v>
                </c:pt>
                <c:pt idx="15">
                  <c:v>92.71436771086637</c:v>
                </c:pt>
                <c:pt idx="16">
                  <c:v>62.90401850677997</c:v>
                </c:pt>
                <c:pt idx="17">
                  <c:v>164.71367520978936</c:v>
                </c:pt>
                <c:pt idx="18">
                  <c:v>247.34760148899943</c:v>
                </c:pt>
                <c:pt idx="19">
                  <c:v>112.53913165896816</c:v>
                </c:pt>
                <c:pt idx="20">
                  <c:v>90.835513649199982</c:v>
                </c:pt>
                <c:pt idx="21">
                  <c:v>70.725841631851623</c:v>
                </c:pt>
                <c:pt idx="22">
                  <c:v>137.00048780391703</c:v>
                </c:pt>
                <c:pt idx="23">
                  <c:v>67.031635522230744</c:v>
                </c:pt>
                <c:pt idx="24">
                  <c:v>277.75098050117219</c:v>
                </c:pt>
                <c:pt idx="25">
                  <c:v>97.1048613658823</c:v>
                </c:pt>
                <c:pt idx="26">
                  <c:v>106.22374653112198</c:v>
                </c:pt>
                <c:pt idx="27">
                  <c:v>121.00264287465046</c:v>
                </c:pt>
                <c:pt idx="28">
                  <c:v>151.01894617907791</c:v>
                </c:pt>
                <c:pt idx="29">
                  <c:v>244.60939469226915</c:v>
                </c:pt>
                <c:pt idx="30">
                  <c:v>105.23544819568707</c:v>
                </c:pt>
                <c:pt idx="31">
                  <c:v>149.75878144296107</c:v>
                </c:pt>
                <c:pt idx="32">
                  <c:v>130.49542832313526</c:v>
                </c:pt>
                <c:pt idx="33">
                  <c:v>141.14904674575172</c:v>
                </c:pt>
                <c:pt idx="34">
                  <c:v>200.98514978125581</c:v>
                </c:pt>
                <c:pt idx="35">
                  <c:v>254.52882789714283</c:v>
                </c:pt>
                <c:pt idx="36">
                  <c:v>116.91476002207258</c:v>
                </c:pt>
                <c:pt idx="37">
                  <c:v>59.558195054003363</c:v>
                </c:pt>
                <c:pt idx="38">
                  <c:v>128.74513953662009</c:v>
                </c:pt>
                <c:pt idx="39">
                  <c:v>149.30821227179376</c:v>
                </c:pt>
                <c:pt idx="40">
                  <c:v>193.83436079258689</c:v>
                </c:pt>
                <c:pt idx="41">
                  <c:v>49.783596260929038</c:v>
                </c:pt>
                <c:pt idx="42">
                  <c:v>49.188941219619721</c:v>
                </c:pt>
                <c:pt idx="43">
                  <c:v>200.13314468256385</c:v>
                </c:pt>
                <c:pt idx="44">
                  <c:v>71.947693075753165</c:v>
                </c:pt>
                <c:pt idx="45">
                  <c:v>106.61603201225687</c:v>
                </c:pt>
                <c:pt idx="46">
                  <c:v>89.582469777138201</c:v>
                </c:pt>
                <c:pt idx="47">
                  <c:v>53.750632071087132</c:v>
                </c:pt>
                <c:pt idx="48">
                  <c:v>53.184529379281535</c:v>
                </c:pt>
                <c:pt idx="49">
                  <c:v>380.8458592065117</c:v>
                </c:pt>
                <c:pt idx="50">
                  <c:v>102.82004500916933</c:v>
                </c:pt>
                <c:pt idx="51">
                  <c:v>224.61712595447057</c:v>
                </c:pt>
                <c:pt idx="52">
                  <c:v>819.4348196551241</c:v>
                </c:pt>
                <c:pt idx="53">
                  <c:v>122.46970809482411</c:v>
                </c:pt>
                <c:pt idx="54">
                  <c:v>159.18903797594493</c:v>
                </c:pt>
                <c:pt idx="55">
                  <c:v>152.21935386679453</c:v>
                </c:pt>
                <c:pt idx="56">
                  <c:v>168.14915757549173</c:v>
                </c:pt>
                <c:pt idx="57">
                  <c:v>187.98233015841194</c:v>
                </c:pt>
                <c:pt idx="58">
                  <c:v>158.38490206493475</c:v>
                </c:pt>
                <c:pt idx="59">
                  <c:v>290.01248838583842</c:v>
                </c:pt>
                <c:pt idx="60">
                  <c:v>139.51571804861385</c:v>
                </c:pt>
                <c:pt idx="61">
                  <c:v>204.94812802268581</c:v>
                </c:pt>
                <c:pt idx="62">
                  <c:v>222.36003435547173</c:v>
                </c:pt>
                <c:pt idx="63">
                  <c:v>118.27325402356647</c:v>
                </c:pt>
                <c:pt idx="64">
                  <c:v>146.86365413991237</c:v>
                </c:pt>
                <c:pt idx="65">
                  <c:v>223.77667265261758</c:v>
                </c:pt>
                <c:pt idx="66">
                  <c:v>86.063036984875055</c:v>
                </c:pt>
                <c:pt idx="67">
                  <c:v>140.4294839706493</c:v>
                </c:pt>
                <c:pt idx="68">
                  <c:v>358.71178894675199</c:v>
                </c:pt>
                <c:pt idx="69">
                  <c:v>107.22452359001447</c:v>
                </c:pt>
                <c:pt idx="70">
                  <c:v>142.94888835087184</c:v>
                </c:pt>
                <c:pt idx="71">
                  <c:v>82.091175163929492</c:v>
                </c:pt>
                <c:pt idx="72">
                  <c:v>230.00997434991788</c:v>
                </c:pt>
                <c:pt idx="73">
                  <c:v>156.12127113842197</c:v>
                </c:pt>
                <c:pt idx="74">
                  <c:v>151.57950229299254</c:v>
                </c:pt>
                <c:pt idx="75">
                  <c:v>548.63857226991911</c:v>
                </c:pt>
                <c:pt idx="76">
                  <c:v>236.86312950693545</c:v>
                </c:pt>
                <c:pt idx="77">
                  <c:v>133.087042698376</c:v>
                </c:pt>
                <c:pt idx="78">
                  <c:v>96.493208076582221</c:v>
                </c:pt>
                <c:pt idx="79">
                  <c:v>168.97832587332303</c:v>
                </c:pt>
                <c:pt idx="80">
                  <c:v>190.51902279826052</c:v>
                </c:pt>
                <c:pt idx="81">
                  <c:v>78.447832244608719</c:v>
                </c:pt>
                <c:pt idx="82">
                  <c:v>221.1818609735576</c:v>
                </c:pt>
                <c:pt idx="83">
                  <c:v>168.84919216298687</c:v>
                </c:pt>
                <c:pt idx="84">
                  <c:v>267.65323517618373</c:v>
                </c:pt>
                <c:pt idx="85">
                  <c:v>155.82256657661821</c:v>
                </c:pt>
                <c:pt idx="86">
                  <c:v>58.665664044060819</c:v>
                </c:pt>
                <c:pt idx="87">
                  <c:v>318.83372814886627</c:v>
                </c:pt>
                <c:pt idx="88">
                  <c:v>139.44408088030326</c:v>
                </c:pt>
                <c:pt idx="89">
                  <c:v>166.88281725475079</c:v>
                </c:pt>
                <c:pt idx="90">
                  <c:v>136.20154396149695</c:v>
                </c:pt>
                <c:pt idx="91">
                  <c:v>108.14982411723241</c:v>
                </c:pt>
                <c:pt idx="92">
                  <c:v>195.13798652509769</c:v>
                </c:pt>
                <c:pt idx="93">
                  <c:v>195.69234939755503</c:v>
                </c:pt>
                <c:pt idx="94">
                  <c:v>171.27930419892058</c:v>
                </c:pt>
                <c:pt idx="95">
                  <c:v>132.74392027679588</c:v>
                </c:pt>
                <c:pt idx="96">
                  <c:v>343.89626603257557</c:v>
                </c:pt>
                <c:pt idx="97">
                  <c:v>254.04746192636085</c:v>
                </c:pt>
                <c:pt idx="98">
                  <c:v>69.623554460179051</c:v>
                </c:pt>
                <c:pt idx="99">
                  <c:v>170.0242872704948</c:v>
                </c:pt>
                <c:pt idx="100">
                  <c:v>173.71456361198716</c:v>
                </c:pt>
                <c:pt idx="101">
                  <c:v>126.5615355974668</c:v>
                </c:pt>
                <c:pt idx="102">
                  <c:v>51.602969174279728</c:v>
                </c:pt>
                <c:pt idx="103">
                  <c:v>168.29589237635508</c:v>
                </c:pt>
                <c:pt idx="104">
                  <c:v>159.14409809655791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EC-4908-99CC-C7FFDE4E2D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985712"/>
        <c:axId val="465982104"/>
      </c:scatterChart>
      <c:valAx>
        <c:axId val="465985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Porosity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982104"/>
        <c:crossesAt val="-3"/>
        <c:crossBetween val="midCat"/>
      </c:valAx>
      <c:valAx>
        <c:axId val="465982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Permeability (mD)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985712"/>
        <c:crossesAt val="-3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Porosity Well Log</a:t>
            </a:r>
          </a:p>
        </c:rich>
      </c:tx>
      <c:layout>
        <c:manualLayout>
          <c:xMode val="edge"/>
          <c:yMode val="edge"/>
          <c:x val="0.17790350948399491"/>
          <c:y val="1.55267403117856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5838724005653141"/>
          <c:y val="6.9068911431093047E-2"/>
          <c:w val="0.61186943939699845"/>
          <c:h val="0.84596223492459344"/>
        </c:manualLayout>
      </c:layout>
      <c:scatterChart>
        <c:scatterStyle val="smoothMarker"/>
        <c:varyColors val="0"/>
        <c:ser>
          <c:idx val="1"/>
          <c:order val="0"/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'Por-Perm-Logs'!$N$16:$N$120</c:f>
              <c:numCache>
                <c:formatCode>0.0</c:formatCode>
                <c:ptCount val="105"/>
                <c:pt idx="0">
                  <c:v>9.0403165041801827</c:v>
                </c:pt>
                <c:pt idx="1">
                  <c:v>10.557622621018206</c:v>
                </c:pt>
                <c:pt idx="2">
                  <c:v>15.948297338304517</c:v>
                </c:pt>
                <c:pt idx="3">
                  <c:v>10.677880144342343</c:v>
                </c:pt>
                <c:pt idx="4">
                  <c:v>14.484359832598859</c:v>
                </c:pt>
                <c:pt idx="5">
                  <c:v>13.072993108554755</c:v>
                </c:pt>
                <c:pt idx="6">
                  <c:v>10.456249922775269</c:v>
                </c:pt>
                <c:pt idx="7">
                  <c:v>9.2989355461239835</c:v>
                </c:pt>
                <c:pt idx="8">
                  <c:v>12.803839319765302</c:v>
                </c:pt>
                <c:pt idx="9">
                  <c:v>15.819772083685537</c:v>
                </c:pt>
                <c:pt idx="10">
                  <c:v>15.230526952312273</c:v>
                </c:pt>
                <c:pt idx="11">
                  <c:v>17.979202742724418</c:v>
                </c:pt>
                <c:pt idx="12">
                  <c:v>17.048948530817768</c:v>
                </c:pt>
                <c:pt idx="13">
                  <c:v>9.6678130277525725</c:v>
                </c:pt>
                <c:pt idx="14">
                  <c:v>16.294196783249681</c:v>
                </c:pt>
                <c:pt idx="15">
                  <c:v>14.617653687738313</c:v>
                </c:pt>
                <c:pt idx="16">
                  <c:v>7.4416124412183722</c:v>
                </c:pt>
                <c:pt idx="17">
                  <c:v>13.814232512400334</c:v>
                </c:pt>
                <c:pt idx="18">
                  <c:v>15.895294574322438</c:v>
                </c:pt>
                <c:pt idx="19">
                  <c:v>17.976971149374599</c:v>
                </c:pt>
                <c:pt idx="20">
                  <c:v>11.043780536269878</c:v>
                </c:pt>
                <c:pt idx="21">
                  <c:v>9.3478048118817085</c:v>
                </c:pt>
                <c:pt idx="22">
                  <c:v>12.455523627205839</c:v>
                </c:pt>
                <c:pt idx="23">
                  <c:v>9.7333817351243432</c:v>
                </c:pt>
                <c:pt idx="24">
                  <c:v>18.231771758909854</c:v>
                </c:pt>
                <c:pt idx="25">
                  <c:v>13.021847769476501</c:v>
                </c:pt>
                <c:pt idx="26">
                  <c:v>5.4374882150146506</c:v>
                </c:pt>
                <c:pt idx="27">
                  <c:v>10.10042287622082</c:v>
                </c:pt>
                <c:pt idx="28">
                  <c:v>12.292292361090196</c:v>
                </c:pt>
                <c:pt idx="29">
                  <c:v>9.1301865661305879</c:v>
                </c:pt>
                <c:pt idx="30">
                  <c:v>11.724396774891119</c:v>
                </c:pt>
                <c:pt idx="31">
                  <c:v>9.1524625279091794</c:v>
                </c:pt>
                <c:pt idx="32">
                  <c:v>13.121154648901429</c:v>
                </c:pt>
                <c:pt idx="33">
                  <c:v>15.242386304119936</c:v>
                </c:pt>
                <c:pt idx="34">
                  <c:v>9.6471459303897049</c:v>
                </c:pt>
                <c:pt idx="35">
                  <c:v>13.172897257698029</c:v>
                </c:pt>
                <c:pt idx="36">
                  <c:v>15.290740143511361</c:v>
                </c:pt>
                <c:pt idx="37">
                  <c:v>7.6055285020606149</c:v>
                </c:pt>
                <c:pt idx="38">
                  <c:v>16.289079338138944</c:v>
                </c:pt>
                <c:pt idx="39">
                  <c:v>15.033858143221952</c:v>
                </c:pt>
                <c:pt idx="40">
                  <c:v>14.906961766539521</c:v>
                </c:pt>
                <c:pt idx="41">
                  <c:v>8.9760440154586849</c:v>
                </c:pt>
                <c:pt idx="42">
                  <c:v>10.83543726743453</c:v>
                </c:pt>
                <c:pt idx="43">
                  <c:v>10.493466565890648</c:v>
                </c:pt>
                <c:pt idx="44">
                  <c:v>7.4548961279888264</c:v>
                </c:pt>
                <c:pt idx="45">
                  <c:v>6.370114351448918</c:v>
                </c:pt>
                <c:pt idx="46">
                  <c:v>9.3523821115768779</c:v>
                </c:pt>
                <c:pt idx="47">
                  <c:v>6.508753170605571</c:v>
                </c:pt>
                <c:pt idx="48">
                  <c:v>8.8172076036420144</c:v>
                </c:pt>
                <c:pt idx="49">
                  <c:v>12.367701129248578</c:v>
                </c:pt>
                <c:pt idx="50">
                  <c:v>11.433923485808162</c:v>
                </c:pt>
                <c:pt idx="51">
                  <c:v>9.9244587822678252</c:v>
                </c:pt>
                <c:pt idx="52">
                  <c:v>22.991518990910045</c:v>
                </c:pt>
                <c:pt idx="53">
                  <c:v>17.758680852777641</c:v>
                </c:pt>
                <c:pt idx="54">
                  <c:v>10.057295294449432</c:v>
                </c:pt>
                <c:pt idx="55">
                  <c:v>11.276432242599148</c:v>
                </c:pt>
                <c:pt idx="56">
                  <c:v>10.77685357251511</c:v>
                </c:pt>
                <c:pt idx="57">
                  <c:v>11.690743375841713</c:v>
                </c:pt>
                <c:pt idx="58">
                  <c:v>17.440956975989806</c:v>
                </c:pt>
                <c:pt idx="59">
                  <c:v>10.369474655275535</c:v>
                </c:pt>
                <c:pt idx="60">
                  <c:v>12.318813570900868</c:v>
                </c:pt>
                <c:pt idx="61">
                  <c:v>14.978106018345429</c:v>
                </c:pt>
                <c:pt idx="62">
                  <c:v>14.027048972248075</c:v>
                </c:pt>
                <c:pt idx="63">
                  <c:v>9.9255219009678211</c:v>
                </c:pt>
                <c:pt idx="64">
                  <c:v>9.3580522937926958</c:v>
                </c:pt>
                <c:pt idx="65">
                  <c:v>8.0651736726073455</c:v>
                </c:pt>
                <c:pt idx="66">
                  <c:v>7.9203906894360809</c:v>
                </c:pt>
                <c:pt idx="67">
                  <c:v>8.2977711441729944</c:v>
                </c:pt>
                <c:pt idx="68">
                  <c:v>14.636012941320002</c:v>
                </c:pt>
                <c:pt idx="69">
                  <c:v>8.3941650971166233</c:v>
                </c:pt>
                <c:pt idx="70">
                  <c:v>14.558852855471557</c:v>
                </c:pt>
                <c:pt idx="71">
                  <c:v>4.4601389751668261</c:v>
                </c:pt>
                <c:pt idx="72">
                  <c:v>15.390943020421368</c:v>
                </c:pt>
                <c:pt idx="73">
                  <c:v>15.766859655961561</c:v>
                </c:pt>
                <c:pt idx="74">
                  <c:v>12.990842294007242</c:v>
                </c:pt>
                <c:pt idx="75">
                  <c:v>16.081614921459408</c:v>
                </c:pt>
                <c:pt idx="76">
                  <c:v>13.980029251913697</c:v>
                </c:pt>
                <c:pt idx="77">
                  <c:v>4.0678367449525412</c:v>
                </c:pt>
                <c:pt idx="78">
                  <c:v>6.2480939896602532</c:v>
                </c:pt>
                <c:pt idx="79">
                  <c:v>11.420296260733734</c:v>
                </c:pt>
                <c:pt idx="80">
                  <c:v>9.2144117066478888</c:v>
                </c:pt>
                <c:pt idx="81">
                  <c:v>9.9480912286644667</c:v>
                </c:pt>
                <c:pt idx="82">
                  <c:v>11.904669156238967</c:v>
                </c:pt>
                <c:pt idx="83">
                  <c:v>13.696439047275756</c:v>
                </c:pt>
                <c:pt idx="84">
                  <c:v>11.750466407065264</c:v>
                </c:pt>
                <c:pt idx="85">
                  <c:v>10.341474561959975</c:v>
                </c:pt>
                <c:pt idx="86">
                  <c:v>7.9013443375331605</c:v>
                </c:pt>
                <c:pt idx="87">
                  <c:v>13.512656279164283</c:v>
                </c:pt>
                <c:pt idx="88">
                  <c:v>12.611277236198168</c:v>
                </c:pt>
                <c:pt idx="89">
                  <c:v>14.458341718605348</c:v>
                </c:pt>
                <c:pt idx="90">
                  <c:v>11.568487256491748</c:v>
                </c:pt>
                <c:pt idx="91">
                  <c:v>9.8090104936540268</c:v>
                </c:pt>
                <c:pt idx="92">
                  <c:v>12.668775431084928</c:v>
                </c:pt>
                <c:pt idx="93">
                  <c:v>13.133558088291794</c:v>
                </c:pt>
                <c:pt idx="94">
                  <c:v>7.7391903193218887</c:v>
                </c:pt>
                <c:pt idx="95">
                  <c:v>9.6118184715851456</c:v>
                </c:pt>
                <c:pt idx="96">
                  <c:v>15.459030640920904</c:v>
                </c:pt>
                <c:pt idx="97">
                  <c:v>14.783101607498732</c:v>
                </c:pt>
                <c:pt idx="98">
                  <c:v>11.09554663822054</c:v>
                </c:pt>
                <c:pt idx="99">
                  <c:v>17.229567598280582</c:v>
                </c:pt>
                <c:pt idx="100">
                  <c:v>16.10149863568661</c:v>
                </c:pt>
                <c:pt idx="101">
                  <c:v>8.2936030696208345</c:v>
                </c:pt>
                <c:pt idx="102">
                  <c:v>8.3583221136306651</c:v>
                </c:pt>
                <c:pt idx="103">
                  <c:v>11.916634794309839</c:v>
                </c:pt>
                <c:pt idx="104">
                  <c:v>10.926469166091996</c:v>
                </c:pt>
              </c:numCache>
            </c:numRef>
          </c:xVal>
          <c:yVal>
            <c:numRef>
              <c:f>'Por-Perm-Logs'!$C$16:$C$120</c:f>
              <c:numCache>
                <c:formatCode>0.00</c:formatCode>
                <c:ptCount val="105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  <c:pt idx="47">
                  <c:v>12</c:v>
                </c:pt>
                <c:pt idx="48">
                  <c:v>12.25</c:v>
                </c:pt>
                <c:pt idx="49">
                  <c:v>12.5</c:v>
                </c:pt>
                <c:pt idx="50">
                  <c:v>12.75</c:v>
                </c:pt>
                <c:pt idx="51">
                  <c:v>13</c:v>
                </c:pt>
                <c:pt idx="52">
                  <c:v>13.25</c:v>
                </c:pt>
                <c:pt idx="53">
                  <c:v>13.5</c:v>
                </c:pt>
                <c:pt idx="54">
                  <c:v>13.75</c:v>
                </c:pt>
                <c:pt idx="55">
                  <c:v>14</c:v>
                </c:pt>
                <c:pt idx="56">
                  <c:v>14.25</c:v>
                </c:pt>
                <c:pt idx="57">
                  <c:v>14.5</c:v>
                </c:pt>
                <c:pt idx="58">
                  <c:v>14.75</c:v>
                </c:pt>
                <c:pt idx="59">
                  <c:v>15</c:v>
                </c:pt>
                <c:pt idx="60">
                  <c:v>15.25</c:v>
                </c:pt>
                <c:pt idx="61">
                  <c:v>15.5</c:v>
                </c:pt>
                <c:pt idx="62">
                  <c:v>15.75</c:v>
                </c:pt>
                <c:pt idx="63">
                  <c:v>16</c:v>
                </c:pt>
                <c:pt idx="64">
                  <c:v>16.25</c:v>
                </c:pt>
                <c:pt idx="65">
                  <c:v>16.5</c:v>
                </c:pt>
                <c:pt idx="66">
                  <c:v>16.75</c:v>
                </c:pt>
                <c:pt idx="67">
                  <c:v>17</c:v>
                </c:pt>
                <c:pt idx="68">
                  <c:v>17.25</c:v>
                </c:pt>
                <c:pt idx="69">
                  <c:v>17.5</c:v>
                </c:pt>
                <c:pt idx="70">
                  <c:v>17.75</c:v>
                </c:pt>
                <c:pt idx="71">
                  <c:v>18</c:v>
                </c:pt>
                <c:pt idx="72">
                  <c:v>18.25</c:v>
                </c:pt>
                <c:pt idx="73">
                  <c:v>18.5</c:v>
                </c:pt>
                <c:pt idx="74">
                  <c:v>18.75</c:v>
                </c:pt>
                <c:pt idx="75">
                  <c:v>19</c:v>
                </c:pt>
                <c:pt idx="76">
                  <c:v>19.25</c:v>
                </c:pt>
                <c:pt idx="77">
                  <c:v>19.5</c:v>
                </c:pt>
                <c:pt idx="78">
                  <c:v>19.75</c:v>
                </c:pt>
                <c:pt idx="79">
                  <c:v>20</c:v>
                </c:pt>
                <c:pt idx="80">
                  <c:v>20.25</c:v>
                </c:pt>
                <c:pt idx="81">
                  <c:v>20.5</c:v>
                </c:pt>
                <c:pt idx="82">
                  <c:v>20.75</c:v>
                </c:pt>
                <c:pt idx="83">
                  <c:v>21</c:v>
                </c:pt>
                <c:pt idx="84">
                  <c:v>21.25</c:v>
                </c:pt>
                <c:pt idx="85">
                  <c:v>21.5</c:v>
                </c:pt>
                <c:pt idx="86">
                  <c:v>21.75</c:v>
                </c:pt>
                <c:pt idx="87">
                  <c:v>22</c:v>
                </c:pt>
                <c:pt idx="88">
                  <c:v>22.25</c:v>
                </c:pt>
                <c:pt idx="89">
                  <c:v>22.5</c:v>
                </c:pt>
                <c:pt idx="90">
                  <c:v>22.75</c:v>
                </c:pt>
                <c:pt idx="91">
                  <c:v>23</c:v>
                </c:pt>
                <c:pt idx="92">
                  <c:v>23.25</c:v>
                </c:pt>
                <c:pt idx="93">
                  <c:v>23.5</c:v>
                </c:pt>
                <c:pt idx="94">
                  <c:v>23.75</c:v>
                </c:pt>
                <c:pt idx="95">
                  <c:v>24</c:v>
                </c:pt>
                <c:pt idx="96">
                  <c:v>24.25</c:v>
                </c:pt>
                <c:pt idx="97">
                  <c:v>24.5</c:v>
                </c:pt>
                <c:pt idx="98">
                  <c:v>24.75</c:v>
                </c:pt>
                <c:pt idx="99">
                  <c:v>25</c:v>
                </c:pt>
                <c:pt idx="100">
                  <c:v>25.25</c:v>
                </c:pt>
                <c:pt idx="101">
                  <c:v>25.5</c:v>
                </c:pt>
                <c:pt idx="102">
                  <c:v>25.75</c:v>
                </c:pt>
                <c:pt idx="103">
                  <c:v>26</c:v>
                </c:pt>
                <c:pt idx="104">
                  <c:v>26.25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F88-4A57-8015-53144243C2F2}"/>
            </c:ext>
          </c:extLst>
        </c:ser>
        <c:ser>
          <c:idx val="0"/>
          <c:order val="1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'Por-Perm-Logs'!$O$16:$O$120</c:f>
              <c:numCache>
                <c:formatCode>0.0</c:formatCode>
                <c:ptCount val="105"/>
                <c:pt idx="0">
                  <c:v>66.458114002015236</c:v>
                </c:pt>
                <c:pt idx="1">
                  <c:v>73.478839565512288</c:v>
                </c:pt>
                <c:pt idx="2">
                  <c:v>212.74205215886568</c:v>
                </c:pt>
                <c:pt idx="3">
                  <c:v>163.04205331066387</c:v>
                </c:pt>
                <c:pt idx="4">
                  <c:v>304.24592082642914</c:v>
                </c:pt>
                <c:pt idx="5">
                  <c:v>70.052388124259423</c:v>
                </c:pt>
                <c:pt idx="6">
                  <c:v>133.85529653353058</c:v>
                </c:pt>
                <c:pt idx="7">
                  <c:v>130.95650760239644</c:v>
                </c:pt>
                <c:pt idx="8">
                  <c:v>261.82257058180102</c:v>
                </c:pt>
                <c:pt idx="9">
                  <c:v>155.63783492471293</c:v>
                </c:pt>
                <c:pt idx="10">
                  <c:v>94.699913918725656</c:v>
                </c:pt>
                <c:pt idx="11">
                  <c:v>224.56425195280582</c:v>
                </c:pt>
                <c:pt idx="12">
                  <c:v>230.06457442244968</c:v>
                </c:pt>
                <c:pt idx="13">
                  <c:v>93.876450811805014</c:v>
                </c:pt>
                <c:pt idx="14">
                  <c:v>266.5675232740403</c:v>
                </c:pt>
                <c:pt idx="15">
                  <c:v>92.71436771086637</c:v>
                </c:pt>
                <c:pt idx="16">
                  <c:v>62.90401850677997</c:v>
                </c:pt>
                <c:pt idx="17">
                  <c:v>164.71367520978936</c:v>
                </c:pt>
                <c:pt idx="18">
                  <c:v>247.34760148899943</c:v>
                </c:pt>
                <c:pt idx="19">
                  <c:v>112.53913165896816</c:v>
                </c:pt>
                <c:pt idx="20">
                  <c:v>90.835513649199982</c:v>
                </c:pt>
                <c:pt idx="21">
                  <c:v>70.725841631851623</c:v>
                </c:pt>
                <c:pt idx="22">
                  <c:v>137.00048780391703</c:v>
                </c:pt>
                <c:pt idx="23">
                  <c:v>67.031635522230744</c:v>
                </c:pt>
                <c:pt idx="24">
                  <c:v>277.75098050117219</c:v>
                </c:pt>
                <c:pt idx="25">
                  <c:v>97.1048613658823</c:v>
                </c:pt>
                <c:pt idx="26">
                  <c:v>106.22374653112198</c:v>
                </c:pt>
                <c:pt idx="27">
                  <c:v>121.00264287465046</c:v>
                </c:pt>
                <c:pt idx="28">
                  <c:v>151.01894617907791</c:v>
                </c:pt>
                <c:pt idx="29">
                  <c:v>244.60939469226915</c:v>
                </c:pt>
                <c:pt idx="30">
                  <c:v>105.23544819568707</c:v>
                </c:pt>
                <c:pt idx="31">
                  <c:v>149.75878144296107</c:v>
                </c:pt>
                <c:pt idx="32">
                  <c:v>130.49542832313526</c:v>
                </c:pt>
                <c:pt idx="33">
                  <c:v>141.14904674575172</c:v>
                </c:pt>
                <c:pt idx="34">
                  <c:v>200.98514978125581</c:v>
                </c:pt>
                <c:pt idx="35">
                  <c:v>254.52882789714283</c:v>
                </c:pt>
                <c:pt idx="36">
                  <c:v>116.91476002207258</c:v>
                </c:pt>
                <c:pt idx="37">
                  <c:v>59.558195054003363</c:v>
                </c:pt>
                <c:pt idx="38">
                  <c:v>128.74513953662009</c:v>
                </c:pt>
                <c:pt idx="39">
                  <c:v>149.30821227179376</c:v>
                </c:pt>
                <c:pt idx="40">
                  <c:v>193.83436079258689</c:v>
                </c:pt>
                <c:pt idx="41">
                  <c:v>49.783596260929038</c:v>
                </c:pt>
                <c:pt idx="42">
                  <c:v>49.188941219619721</c:v>
                </c:pt>
                <c:pt idx="43">
                  <c:v>200.13314468256385</c:v>
                </c:pt>
                <c:pt idx="44">
                  <c:v>71.947693075753165</c:v>
                </c:pt>
                <c:pt idx="45">
                  <c:v>106.61603201225687</c:v>
                </c:pt>
                <c:pt idx="46">
                  <c:v>89.582469777138201</c:v>
                </c:pt>
                <c:pt idx="47">
                  <c:v>53.750632071087132</c:v>
                </c:pt>
                <c:pt idx="48">
                  <c:v>53.184529379281535</c:v>
                </c:pt>
                <c:pt idx="49">
                  <c:v>380.8458592065117</c:v>
                </c:pt>
                <c:pt idx="50">
                  <c:v>102.82004500916933</c:v>
                </c:pt>
                <c:pt idx="51">
                  <c:v>224.61712595447057</c:v>
                </c:pt>
                <c:pt idx="52">
                  <c:v>819.4348196551241</c:v>
                </c:pt>
                <c:pt idx="53">
                  <c:v>122.46970809482411</c:v>
                </c:pt>
                <c:pt idx="54">
                  <c:v>159.18903797594493</c:v>
                </c:pt>
                <c:pt idx="55">
                  <c:v>152.21935386679453</c:v>
                </c:pt>
                <c:pt idx="56">
                  <c:v>168.14915757549173</c:v>
                </c:pt>
                <c:pt idx="57">
                  <c:v>187.98233015841194</c:v>
                </c:pt>
                <c:pt idx="58">
                  <c:v>158.38490206493475</c:v>
                </c:pt>
                <c:pt idx="59">
                  <c:v>290.01248838583842</c:v>
                </c:pt>
                <c:pt idx="60">
                  <c:v>139.51571804861385</c:v>
                </c:pt>
                <c:pt idx="61">
                  <c:v>204.94812802268581</c:v>
                </c:pt>
                <c:pt idx="62">
                  <c:v>222.36003435547173</c:v>
                </c:pt>
                <c:pt idx="63">
                  <c:v>118.27325402356647</c:v>
                </c:pt>
                <c:pt idx="64">
                  <c:v>146.86365413991237</c:v>
                </c:pt>
                <c:pt idx="65">
                  <c:v>223.77667265261758</c:v>
                </c:pt>
                <c:pt idx="66">
                  <c:v>86.063036984875055</c:v>
                </c:pt>
                <c:pt idx="67">
                  <c:v>140.4294839706493</c:v>
                </c:pt>
                <c:pt idx="68">
                  <c:v>358.71178894675199</c:v>
                </c:pt>
                <c:pt idx="69">
                  <c:v>107.22452359001447</c:v>
                </c:pt>
                <c:pt idx="70">
                  <c:v>142.94888835087184</c:v>
                </c:pt>
                <c:pt idx="71">
                  <c:v>82.091175163929492</c:v>
                </c:pt>
                <c:pt idx="72">
                  <c:v>230.00997434991788</c:v>
                </c:pt>
                <c:pt idx="73">
                  <c:v>156.12127113842197</c:v>
                </c:pt>
                <c:pt idx="74">
                  <c:v>151.57950229299254</c:v>
                </c:pt>
                <c:pt idx="75">
                  <c:v>548.63857226991911</c:v>
                </c:pt>
                <c:pt idx="76">
                  <c:v>236.86312950693545</c:v>
                </c:pt>
                <c:pt idx="77">
                  <c:v>133.087042698376</c:v>
                </c:pt>
                <c:pt idx="78">
                  <c:v>96.493208076582221</c:v>
                </c:pt>
                <c:pt idx="79">
                  <c:v>168.97832587332303</c:v>
                </c:pt>
                <c:pt idx="80">
                  <c:v>190.51902279826052</c:v>
                </c:pt>
                <c:pt idx="81">
                  <c:v>78.447832244608719</c:v>
                </c:pt>
                <c:pt idx="82">
                  <c:v>221.1818609735576</c:v>
                </c:pt>
                <c:pt idx="83">
                  <c:v>168.84919216298687</c:v>
                </c:pt>
                <c:pt idx="84">
                  <c:v>267.65323517618373</c:v>
                </c:pt>
                <c:pt idx="85">
                  <c:v>155.82256657661821</c:v>
                </c:pt>
                <c:pt idx="86">
                  <c:v>58.665664044060819</c:v>
                </c:pt>
                <c:pt idx="87">
                  <c:v>318.83372814886627</c:v>
                </c:pt>
                <c:pt idx="88">
                  <c:v>139.44408088030326</c:v>
                </c:pt>
                <c:pt idx="89">
                  <c:v>166.88281725475079</c:v>
                </c:pt>
                <c:pt idx="90">
                  <c:v>136.20154396149695</c:v>
                </c:pt>
                <c:pt idx="91">
                  <c:v>108.14982411723241</c:v>
                </c:pt>
                <c:pt idx="92">
                  <c:v>195.13798652509769</c:v>
                </c:pt>
                <c:pt idx="93">
                  <c:v>195.69234939755503</c:v>
                </c:pt>
                <c:pt idx="94">
                  <c:v>171.27930419892058</c:v>
                </c:pt>
                <c:pt idx="95">
                  <c:v>132.74392027679588</c:v>
                </c:pt>
                <c:pt idx="96">
                  <c:v>343.89626603257557</c:v>
                </c:pt>
                <c:pt idx="97">
                  <c:v>254.04746192636085</c:v>
                </c:pt>
                <c:pt idx="98">
                  <c:v>69.623554460179051</c:v>
                </c:pt>
                <c:pt idx="99">
                  <c:v>170.0242872704948</c:v>
                </c:pt>
                <c:pt idx="100">
                  <c:v>173.71456361198716</c:v>
                </c:pt>
                <c:pt idx="101">
                  <c:v>126.5615355974668</c:v>
                </c:pt>
                <c:pt idx="102">
                  <c:v>51.602969174279728</c:v>
                </c:pt>
                <c:pt idx="103">
                  <c:v>168.29589237635508</c:v>
                </c:pt>
                <c:pt idx="104">
                  <c:v>159.14409809655791</c:v>
                </c:pt>
              </c:numCache>
            </c:numRef>
          </c:xVal>
          <c:yVal>
            <c:numRef>
              <c:f>'Por-Perm-Logs'!$C$16:$C$120</c:f>
              <c:numCache>
                <c:formatCode>0.00</c:formatCode>
                <c:ptCount val="105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  <c:pt idx="47">
                  <c:v>12</c:v>
                </c:pt>
                <c:pt idx="48">
                  <c:v>12.25</c:v>
                </c:pt>
                <c:pt idx="49">
                  <c:v>12.5</c:v>
                </c:pt>
                <c:pt idx="50">
                  <c:v>12.75</c:v>
                </c:pt>
                <c:pt idx="51">
                  <c:v>13</c:v>
                </c:pt>
                <c:pt idx="52">
                  <c:v>13.25</c:v>
                </c:pt>
                <c:pt idx="53">
                  <c:v>13.5</c:v>
                </c:pt>
                <c:pt idx="54">
                  <c:v>13.75</c:v>
                </c:pt>
                <c:pt idx="55">
                  <c:v>14</c:v>
                </c:pt>
                <c:pt idx="56">
                  <c:v>14.25</c:v>
                </c:pt>
                <c:pt idx="57">
                  <c:v>14.5</c:v>
                </c:pt>
                <c:pt idx="58">
                  <c:v>14.75</c:v>
                </c:pt>
                <c:pt idx="59">
                  <c:v>15</c:v>
                </c:pt>
                <c:pt idx="60">
                  <c:v>15.25</c:v>
                </c:pt>
                <c:pt idx="61">
                  <c:v>15.5</c:v>
                </c:pt>
                <c:pt idx="62">
                  <c:v>15.75</c:v>
                </c:pt>
                <c:pt idx="63">
                  <c:v>16</c:v>
                </c:pt>
                <c:pt idx="64">
                  <c:v>16.25</c:v>
                </c:pt>
                <c:pt idx="65">
                  <c:v>16.5</c:v>
                </c:pt>
                <c:pt idx="66">
                  <c:v>16.75</c:v>
                </c:pt>
                <c:pt idx="67">
                  <c:v>17</c:v>
                </c:pt>
                <c:pt idx="68">
                  <c:v>17.25</c:v>
                </c:pt>
                <c:pt idx="69">
                  <c:v>17.5</c:v>
                </c:pt>
                <c:pt idx="70">
                  <c:v>17.75</c:v>
                </c:pt>
                <c:pt idx="71">
                  <c:v>18</c:v>
                </c:pt>
                <c:pt idx="72">
                  <c:v>18.25</c:v>
                </c:pt>
                <c:pt idx="73">
                  <c:v>18.5</c:v>
                </c:pt>
                <c:pt idx="74">
                  <c:v>18.75</c:v>
                </c:pt>
                <c:pt idx="75">
                  <c:v>19</c:v>
                </c:pt>
                <c:pt idx="76">
                  <c:v>19.25</c:v>
                </c:pt>
                <c:pt idx="77">
                  <c:v>19.5</c:v>
                </c:pt>
                <c:pt idx="78">
                  <c:v>19.75</c:v>
                </c:pt>
                <c:pt idx="79">
                  <c:v>20</c:v>
                </c:pt>
                <c:pt idx="80">
                  <c:v>20.25</c:v>
                </c:pt>
                <c:pt idx="81">
                  <c:v>20.5</c:v>
                </c:pt>
                <c:pt idx="82">
                  <c:v>20.75</c:v>
                </c:pt>
                <c:pt idx="83">
                  <c:v>21</c:v>
                </c:pt>
                <c:pt idx="84">
                  <c:v>21.25</c:v>
                </c:pt>
                <c:pt idx="85">
                  <c:v>21.5</c:v>
                </c:pt>
                <c:pt idx="86">
                  <c:v>21.75</c:v>
                </c:pt>
                <c:pt idx="87">
                  <c:v>22</c:v>
                </c:pt>
                <c:pt idx="88">
                  <c:v>22.25</c:v>
                </c:pt>
                <c:pt idx="89">
                  <c:v>22.5</c:v>
                </c:pt>
                <c:pt idx="90">
                  <c:v>22.75</c:v>
                </c:pt>
                <c:pt idx="91">
                  <c:v>23</c:v>
                </c:pt>
                <c:pt idx="92">
                  <c:v>23.25</c:v>
                </c:pt>
                <c:pt idx="93">
                  <c:v>23.5</c:v>
                </c:pt>
                <c:pt idx="94">
                  <c:v>23.75</c:v>
                </c:pt>
                <c:pt idx="95">
                  <c:v>24</c:v>
                </c:pt>
                <c:pt idx="96">
                  <c:v>24.25</c:v>
                </c:pt>
                <c:pt idx="97">
                  <c:v>24.5</c:v>
                </c:pt>
                <c:pt idx="98">
                  <c:v>24.75</c:v>
                </c:pt>
                <c:pt idx="99">
                  <c:v>25</c:v>
                </c:pt>
                <c:pt idx="100">
                  <c:v>25.25</c:v>
                </c:pt>
                <c:pt idx="101">
                  <c:v>25.5</c:v>
                </c:pt>
                <c:pt idx="102">
                  <c:v>25.75</c:v>
                </c:pt>
                <c:pt idx="103">
                  <c:v>26</c:v>
                </c:pt>
                <c:pt idx="104">
                  <c:v>26.25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F88-4A57-8015-53144243C2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985712"/>
        <c:axId val="465982104"/>
      </c:scatterChart>
      <c:valAx>
        <c:axId val="465985712"/>
        <c:scaling>
          <c:orientation val="minMax"/>
          <c:max val="25"/>
          <c:min val="0"/>
        </c:scaling>
        <c:delete val="0"/>
        <c:axPos val="t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Porosity (%)</a:t>
                </a:r>
              </a:p>
            </c:rich>
          </c:tx>
          <c:layout>
            <c:manualLayout>
              <c:xMode val="edge"/>
              <c:yMode val="edge"/>
              <c:x val="0.36045871189178275"/>
              <c:y val="0.9509498601078989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982104"/>
        <c:crossesAt val="27"/>
        <c:crossBetween val="midCat"/>
        <c:majorUnit val="5"/>
      </c:valAx>
      <c:valAx>
        <c:axId val="465982104"/>
        <c:scaling>
          <c:orientation val="maxMin"/>
          <c:max val="27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Depth (m)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985712"/>
        <c:crossesAt val="-3"/>
        <c:crossBetween val="midCat"/>
        <c:majorUnit val="3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Well-based</a:t>
            </a:r>
            <a:r>
              <a:rPr lang="en-US" baseline="0"/>
              <a:t> Permeability</a:t>
            </a:r>
            <a:endParaRPr lang="en-US"/>
          </a:p>
        </c:rich>
      </c:tx>
      <c:layout>
        <c:manualLayout>
          <c:xMode val="edge"/>
          <c:yMode val="edge"/>
          <c:x val="0.25662039667721948"/>
          <c:y val="7.8359250171628554E-4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5838724005653141"/>
          <c:y val="6.9068911431093047E-2"/>
          <c:w val="0.61186943939699845"/>
          <c:h val="0.84596223492459344"/>
        </c:manualLayout>
      </c:layout>
      <c:scatterChart>
        <c:scatterStyle val="smoothMarker"/>
        <c:varyColors val="0"/>
        <c:ser>
          <c:idx val="1"/>
          <c:order val="0"/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'Por-Perm-Logs'!$O$16:$O$120</c:f>
              <c:numCache>
                <c:formatCode>0.0</c:formatCode>
                <c:ptCount val="105"/>
                <c:pt idx="0">
                  <c:v>66.458114002015236</c:v>
                </c:pt>
                <c:pt idx="1">
                  <c:v>73.478839565512288</c:v>
                </c:pt>
                <c:pt idx="2">
                  <c:v>212.74205215886568</c:v>
                </c:pt>
                <c:pt idx="3">
                  <c:v>163.04205331066387</c:v>
                </c:pt>
                <c:pt idx="4">
                  <c:v>304.24592082642914</c:v>
                </c:pt>
                <c:pt idx="5">
                  <c:v>70.052388124259423</c:v>
                </c:pt>
                <c:pt idx="6">
                  <c:v>133.85529653353058</c:v>
                </c:pt>
                <c:pt idx="7">
                  <c:v>130.95650760239644</c:v>
                </c:pt>
                <c:pt idx="8">
                  <c:v>261.82257058180102</c:v>
                </c:pt>
                <c:pt idx="9">
                  <c:v>155.63783492471293</c:v>
                </c:pt>
                <c:pt idx="10">
                  <c:v>94.699913918725656</c:v>
                </c:pt>
                <c:pt idx="11">
                  <c:v>224.56425195280582</c:v>
                </c:pt>
                <c:pt idx="12">
                  <c:v>230.06457442244968</c:v>
                </c:pt>
                <c:pt idx="13">
                  <c:v>93.876450811805014</c:v>
                </c:pt>
                <c:pt idx="14">
                  <c:v>266.5675232740403</c:v>
                </c:pt>
                <c:pt idx="15">
                  <c:v>92.71436771086637</c:v>
                </c:pt>
                <c:pt idx="16">
                  <c:v>62.90401850677997</c:v>
                </c:pt>
                <c:pt idx="17">
                  <c:v>164.71367520978936</c:v>
                </c:pt>
                <c:pt idx="18">
                  <c:v>247.34760148899943</c:v>
                </c:pt>
                <c:pt idx="19">
                  <c:v>112.53913165896816</c:v>
                </c:pt>
                <c:pt idx="20">
                  <c:v>90.835513649199982</c:v>
                </c:pt>
                <c:pt idx="21">
                  <c:v>70.725841631851623</c:v>
                </c:pt>
                <c:pt idx="22">
                  <c:v>137.00048780391703</c:v>
                </c:pt>
                <c:pt idx="23">
                  <c:v>67.031635522230744</c:v>
                </c:pt>
                <c:pt idx="24">
                  <c:v>277.75098050117219</c:v>
                </c:pt>
                <c:pt idx="25">
                  <c:v>97.1048613658823</c:v>
                </c:pt>
                <c:pt idx="26">
                  <c:v>106.22374653112198</c:v>
                </c:pt>
                <c:pt idx="27">
                  <c:v>121.00264287465046</c:v>
                </c:pt>
                <c:pt idx="28">
                  <c:v>151.01894617907791</c:v>
                </c:pt>
                <c:pt idx="29">
                  <c:v>244.60939469226915</c:v>
                </c:pt>
                <c:pt idx="30">
                  <c:v>105.23544819568707</c:v>
                </c:pt>
                <c:pt idx="31">
                  <c:v>149.75878144296107</c:v>
                </c:pt>
                <c:pt idx="32">
                  <c:v>130.49542832313526</c:v>
                </c:pt>
                <c:pt idx="33">
                  <c:v>141.14904674575172</c:v>
                </c:pt>
                <c:pt idx="34">
                  <c:v>200.98514978125581</c:v>
                </c:pt>
                <c:pt idx="35">
                  <c:v>254.52882789714283</c:v>
                </c:pt>
                <c:pt idx="36">
                  <c:v>116.91476002207258</c:v>
                </c:pt>
                <c:pt idx="37">
                  <c:v>59.558195054003363</c:v>
                </c:pt>
                <c:pt idx="38">
                  <c:v>128.74513953662009</c:v>
                </c:pt>
                <c:pt idx="39">
                  <c:v>149.30821227179376</c:v>
                </c:pt>
                <c:pt idx="40">
                  <c:v>193.83436079258689</c:v>
                </c:pt>
                <c:pt idx="41">
                  <c:v>49.783596260929038</c:v>
                </c:pt>
                <c:pt idx="42">
                  <c:v>49.188941219619721</c:v>
                </c:pt>
                <c:pt idx="43">
                  <c:v>200.13314468256385</c:v>
                </c:pt>
                <c:pt idx="44">
                  <c:v>71.947693075753165</c:v>
                </c:pt>
                <c:pt idx="45">
                  <c:v>106.61603201225687</c:v>
                </c:pt>
                <c:pt idx="46">
                  <c:v>89.582469777138201</c:v>
                </c:pt>
                <c:pt idx="47">
                  <c:v>53.750632071087132</c:v>
                </c:pt>
                <c:pt idx="48">
                  <c:v>53.184529379281535</c:v>
                </c:pt>
                <c:pt idx="49">
                  <c:v>380.8458592065117</c:v>
                </c:pt>
                <c:pt idx="50">
                  <c:v>102.82004500916933</c:v>
                </c:pt>
                <c:pt idx="51">
                  <c:v>224.61712595447057</c:v>
                </c:pt>
                <c:pt idx="52">
                  <c:v>819.4348196551241</c:v>
                </c:pt>
                <c:pt idx="53">
                  <c:v>122.46970809482411</c:v>
                </c:pt>
                <c:pt idx="54">
                  <c:v>159.18903797594493</c:v>
                </c:pt>
                <c:pt idx="55">
                  <c:v>152.21935386679453</c:v>
                </c:pt>
                <c:pt idx="56">
                  <c:v>168.14915757549173</c:v>
                </c:pt>
                <c:pt idx="57">
                  <c:v>187.98233015841194</c:v>
                </c:pt>
                <c:pt idx="58">
                  <c:v>158.38490206493475</c:v>
                </c:pt>
                <c:pt idx="59">
                  <c:v>290.01248838583842</c:v>
                </c:pt>
                <c:pt idx="60">
                  <c:v>139.51571804861385</c:v>
                </c:pt>
                <c:pt idx="61">
                  <c:v>204.94812802268581</c:v>
                </c:pt>
                <c:pt idx="62">
                  <c:v>222.36003435547173</c:v>
                </c:pt>
                <c:pt idx="63">
                  <c:v>118.27325402356647</c:v>
                </c:pt>
                <c:pt idx="64">
                  <c:v>146.86365413991237</c:v>
                </c:pt>
                <c:pt idx="65">
                  <c:v>223.77667265261758</c:v>
                </c:pt>
                <c:pt idx="66">
                  <c:v>86.063036984875055</c:v>
                </c:pt>
                <c:pt idx="67">
                  <c:v>140.4294839706493</c:v>
                </c:pt>
                <c:pt idx="68">
                  <c:v>358.71178894675199</c:v>
                </c:pt>
                <c:pt idx="69">
                  <c:v>107.22452359001447</c:v>
                </c:pt>
                <c:pt idx="70">
                  <c:v>142.94888835087184</c:v>
                </c:pt>
                <c:pt idx="71">
                  <c:v>82.091175163929492</c:v>
                </c:pt>
                <c:pt idx="72">
                  <c:v>230.00997434991788</c:v>
                </c:pt>
                <c:pt idx="73">
                  <c:v>156.12127113842197</c:v>
                </c:pt>
                <c:pt idx="74">
                  <c:v>151.57950229299254</c:v>
                </c:pt>
                <c:pt idx="75">
                  <c:v>548.63857226991911</c:v>
                </c:pt>
                <c:pt idx="76">
                  <c:v>236.86312950693545</c:v>
                </c:pt>
                <c:pt idx="77">
                  <c:v>133.087042698376</c:v>
                </c:pt>
                <c:pt idx="78">
                  <c:v>96.493208076582221</c:v>
                </c:pt>
                <c:pt idx="79">
                  <c:v>168.97832587332303</c:v>
                </c:pt>
                <c:pt idx="80">
                  <c:v>190.51902279826052</c:v>
                </c:pt>
                <c:pt idx="81">
                  <c:v>78.447832244608719</c:v>
                </c:pt>
                <c:pt idx="82">
                  <c:v>221.1818609735576</c:v>
                </c:pt>
                <c:pt idx="83">
                  <c:v>168.84919216298687</c:v>
                </c:pt>
                <c:pt idx="84">
                  <c:v>267.65323517618373</c:v>
                </c:pt>
                <c:pt idx="85">
                  <c:v>155.82256657661821</c:v>
                </c:pt>
                <c:pt idx="86">
                  <c:v>58.665664044060819</c:v>
                </c:pt>
                <c:pt idx="87">
                  <c:v>318.83372814886627</c:v>
                </c:pt>
                <c:pt idx="88">
                  <c:v>139.44408088030326</c:v>
                </c:pt>
                <c:pt idx="89">
                  <c:v>166.88281725475079</c:v>
                </c:pt>
                <c:pt idx="90">
                  <c:v>136.20154396149695</c:v>
                </c:pt>
                <c:pt idx="91">
                  <c:v>108.14982411723241</c:v>
                </c:pt>
                <c:pt idx="92">
                  <c:v>195.13798652509769</c:v>
                </c:pt>
                <c:pt idx="93">
                  <c:v>195.69234939755503</c:v>
                </c:pt>
                <c:pt idx="94">
                  <c:v>171.27930419892058</c:v>
                </c:pt>
                <c:pt idx="95">
                  <c:v>132.74392027679588</c:v>
                </c:pt>
                <c:pt idx="96">
                  <c:v>343.89626603257557</c:v>
                </c:pt>
                <c:pt idx="97">
                  <c:v>254.04746192636085</c:v>
                </c:pt>
                <c:pt idx="98">
                  <c:v>69.623554460179051</c:v>
                </c:pt>
                <c:pt idx="99">
                  <c:v>170.0242872704948</c:v>
                </c:pt>
                <c:pt idx="100">
                  <c:v>173.71456361198716</c:v>
                </c:pt>
                <c:pt idx="101">
                  <c:v>126.5615355974668</c:v>
                </c:pt>
                <c:pt idx="102">
                  <c:v>51.602969174279728</c:v>
                </c:pt>
                <c:pt idx="103">
                  <c:v>168.29589237635508</c:v>
                </c:pt>
                <c:pt idx="104">
                  <c:v>159.14409809655791</c:v>
                </c:pt>
              </c:numCache>
            </c:numRef>
          </c:xVal>
          <c:yVal>
            <c:numRef>
              <c:f>'Por-Perm-Logs'!$C$16:$C$120</c:f>
              <c:numCache>
                <c:formatCode>0.00</c:formatCode>
                <c:ptCount val="105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  <c:pt idx="47">
                  <c:v>12</c:v>
                </c:pt>
                <c:pt idx="48">
                  <c:v>12.25</c:v>
                </c:pt>
                <c:pt idx="49">
                  <c:v>12.5</c:v>
                </c:pt>
                <c:pt idx="50">
                  <c:v>12.75</c:v>
                </c:pt>
                <c:pt idx="51">
                  <c:v>13</c:v>
                </c:pt>
                <c:pt idx="52">
                  <c:v>13.25</c:v>
                </c:pt>
                <c:pt idx="53">
                  <c:v>13.5</c:v>
                </c:pt>
                <c:pt idx="54">
                  <c:v>13.75</c:v>
                </c:pt>
                <c:pt idx="55">
                  <c:v>14</c:v>
                </c:pt>
                <c:pt idx="56">
                  <c:v>14.25</c:v>
                </c:pt>
                <c:pt idx="57">
                  <c:v>14.5</c:v>
                </c:pt>
                <c:pt idx="58">
                  <c:v>14.75</c:v>
                </c:pt>
                <c:pt idx="59">
                  <c:v>15</c:v>
                </c:pt>
                <c:pt idx="60">
                  <c:v>15.25</c:v>
                </c:pt>
                <c:pt idx="61">
                  <c:v>15.5</c:v>
                </c:pt>
                <c:pt idx="62">
                  <c:v>15.75</c:v>
                </c:pt>
                <c:pt idx="63">
                  <c:v>16</c:v>
                </c:pt>
                <c:pt idx="64">
                  <c:v>16.25</c:v>
                </c:pt>
                <c:pt idx="65">
                  <c:v>16.5</c:v>
                </c:pt>
                <c:pt idx="66">
                  <c:v>16.75</c:v>
                </c:pt>
                <c:pt idx="67">
                  <c:v>17</c:v>
                </c:pt>
                <c:pt idx="68">
                  <c:v>17.25</c:v>
                </c:pt>
                <c:pt idx="69">
                  <c:v>17.5</c:v>
                </c:pt>
                <c:pt idx="70">
                  <c:v>17.75</c:v>
                </c:pt>
                <c:pt idx="71">
                  <c:v>18</c:v>
                </c:pt>
                <c:pt idx="72">
                  <c:v>18.25</c:v>
                </c:pt>
                <c:pt idx="73">
                  <c:v>18.5</c:v>
                </c:pt>
                <c:pt idx="74">
                  <c:v>18.75</c:v>
                </c:pt>
                <c:pt idx="75">
                  <c:v>19</c:v>
                </c:pt>
                <c:pt idx="76">
                  <c:v>19.25</c:v>
                </c:pt>
                <c:pt idx="77">
                  <c:v>19.5</c:v>
                </c:pt>
                <c:pt idx="78">
                  <c:v>19.75</c:v>
                </c:pt>
                <c:pt idx="79">
                  <c:v>20</c:v>
                </c:pt>
                <c:pt idx="80">
                  <c:v>20.25</c:v>
                </c:pt>
                <c:pt idx="81">
                  <c:v>20.5</c:v>
                </c:pt>
                <c:pt idx="82">
                  <c:v>20.75</c:v>
                </c:pt>
                <c:pt idx="83">
                  <c:v>21</c:v>
                </c:pt>
                <c:pt idx="84">
                  <c:v>21.25</c:v>
                </c:pt>
                <c:pt idx="85">
                  <c:v>21.5</c:v>
                </c:pt>
                <c:pt idx="86">
                  <c:v>21.75</c:v>
                </c:pt>
                <c:pt idx="87">
                  <c:v>22</c:v>
                </c:pt>
                <c:pt idx="88">
                  <c:v>22.25</c:v>
                </c:pt>
                <c:pt idx="89">
                  <c:v>22.5</c:v>
                </c:pt>
                <c:pt idx="90">
                  <c:v>22.75</c:v>
                </c:pt>
                <c:pt idx="91">
                  <c:v>23</c:v>
                </c:pt>
                <c:pt idx="92">
                  <c:v>23.25</c:v>
                </c:pt>
                <c:pt idx="93">
                  <c:v>23.5</c:v>
                </c:pt>
                <c:pt idx="94">
                  <c:v>23.75</c:v>
                </c:pt>
                <c:pt idx="95">
                  <c:v>24</c:v>
                </c:pt>
                <c:pt idx="96">
                  <c:v>24.25</c:v>
                </c:pt>
                <c:pt idx="97">
                  <c:v>24.5</c:v>
                </c:pt>
                <c:pt idx="98">
                  <c:v>24.75</c:v>
                </c:pt>
                <c:pt idx="99">
                  <c:v>25</c:v>
                </c:pt>
                <c:pt idx="100">
                  <c:v>25.25</c:v>
                </c:pt>
                <c:pt idx="101">
                  <c:v>25.5</c:v>
                </c:pt>
                <c:pt idx="102">
                  <c:v>25.75</c:v>
                </c:pt>
                <c:pt idx="103">
                  <c:v>26</c:v>
                </c:pt>
                <c:pt idx="104">
                  <c:v>26.25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410-4543-A799-B623F91E47DD}"/>
            </c:ext>
          </c:extLst>
        </c:ser>
        <c:ser>
          <c:idx val="0"/>
          <c:order val="1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'Por-Perm-Logs'!$O$16:$O$120</c:f>
              <c:numCache>
                <c:formatCode>0.0</c:formatCode>
                <c:ptCount val="105"/>
                <c:pt idx="0">
                  <c:v>66.458114002015236</c:v>
                </c:pt>
                <c:pt idx="1">
                  <c:v>73.478839565512288</c:v>
                </c:pt>
                <c:pt idx="2">
                  <c:v>212.74205215886568</c:v>
                </c:pt>
                <c:pt idx="3">
                  <c:v>163.04205331066387</c:v>
                </c:pt>
                <c:pt idx="4">
                  <c:v>304.24592082642914</c:v>
                </c:pt>
                <c:pt idx="5">
                  <c:v>70.052388124259423</c:v>
                </c:pt>
                <c:pt idx="6">
                  <c:v>133.85529653353058</c:v>
                </c:pt>
                <c:pt idx="7">
                  <c:v>130.95650760239644</c:v>
                </c:pt>
                <c:pt idx="8">
                  <c:v>261.82257058180102</c:v>
                </c:pt>
                <c:pt idx="9">
                  <c:v>155.63783492471293</c:v>
                </c:pt>
                <c:pt idx="10">
                  <c:v>94.699913918725656</c:v>
                </c:pt>
                <c:pt idx="11">
                  <c:v>224.56425195280582</c:v>
                </c:pt>
                <c:pt idx="12">
                  <c:v>230.06457442244968</c:v>
                </c:pt>
                <c:pt idx="13">
                  <c:v>93.876450811805014</c:v>
                </c:pt>
                <c:pt idx="14">
                  <c:v>266.5675232740403</c:v>
                </c:pt>
                <c:pt idx="15">
                  <c:v>92.71436771086637</c:v>
                </c:pt>
                <c:pt idx="16">
                  <c:v>62.90401850677997</c:v>
                </c:pt>
                <c:pt idx="17">
                  <c:v>164.71367520978936</c:v>
                </c:pt>
                <c:pt idx="18">
                  <c:v>247.34760148899943</c:v>
                </c:pt>
                <c:pt idx="19">
                  <c:v>112.53913165896816</c:v>
                </c:pt>
                <c:pt idx="20">
                  <c:v>90.835513649199982</c:v>
                </c:pt>
                <c:pt idx="21">
                  <c:v>70.725841631851623</c:v>
                </c:pt>
                <c:pt idx="22">
                  <c:v>137.00048780391703</c:v>
                </c:pt>
                <c:pt idx="23">
                  <c:v>67.031635522230744</c:v>
                </c:pt>
                <c:pt idx="24">
                  <c:v>277.75098050117219</c:v>
                </c:pt>
                <c:pt idx="25">
                  <c:v>97.1048613658823</c:v>
                </c:pt>
                <c:pt idx="26">
                  <c:v>106.22374653112198</c:v>
                </c:pt>
                <c:pt idx="27">
                  <c:v>121.00264287465046</c:v>
                </c:pt>
                <c:pt idx="28">
                  <c:v>151.01894617907791</c:v>
                </c:pt>
                <c:pt idx="29">
                  <c:v>244.60939469226915</c:v>
                </c:pt>
                <c:pt idx="30">
                  <c:v>105.23544819568707</c:v>
                </c:pt>
                <c:pt idx="31">
                  <c:v>149.75878144296107</c:v>
                </c:pt>
                <c:pt idx="32">
                  <c:v>130.49542832313526</c:v>
                </c:pt>
                <c:pt idx="33">
                  <c:v>141.14904674575172</c:v>
                </c:pt>
                <c:pt idx="34">
                  <c:v>200.98514978125581</c:v>
                </c:pt>
                <c:pt idx="35">
                  <c:v>254.52882789714283</c:v>
                </c:pt>
                <c:pt idx="36">
                  <c:v>116.91476002207258</c:v>
                </c:pt>
                <c:pt idx="37">
                  <c:v>59.558195054003363</c:v>
                </c:pt>
                <c:pt idx="38">
                  <c:v>128.74513953662009</c:v>
                </c:pt>
                <c:pt idx="39">
                  <c:v>149.30821227179376</c:v>
                </c:pt>
                <c:pt idx="40">
                  <c:v>193.83436079258689</c:v>
                </c:pt>
                <c:pt idx="41">
                  <c:v>49.783596260929038</c:v>
                </c:pt>
                <c:pt idx="42">
                  <c:v>49.188941219619721</c:v>
                </c:pt>
                <c:pt idx="43">
                  <c:v>200.13314468256385</c:v>
                </c:pt>
                <c:pt idx="44">
                  <c:v>71.947693075753165</c:v>
                </c:pt>
                <c:pt idx="45">
                  <c:v>106.61603201225687</c:v>
                </c:pt>
                <c:pt idx="46">
                  <c:v>89.582469777138201</c:v>
                </c:pt>
                <c:pt idx="47">
                  <c:v>53.750632071087132</c:v>
                </c:pt>
                <c:pt idx="48">
                  <c:v>53.184529379281535</c:v>
                </c:pt>
                <c:pt idx="49">
                  <c:v>380.8458592065117</c:v>
                </c:pt>
                <c:pt idx="50">
                  <c:v>102.82004500916933</c:v>
                </c:pt>
                <c:pt idx="51">
                  <c:v>224.61712595447057</c:v>
                </c:pt>
                <c:pt idx="52">
                  <c:v>819.4348196551241</c:v>
                </c:pt>
                <c:pt idx="53">
                  <c:v>122.46970809482411</c:v>
                </c:pt>
                <c:pt idx="54">
                  <c:v>159.18903797594493</c:v>
                </c:pt>
                <c:pt idx="55">
                  <c:v>152.21935386679453</c:v>
                </c:pt>
                <c:pt idx="56">
                  <c:v>168.14915757549173</c:v>
                </c:pt>
                <c:pt idx="57">
                  <c:v>187.98233015841194</c:v>
                </c:pt>
                <c:pt idx="58">
                  <c:v>158.38490206493475</c:v>
                </c:pt>
                <c:pt idx="59">
                  <c:v>290.01248838583842</c:v>
                </c:pt>
                <c:pt idx="60">
                  <c:v>139.51571804861385</c:v>
                </c:pt>
                <c:pt idx="61">
                  <c:v>204.94812802268581</c:v>
                </c:pt>
                <c:pt idx="62">
                  <c:v>222.36003435547173</c:v>
                </c:pt>
                <c:pt idx="63">
                  <c:v>118.27325402356647</c:v>
                </c:pt>
                <c:pt idx="64">
                  <c:v>146.86365413991237</c:v>
                </c:pt>
                <c:pt idx="65">
                  <c:v>223.77667265261758</c:v>
                </c:pt>
                <c:pt idx="66">
                  <c:v>86.063036984875055</c:v>
                </c:pt>
                <c:pt idx="67">
                  <c:v>140.4294839706493</c:v>
                </c:pt>
                <c:pt idx="68">
                  <c:v>358.71178894675199</c:v>
                </c:pt>
                <c:pt idx="69">
                  <c:v>107.22452359001447</c:v>
                </c:pt>
                <c:pt idx="70">
                  <c:v>142.94888835087184</c:v>
                </c:pt>
                <c:pt idx="71">
                  <c:v>82.091175163929492</c:v>
                </c:pt>
                <c:pt idx="72">
                  <c:v>230.00997434991788</c:v>
                </c:pt>
                <c:pt idx="73">
                  <c:v>156.12127113842197</c:v>
                </c:pt>
                <c:pt idx="74">
                  <c:v>151.57950229299254</c:v>
                </c:pt>
                <c:pt idx="75">
                  <c:v>548.63857226991911</c:v>
                </c:pt>
                <c:pt idx="76">
                  <c:v>236.86312950693545</c:v>
                </c:pt>
                <c:pt idx="77">
                  <c:v>133.087042698376</c:v>
                </c:pt>
                <c:pt idx="78">
                  <c:v>96.493208076582221</c:v>
                </c:pt>
                <c:pt idx="79">
                  <c:v>168.97832587332303</c:v>
                </c:pt>
                <c:pt idx="80">
                  <c:v>190.51902279826052</c:v>
                </c:pt>
                <c:pt idx="81">
                  <c:v>78.447832244608719</c:v>
                </c:pt>
                <c:pt idx="82">
                  <c:v>221.1818609735576</c:v>
                </c:pt>
                <c:pt idx="83">
                  <c:v>168.84919216298687</c:v>
                </c:pt>
                <c:pt idx="84">
                  <c:v>267.65323517618373</c:v>
                </c:pt>
                <c:pt idx="85">
                  <c:v>155.82256657661821</c:v>
                </c:pt>
                <c:pt idx="86">
                  <c:v>58.665664044060819</c:v>
                </c:pt>
                <c:pt idx="87">
                  <c:v>318.83372814886627</c:v>
                </c:pt>
                <c:pt idx="88">
                  <c:v>139.44408088030326</c:v>
                </c:pt>
                <c:pt idx="89">
                  <c:v>166.88281725475079</c:v>
                </c:pt>
                <c:pt idx="90">
                  <c:v>136.20154396149695</c:v>
                </c:pt>
                <c:pt idx="91">
                  <c:v>108.14982411723241</c:v>
                </c:pt>
                <c:pt idx="92">
                  <c:v>195.13798652509769</c:v>
                </c:pt>
                <c:pt idx="93">
                  <c:v>195.69234939755503</c:v>
                </c:pt>
                <c:pt idx="94">
                  <c:v>171.27930419892058</c:v>
                </c:pt>
                <c:pt idx="95">
                  <c:v>132.74392027679588</c:v>
                </c:pt>
                <c:pt idx="96">
                  <c:v>343.89626603257557</c:v>
                </c:pt>
                <c:pt idx="97">
                  <c:v>254.04746192636085</c:v>
                </c:pt>
                <c:pt idx="98">
                  <c:v>69.623554460179051</c:v>
                </c:pt>
                <c:pt idx="99">
                  <c:v>170.0242872704948</c:v>
                </c:pt>
                <c:pt idx="100">
                  <c:v>173.71456361198716</c:v>
                </c:pt>
                <c:pt idx="101">
                  <c:v>126.5615355974668</c:v>
                </c:pt>
                <c:pt idx="102">
                  <c:v>51.602969174279728</c:v>
                </c:pt>
                <c:pt idx="103">
                  <c:v>168.29589237635508</c:v>
                </c:pt>
                <c:pt idx="104">
                  <c:v>159.14409809655791</c:v>
                </c:pt>
              </c:numCache>
            </c:numRef>
          </c:xVal>
          <c:yVal>
            <c:numRef>
              <c:f>'Por-Perm-Logs'!$C$16:$C$120</c:f>
              <c:numCache>
                <c:formatCode>0.00</c:formatCode>
                <c:ptCount val="105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  <c:pt idx="47">
                  <c:v>12</c:v>
                </c:pt>
                <c:pt idx="48">
                  <c:v>12.25</c:v>
                </c:pt>
                <c:pt idx="49">
                  <c:v>12.5</c:v>
                </c:pt>
                <c:pt idx="50">
                  <c:v>12.75</c:v>
                </c:pt>
                <c:pt idx="51">
                  <c:v>13</c:v>
                </c:pt>
                <c:pt idx="52">
                  <c:v>13.25</c:v>
                </c:pt>
                <c:pt idx="53">
                  <c:v>13.5</c:v>
                </c:pt>
                <c:pt idx="54">
                  <c:v>13.75</c:v>
                </c:pt>
                <c:pt idx="55">
                  <c:v>14</c:v>
                </c:pt>
                <c:pt idx="56">
                  <c:v>14.25</c:v>
                </c:pt>
                <c:pt idx="57">
                  <c:v>14.5</c:v>
                </c:pt>
                <c:pt idx="58">
                  <c:v>14.75</c:v>
                </c:pt>
                <c:pt idx="59">
                  <c:v>15</c:v>
                </c:pt>
                <c:pt idx="60">
                  <c:v>15.25</c:v>
                </c:pt>
                <c:pt idx="61">
                  <c:v>15.5</c:v>
                </c:pt>
                <c:pt idx="62">
                  <c:v>15.75</c:v>
                </c:pt>
                <c:pt idx="63">
                  <c:v>16</c:v>
                </c:pt>
                <c:pt idx="64">
                  <c:v>16.25</c:v>
                </c:pt>
                <c:pt idx="65">
                  <c:v>16.5</c:v>
                </c:pt>
                <c:pt idx="66">
                  <c:v>16.75</c:v>
                </c:pt>
                <c:pt idx="67">
                  <c:v>17</c:v>
                </c:pt>
                <c:pt idx="68">
                  <c:v>17.25</c:v>
                </c:pt>
                <c:pt idx="69">
                  <c:v>17.5</c:v>
                </c:pt>
                <c:pt idx="70">
                  <c:v>17.75</c:v>
                </c:pt>
                <c:pt idx="71">
                  <c:v>18</c:v>
                </c:pt>
                <c:pt idx="72">
                  <c:v>18.25</c:v>
                </c:pt>
                <c:pt idx="73">
                  <c:v>18.5</c:v>
                </c:pt>
                <c:pt idx="74">
                  <c:v>18.75</c:v>
                </c:pt>
                <c:pt idx="75">
                  <c:v>19</c:v>
                </c:pt>
                <c:pt idx="76">
                  <c:v>19.25</c:v>
                </c:pt>
                <c:pt idx="77">
                  <c:v>19.5</c:v>
                </c:pt>
                <c:pt idx="78">
                  <c:v>19.75</c:v>
                </c:pt>
                <c:pt idx="79">
                  <c:v>20</c:v>
                </c:pt>
                <c:pt idx="80">
                  <c:v>20.25</c:v>
                </c:pt>
                <c:pt idx="81">
                  <c:v>20.5</c:v>
                </c:pt>
                <c:pt idx="82">
                  <c:v>20.75</c:v>
                </c:pt>
                <c:pt idx="83">
                  <c:v>21</c:v>
                </c:pt>
                <c:pt idx="84">
                  <c:v>21.25</c:v>
                </c:pt>
                <c:pt idx="85">
                  <c:v>21.5</c:v>
                </c:pt>
                <c:pt idx="86">
                  <c:v>21.75</c:v>
                </c:pt>
                <c:pt idx="87">
                  <c:v>22</c:v>
                </c:pt>
                <c:pt idx="88">
                  <c:v>22.25</c:v>
                </c:pt>
                <c:pt idx="89">
                  <c:v>22.5</c:v>
                </c:pt>
                <c:pt idx="90">
                  <c:v>22.75</c:v>
                </c:pt>
                <c:pt idx="91">
                  <c:v>23</c:v>
                </c:pt>
                <c:pt idx="92">
                  <c:v>23.25</c:v>
                </c:pt>
                <c:pt idx="93">
                  <c:v>23.5</c:v>
                </c:pt>
                <c:pt idx="94">
                  <c:v>23.75</c:v>
                </c:pt>
                <c:pt idx="95">
                  <c:v>24</c:v>
                </c:pt>
                <c:pt idx="96">
                  <c:v>24.25</c:v>
                </c:pt>
                <c:pt idx="97">
                  <c:v>24.5</c:v>
                </c:pt>
                <c:pt idx="98">
                  <c:v>24.75</c:v>
                </c:pt>
                <c:pt idx="99">
                  <c:v>25</c:v>
                </c:pt>
                <c:pt idx="100">
                  <c:v>25.25</c:v>
                </c:pt>
                <c:pt idx="101">
                  <c:v>25.5</c:v>
                </c:pt>
                <c:pt idx="102">
                  <c:v>25.75</c:v>
                </c:pt>
                <c:pt idx="103">
                  <c:v>26</c:v>
                </c:pt>
                <c:pt idx="104">
                  <c:v>26.25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410-4543-A799-B623F91E4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985712"/>
        <c:axId val="465982104"/>
      </c:scatterChart>
      <c:valAx>
        <c:axId val="465985712"/>
        <c:scaling>
          <c:orientation val="minMax"/>
          <c:max val="800"/>
          <c:min val="0"/>
        </c:scaling>
        <c:delete val="0"/>
        <c:axPos val="t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Permeability (mD)</a:t>
                </a:r>
              </a:p>
            </c:rich>
          </c:tx>
          <c:layout>
            <c:manualLayout>
              <c:xMode val="edge"/>
              <c:yMode val="edge"/>
              <c:x val="0.36045871189178275"/>
              <c:y val="0.9509498601078989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982104"/>
        <c:crossesAt val="27"/>
        <c:crossBetween val="midCat"/>
        <c:majorUnit val="200"/>
      </c:valAx>
      <c:valAx>
        <c:axId val="465982104"/>
        <c:scaling>
          <c:orientation val="maxMin"/>
          <c:max val="27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Depth (m)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985712"/>
        <c:crossesAt val="-3"/>
        <c:crossBetween val="midCat"/>
        <c:majorUnit val="3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Porosity Probability Density Function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'Por-Perm-Logs'!$AE$17:$AP$17</c:f>
              <c:numCache>
                <c:formatCode>0.00</c:formatCode>
                <c:ptCount val="12"/>
                <c:pt idx="0" formatCode="0.0">
                  <c:v>4.0678367449525412</c:v>
                </c:pt>
                <c:pt idx="1">
                  <c:v>5.0140208572504168</c:v>
                </c:pt>
                <c:pt idx="2">
                  <c:v>6.9063890818461671</c:v>
                </c:pt>
                <c:pt idx="3">
                  <c:v>8.7987573064419173</c:v>
                </c:pt>
                <c:pt idx="4">
                  <c:v>10.691125531037668</c:v>
                </c:pt>
                <c:pt idx="5">
                  <c:v>12.58349375563342</c:v>
                </c:pt>
                <c:pt idx="6">
                  <c:v>14.475861980229171</c:v>
                </c:pt>
                <c:pt idx="7">
                  <c:v>16.368230204824922</c:v>
                </c:pt>
                <c:pt idx="8">
                  <c:v>18.260598429420671</c:v>
                </c:pt>
                <c:pt idx="9">
                  <c:v>20.152966654016421</c:v>
                </c:pt>
                <c:pt idx="10">
                  <c:v>22.04533487861217</c:v>
                </c:pt>
                <c:pt idx="11" formatCode="0.0">
                  <c:v>22.991518990910045</c:v>
                </c:pt>
              </c:numCache>
            </c:numRef>
          </c:xVal>
          <c:yVal>
            <c:numRef>
              <c:f>'Por-Perm-Logs'!$AE$18:$AP$18</c:f>
              <c:numCache>
                <c:formatCode>0.00</c:formatCode>
                <c:ptCount val="12"/>
                <c:pt idx="0" formatCode="General">
                  <c:v>0</c:v>
                </c:pt>
                <c:pt idx="1">
                  <c:v>2.8571428571428571E-2</c:v>
                </c:pt>
                <c:pt idx="2">
                  <c:v>9.4965986394557819E-2</c:v>
                </c:pt>
                <c:pt idx="3">
                  <c:v>0.17170068027210886</c:v>
                </c:pt>
                <c:pt idx="4">
                  <c:v>0.2</c:v>
                </c:pt>
                <c:pt idx="5">
                  <c:v>0.18095238095238098</c:v>
                </c:pt>
                <c:pt idx="6">
                  <c:v>0.16190476190476188</c:v>
                </c:pt>
                <c:pt idx="7">
                  <c:v>0.10476190476190472</c:v>
                </c:pt>
                <c:pt idx="8">
                  <c:v>4.7619047619047672E-2</c:v>
                </c:pt>
                <c:pt idx="9">
                  <c:v>0</c:v>
                </c:pt>
                <c:pt idx="10">
                  <c:v>0</c:v>
                </c:pt>
                <c:pt idx="11" formatCode="General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E86-4B13-BEBF-F85BE2B033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705288"/>
        <c:axId val="612704304"/>
      </c:scatterChart>
      <c:valAx>
        <c:axId val="612705288"/>
        <c:scaling>
          <c:orientation val="minMax"/>
          <c:max val="2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Porosity</a:t>
                </a:r>
                <a:r>
                  <a:rPr lang="en-US" sz="1200" baseline="0"/>
                  <a:t> (%)</a:t>
                </a:r>
                <a:endParaRPr lang="en-US" sz="12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704304"/>
        <c:crosses val="autoZero"/>
        <c:crossBetween val="midCat"/>
      </c:valAx>
      <c:valAx>
        <c:axId val="612704304"/>
        <c:scaling>
          <c:orientation val="minMax"/>
          <c:max val="0.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Probability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705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Permeability Probability Density Function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'Por-Perm-Logs'!$AE$39:$AP$39</c:f>
              <c:numCache>
                <c:formatCode>0.00</c:formatCode>
                <c:ptCount val="12"/>
                <c:pt idx="0" formatCode="0.0">
                  <c:v>49.188941219619721</c:v>
                </c:pt>
                <c:pt idx="1">
                  <c:v>87.701235141394946</c:v>
                </c:pt>
                <c:pt idx="2">
                  <c:v>164.72582298494541</c:v>
                </c:pt>
                <c:pt idx="3">
                  <c:v>241.75041082849583</c:v>
                </c:pt>
                <c:pt idx="4">
                  <c:v>318.77499867204625</c:v>
                </c:pt>
                <c:pt idx="5">
                  <c:v>395.79958651559667</c:v>
                </c:pt>
                <c:pt idx="6">
                  <c:v>472.82417435914709</c:v>
                </c:pt>
                <c:pt idx="7">
                  <c:v>549.84876220269757</c:v>
                </c:pt>
                <c:pt idx="8">
                  <c:v>626.87335004624788</c:v>
                </c:pt>
                <c:pt idx="9">
                  <c:v>703.89793788979841</c:v>
                </c:pt>
                <c:pt idx="10">
                  <c:v>780.92252573334872</c:v>
                </c:pt>
                <c:pt idx="11" formatCode="0.0">
                  <c:v>819.4348196551241</c:v>
                </c:pt>
              </c:numCache>
            </c:numRef>
          </c:xVal>
          <c:yVal>
            <c:numRef>
              <c:f>'Por-Perm-Logs'!$AE$40:$AP$40</c:f>
              <c:numCache>
                <c:formatCode>0.00</c:formatCode>
                <c:ptCount val="12"/>
                <c:pt idx="0" formatCode="General">
                  <c:v>0</c:v>
                </c:pt>
                <c:pt idx="1">
                  <c:v>0.34285714285714286</c:v>
                </c:pt>
                <c:pt idx="2">
                  <c:v>0.74911564625850346</c:v>
                </c:pt>
                <c:pt idx="3">
                  <c:v>-0.16816326530612247</c:v>
                </c:pt>
                <c:pt idx="4">
                  <c:v>3.8095238095238071E-2</c:v>
                </c:pt>
                <c:pt idx="5">
                  <c:v>1.904761904761898E-2</c:v>
                </c:pt>
                <c:pt idx="6">
                  <c:v>0</c:v>
                </c:pt>
                <c:pt idx="7">
                  <c:v>9.523809523809601E-3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General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2E8-48D9-A675-703F99DA12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705288"/>
        <c:axId val="612704304"/>
      </c:scatterChart>
      <c:valAx>
        <c:axId val="612705288"/>
        <c:scaling>
          <c:logBase val="10"/>
          <c:orientation val="minMax"/>
          <c:max val="10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Permeability</a:t>
                </a:r>
                <a:r>
                  <a:rPr lang="en-US" sz="1200" baseline="0"/>
                  <a:t> (mD)</a:t>
                </a:r>
                <a:endParaRPr lang="en-US" sz="12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704304"/>
        <c:crosses val="autoZero"/>
        <c:crossBetween val="midCat"/>
      </c:valAx>
      <c:valAx>
        <c:axId val="612704304"/>
        <c:scaling>
          <c:orientation val="minMax"/>
          <c:max val="0.60000000000000009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Probability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705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Porosity Cumulative</a:t>
            </a:r>
            <a:r>
              <a:rPr lang="en-US" baseline="0"/>
              <a:t> D</a:t>
            </a:r>
            <a:r>
              <a:rPr lang="en-US"/>
              <a:t>ensity Function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'Por-Perm-Logs'!$AE$17:$AP$17</c:f>
              <c:numCache>
                <c:formatCode>0.00</c:formatCode>
                <c:ptCount val="12"/>
                <c:pt idx="0" formatCode="0.0">
                  <c:v>4.0678367449525412</c:v>
                </c:pt>
                <c:pt idx="1">
                  <c:v>5.0140208572504168</c:v>
                </c:pt>
                <c:pt idx="2">
                  <c:v>6.9063890818461671</c:v>
                </c:pt>
                <c:pt idx="3">
                  <c:v>8.7987573064419173</c:v>
                </c:pt>
                <c:pt idx="4">
                  <c:v>10.691125531037668</c:v>
                </c:pt>
                <c:pt idx="5">
                  <c:v>12.58349375563342</c:v>
                </c:pt>
                <c:pt idx="6">
                  <c:v>14.475861980229171</c:v>
                </c:pt>
                <c:pt idx="7">
                  <c:v>16.368230204824922</c:v>
                </c:pt>
                <c:pt idx="8">
                  <c:v>18.260598429420671</c:v>
                </c:pt>
                <c:pt idx="9">
                  <c:v>20.152966654016421</c:v>
                </c:pt>
                <c:pt idx="10">
                  <c:v>22.04533487861217</c:v>
                </c:pt>
                <c:pt idx="11" formatCode="0.0">
                  <c:v>22.991518990910045</c:v>
                </c:pt>
              </c:numCache>
            </c:numRef>
          </c:xVal>
          <c:yVal>
            <c:numRef>
              <c:f>'Por-Perm-Logs'!$AE$19:$AP$19</c:f>
              <c:numCache>
                <c:formatCode>0.00</c:formatCode>
                <c:ptCount val="12"/>
                <c:pt idx="0" formatCode="General">
                  <c:v>0</c:v>
                </c:pt>
                <c:pt idx="1">
                  <c:v>2.8571428571428571E-2</c:v>
                </c:pt>
                <c:pt idx="2">
                  <c:v>0.12353741496598639</c:v>
                </c:pt>
                <c:pt idx="3">
                  <c:v>0.29523809523809524</c:v>
                </c:pt>
                <c:pt idx="4">
                  <c:v>0.49523809523809526</c:v>
                </c:pt>
                <c:pt idx="5">
                  <c:v>0.67619047619047623</c:v>
                </c:pt>
                <c:pt idx="6">
                  <c:v>0.83809523809523812</c:v>
                </c:pt>
                <c:pt idx="7">
                  <c:v>0.94285714285714284</c:v>
                </c:pt>
                <c:pt idx="8">
                  <c:v>0.99047619047619051</c:v>
                </c:pt>
                <c:pt idx="9">
                  <c:v>0.99047619047619051</c:v>
                </c:pt>
                <c:pt idx="10">
                  <c:v>0.99047619047619051</c:v>
                </c:pt>
                <c:pt idx="11">
                  <c:v>0.99047619047619051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7C7-404A-973B-8315D28B7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705288"/>
        <c:axId val="612704304"/>
      </c:scatterChart>
      <c:valAx>
        <c:axId val="612705288"/>
        <c:scaling>
          <c:orientation val="minMax"/>
          <c:max val="2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Porosity</a:t>
                </a:r>
                <a:r>
                  <a:rPr lang="en-US" sz="1200" baseline="0"/>
                  <a:t> (%)</a:t>
                </a:r>
                <a:endParaRPr lang="en-US" sz="12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704304"/>
        <c:crosses val="autoZero"/>
        <c:crossBetween val="midCat"/>
      </c:valAx>
      <c:valAx>
        <c:axId val="61270430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Probability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705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Permeability Cumulative Density Function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'Por-Perm-Logs'!$AE$39:$AP$39</c:f>
              <c:numCache>
                <c:formatCode>0.00</c:formatCode>
                <c:ptCount val="12"/>
                <c:pt idx="0" formatCode="0.0">
                  <c:v>49.188941219619721</c:v>
                </c:pt>
                <c:pt idx="1">
                  <c:v>87.701235141394946</c:v>
                </c:pt>
                <c:pt idx="2">
                  <c:v>164.72582298494541</c:v>
                </c:pt>
                <c:pt idx="3">
                  <c:v>241.75041082849583</c:v>
                </c:pt>
                <c:pt idx="4">
                  <c:v>318.77499867204625</c:v>
                </c:pt>
                <c:pt idx="5">
                  <c:v>395.79958651559667</c:v>
                </c:pt>
                <c:pt idx="6">
                  <c:v>472.82417435914709</c:v>
                </c:pt>
                <c:pt idx="7">
                  <c:v>549.84876220269757</c:v>
                </c:pt>
                <c:pt idx="8">
                  <c:v>626.87335004624788</c:v>
                </c:pt>
                <c:pt idx="9">
                  <c:v>703.89793788979841</c:v>
                </c:pt>
                <c:pt idx="10">
                  <c:v>780.92252573334872</c:v>
                </c:pt>
                <c:pt idx="11" formatCode="0.0">
                  <c:v>819.4348196551241</c:v>
                </c:pt>
              </c:numCache>
            </c:numRef>
          </c:xVal>
          <c:yVal>
            <c:numRef>
              <c:f>'Por-Perm-Logs'!$AE$41:$AP$41</c:f>
              <c:numCache>
                <c:formatCode>0.00</c:formatCode>
                <c:ptCount val="12"/>
                <c:pt idx="0" formatCode="General">
                  <c:v>0</c:v>
                </c:pt>
                <c:pt idx="1">
                  <c:v>0.34285714285714286</c:v>
                </c:pt>
                <c:pt idx="2">
                  <c:v>1.0919727891156463</c:v>
                </c:pt>
                <c:pt idx="3">
                  <c:v>0.92380952380952386</c:v>
                </c:pt>
                <c:pt idx="4">
                  <c:v>0.96190476190476193</c:v>
                </c:pt>
                <c:pt idx="5">
                  <c:v>0.98095238095238091</c:v>
                </c:pt>
                <c:pt idx="6">
                  <c:v>0.98095238095238091</c:v>
                </c:pt>
                <c:pt idx="7">
                  <c:v>0.99047619047619051</c:v>
                </c:pt>
                <c:pt idx="8">
                  <c:v>0.99047619047619051</c:v>
                </c:pt>
                <c:pt idx="9">
                  <c:v>0.99047619047619051</c:v>
                </c:pt>
                <c:pt idx="10">
                  <c:v>0.99047619047619051</c:v>
                </c:pt>
                <c:pt idx="11">
                  <c:v>0.99047619047619051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997-4F21-84CA-B2A33A5DA4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705288"/>
        <c:axId val="612704304"/>
      </c:scatterChart>
      <c:valAx>
        <c:axId val="612705288"/>
        <c:scaling>
          <c:logBase val="10"/>
          <c:orientation val="minMax"/>
          <c:max val="10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Permeability</a:t>
                </a:r>
                <a:r>
                  <a:rPr lang="en-US" sz="1200" baseline="0"/>
                  <a:t> (mD)</a:t>
                </a:r>
                <a:endParaRPr lang="en-US" sz="12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704304"/>
        <c:crosses val="autoZero"/>
        <c:crossBetween val="midCat"/>
      </c:valAx>
      <c:valAx>
        <c:axId val="61270430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Probability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705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0</xdr:colOff>
      <xdr:row>13</xdr:row>
      <xdr:rowOff>9524</xdr:rowOff>
    </xdr:from>
    <xdr:to>
      <xdr:col>26</xdr:col>
      <xdr:colOff>284162</xdr:colOff>
      <xdr:row>30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7FAD063-6393-42C7-8BB2-CFAA4CF902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600075</xdr:colOff>
      <xdr:row>31</xdr:row>
      <xdr:rowOff>9525</xdr:rowOff>
    </xdr:from>
    <xdr:to>
      <xdr:col>26</xdr:col>
      <xdr:colOff>274637</xdr:colOff>
      <xdr:row>48</xdr:row>
      <xdr:rowOff>123826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0096D07-8832-4ECB-8C21-FFB2AF84D1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428625</xdr:colOff>
      <xdr:row>12</xdr:row>
      <xdr:rowOff>161925</xdr:rowOff>
    </xdr:from>
    <xdr:to>
      <xdr:col>17</xdr:col>
      <xdr:colOff>704850</xdr:colOff>
      <xdr:row>48</xdr:row>
      <xdr:rowOff>123824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7FAD063-6393-42C7-8BB2-CFAA4CF902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0</xdr:colOff>
      <xdr:row>12</xdr:row>
      <xdr:rowOff>161925</xdr:rowOff>
    </xdr:from>
    <xdr:to>
      <xdr:col>20</xdr:col>
      <xdr:colOff>276225</xdr:colOff>
      <xdr:row>48</xdr:row>
      <xdr:rowOff>123824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7FAD063-6393-42C7-8BB2-CFAA4CF902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561577</xdr:colOff>
      <xdr:row>19</xdr:row>
      <xdr:rowOff>128587</xdr:rowOff>
    </xdr:from>
    <xdr:to>
      <xdr:col>35</xdr:col>
      <xdr:colOff>17586</xdr:colOff>
      <xdr:row>35</xdr:row>
      <xdr:rowOff>31750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19845</xdr:colOff>
      <xdr:row>42</xdr:row>
      <xdr:rowOff>75406</xdr:rowOff>
    </xdr:from>
    <xdr:to>
      <xdr:col>35</xdr:col>
      <xdr:colOff>32787</xdr:colOff>
      <xdr:row>57</xdr:row>
      <xdr:rowOff>139056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35</xdr:col>
      <xdr:colOff>111125</xdr:colOff>
      <xdr:row>19</xdr:row>
      <xdr:rowOff>127000</xdr:rowOff>
    </xdr:from>
    <xdr:to>
      <xdr:col>43</xdr:col>
      <xdr:colOff>408509</xdr:colOff>
      <xdr:row>35</xdr:row>
      <xdr:rowOff>30163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35</xdr:col>
      <xdr:colOff>142875</xdr:colOff>
      <xdr:row>42</xdr:row>
      <xdr:rowOff>79375</xdr:rowOff>
    </xdr:from>
    <xdr:to>
      <xdr:col>43</xdr:col>
      <xdr:colOff>393942</xdr:colOff>
      <xdr:row>57</xdr:row>
      <xdr:rowOff>143025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46"/>
  <sheetViews>
    <sheetView tabSelected="1" zoomScale="60" zoomScaleNormal="60" workbookViewId="0">
      <selection activeCell="Q99" sqref="Q99"/>
    </sheetView>
  </sheetViews>
  <sheetFormatPr defaultRowHeight="15" x14ac:dyDescent="0.25"/>
  <cols>
    <col min="1" max="1" width="9.140625" style="1"/>
    <col min="2" max="3" width="9.140625" style="9"/>
    <col min="4" max="5" width="9.5703125" style="9" bestFit="1" customWidth="1"/>
    <col min="6" max="7" width="9.140625" style="9"/>
    <col min="8" max="8" width="11.7109375" style="9" customWidth="1"/>
    <col min="9" max="9" width="12.140625" style="9" customWidth="1"/>
    <col min="10" max="10" width="9.140625" style="9"/>
    <col min="12" max="12" width="9.140625" style="9"/>
    <col min="14" max="14" width="14.5703125" style="9" customWidth="1"/>
    <col min="15" max="15" width="16" customWidth="1"/>
    <col min="16" max="20" width="11.85546875" customWidth="1"/>
    <col min="21" max="29" width="9.140625" style="9"/>
    <col min="30" max="30" width="12.7109375" style="9" customWidth="1"/>
    <col min="31" max="31" width="9.140625" style="9"/>
    <col min="44" max="44" width="15.140625" customWidth="1"/>
    <col min="45" max="46" width="9.140625" style="1"/>
  </cols>
  <sheetData>
    <row r="1" spans="1:46" s="1" customFormat="1" ht="15.75" thickBot="1" x14ac:dyDescent="0.3"/>
    <row r="2" spans="1:46" s="1" customFormat="1" x14ac:dyDescent="0.25">
      <c r="B2" s="39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  <c r="AB2" s="40"/>
      <c r="AC2" s="40"/>
      <c r="AD2" s="40"/>
      <c r="AE2" s="40"/>
      <c r="AF2" s="40"/>
      <c r="AG2" s="40"/>
      <c r="AH2" s="40"/>
      <c r="AI2" s="40"/>
      <c r="AJ2" s="40"/>
      <c r="AK2" s="40"/>
      <c r="AL2" s="40"/>
      <c r="AM2" s="40"/>
      <c r="AN2" s="40"/>
      <c r="AO2" s="40"/>
      <c r="AP2" s="40"/>
      <c r="AQ2" s="40"/>
      <c r="AR2" s="41"/>
    </row>
    <row r="3" spans="1:46" s="1" customFormat="1" ht="21" x14ac:dyDescent="0.35">
      <c r="B3" s="42"/>
      <c r="C3" s="68" t="s">
        <v>28</v>
      </c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  <c r="AA3" s="43"/>
      <c r="AB3" s="43"/>
      <c r="AC3" s="43"/>
      <c r="AD3" s="43"/>
      <c r="AE3" s="43"/>
      <c r="AF3" s="43"/>
      <c r="AG3" s="43"/>
      <c r="AH3" s="43"/>
      <c r="AI3" s="43"/>
      <c r="AJ3" s="43"/>
      <c r="AK3" s="43"/>
      <c r="AL3" s="43"/>
      <c r="AM3" s="43"/>
      <c r="AN3" s="43"/>
      <c r="AO3" s="43"/>
      <c r="AP3" s="43"/>
      <c r="AQ3" s="43"/>
      <c r="AR3" s="44"/>
    </row>
    <row r="4" spans="1:46" s="9" customFormat="1" x14ac:dyDescent="0.25">
      <c r="A4" s="1"/>
      <c r="B4" s="42"/>
      <c r="C4" s="43"/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  <c r="AA4" s="43"/>
      <c r="AB4" s="43"/>
      <c r="AC4" s="43"/>
      <c r="AD4" s="43"/>
      <c r="AE4" s="43"/>
      <c r="AF4" s="43"/>
      <c r="AG4" s="43"/>
      <c r="AH4" s="43"/>
      <c r="AI4" s="43"/>
      <c r="AJ4" s="43"/>
      <c r="AK4" s="43"/>
      <c r="AL4" s="43"/>
      <c r="AM4" s="43"/>
      <c r="AN4" s="43"/>
      <c r="AO4" s="43"/>
      <c r="AP4" s="43"/>
      <c r="AQ4" s="43"/>
      <c r="AR4" s="44"/>
      <c r="AS4" s="1"/>
      <c r="AT4" s="1"/>
    </row>
    <row r="5" spans="1:46" s="9" customFormat="1" ht="15.75" x14ac:dyDescent="0.25">
      <c r="A5" s="1"/>
      <c r="B5" s="42"/>
      <c r="C5" s="43"/>
      <c r="D5" s="43"/>
      <c r="E5" s="43"/>
      <c r="F5" s="43"/>
      <c r="G5" s="43"/>
      <c r="H5" s="43"/>
      <c r="I5" s="43"/>
      <c r="J5" s="45" t="s">
        <v>7</v>
      </c>
      <c r="K5" s="46"/>
      <c r="L5" s="45" t="s">
        <v>8</v>
      </c>
      <c r="M5" s="46"/>
      <c r="N5" s="43"/>
      <c r="O5" s="43"/>
      <c r="P5" s="43"/>
      <c r="Q5" s="65" t="s">
        <v>42</v>
      </c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4"/>
      <c r="AS5" s="1"/>
      <c r="AT5" s="1"/>
    </row>
    <row r="6" spans="1:46" s="9" customFormat="1" ht="15.75" thickBot="1" x14ac:dyDescent="0.3">
      <c r="A6" s="1"/>
      <c r="B6" s="42"/>
      <c r="C6" s="43"/>
      <c r="D6" s="43"/>
      <c r="E6" s="43"/>
      <c r="F6" s="47" t="s">
        <v>17</v>
      </c>
      <c r="G6" s="48"/>
      <c r="H6" s="47" t="s">
        <v>36</v>
      </c>
      <c r="I6" s="48"/>
      <c r="J6" s="47" t="s">
        <v>3</v>
      </c>
      <c r="K6" s="48"/>
      <c r="L6" s="47" t="s">
        <v>6</v>
      </c>
      <c r="M6" s="48"/>
      <c r="N6" s="47" t="s">
        <v>11</v>
      </c>
      <c r="O6" s="48"/>
      <c r="P6" s="49"/>
      <c r="Q6" s="49"/>
      <c r="R6" s="49"/>
      <c r="S6" s="49"/>
      <c r="T6" s="49"/>
      <c r="U6" s="43"/>
      <c r="V6" s="43"/>
      <c r="W6" s="43"/>
      <c r="X6" s="43"/>
      <c r="Y6" s="43"/>
      <c r="Z6" s="43"/>
      <c r="AA6" s="43"/>
      <c r="AB6" s="43"/>
      <c r="AC6" s="43"/>
      <c r="AD6" s="43"/>
      <c r="AE6" s="43"/>
      <c r="AF6" s="50"/>
      <c r="AG6" s="50"/>
      <c r="AH6" s="50"/>
      <c r="AI6" s="50"/>
      <c r="AJ6" s="50"/>
      <c r="AK6" s="50"/>
      <c r="AL6" s="50"/>
      <c r="AM6" s="50"/>
      <c r="AN6" s="50"/>
      <c r="AO6" s="50"/>
      <c r="AP6" s="50"/>
      <c r="AQ6" s="50"/>
      <c r="AR6" s="51"/>
      <c r="AS6" s="38"/>
      <c r="AT6" s="38"/>
    </row>
    <row r="7" spans="1:46" ht="15.75" x14ac:dyDescent="0.25">
      <c r="B7" s="42"/>
      <c r="C7" s="43"/>
      <c r="D7" s="43"/>
      <c r="E7" s="43"/>
      <c r="F7" s="52" t="s">
        <v>13</v>
      </c>
      <c r="G7" s="10">
        <f ca="1">MIN(F16:F120)</f>
        <v>0.31428905516895989</v>
      </c>
      <c r="H7" s="52" t="s">
        <v>13</v>
      </c>
      <c r="I7" s="10">
        <f ca="1">MIN(H16:H120)</f>
        <v>0</v>
      </c>
      <c r="J7" s="52" t="s">
        <v>1</v>
      </c>
      <c r="K7" s="2">
        <v>0</v>
      </c>
      <c r="L7" s="52" t="s">
        <v>1</v>
      </c>
      <c r="M7" s="5">
        <v>5</v>
      </c>
      <c r="N7" s="52" t="s">
        <v>1</v>
      </c>
      <c r="O7" s="7">
        <f ca="1">AVERAGE(N16:N120)</f>
        <v>11.923090678708515</v>
      </c>
      <c r="P7" s="12"/>
      <c r="Q7" s="65" t="s">
        <v>43</v>
      </c>
      <c r="R7" s="12"/>
      <c r="S7" s="12"/>
      <c r="T7" s="12"/>
      <c r="U7" s="43"/>
      <c r="V7" s="43"/>
      <c r="W7" s="43"/>
      <c r="X7" s="43"/>
      <c r="Y7" s="43"/>
      <c r="Z7" s="43"/>
      <c r="AA7" s="43"/>
      <c r="AB7" s="43"/>
      <c r="AC7" s="43"/>
      <c r="AD7" s="43"/>
      <c r="AE7" s="43"/>
      <c r="AF7" s="50"/>
      <c r="AG7" s="50"/>
      <c r="AH7" s="50"/>
      <c r="AI7" s="50"/>
      <c r="AJ7" s="50"/>
      <c r="AK7" s="50"/>
      <c r="AL7" s="50"/>
      <c r="AM7" s="50"/>
      <c r="AN7" s="50"/>
      <c r="AO7" s="50"/>
      <c r="AP7" s="50"/>
      <c r="AQ7" s="50"/>
      <c r="AR7" s="51"/>
      <c r="AS7" s="38"/>
      <c r="AT7" s="38"/>
    </row>
    <row r="8" spans="1:46" ht="16.5" thickBot="1" x14ac:dyDescent="0.3">
      <c r="B8" s="42"/>
      <c r="C8" s="43"/>
      <c r="D8" s="43"/>
      <c r="E8" s="43"/>
      <c r="F8" s="52" t="s">
        <v>14</v>
      </c>
      <c r="G8" s="11">
        <f ca="1">MAX(F16:F120)</f>
        <v>0.67059641808888049</v>
      </c>
      <c r="H8" s="52" t="s">
        <v>14</v>
      </c>
      <c r="I8" s="11">
        <f ca="1">MAX(H16:H120)</f>
        <v>1</v>
      </c>
      <c r="J8" s="52" t="s">
        <v>2</v>
      </c>
      <c r="K8" s="3">
        <v>1</v>
      </c>
      <c r="L8" s="52" t="s">
        <v>2</v>
      </c>
      <c r="M8" s="6">
        <v>0.5</v>
      </c>
      <c r="N8" s="52" t="s">
        <v>2</v>
      </c>
      <c r="O8" s="8">
        <f ca="1">STDEV(N16:N120)</f>
        <v>3.412998514148037</v>
      </c>
      <c r="P8" s="12"/>
      <c r="Q8" s="66" t="s">
        <v>38</v>
      </c>
      <c r="R8" s="12"/>
      <c r="S8" s="12"/>
      <c r="T8" s="12"/>
      <c r="U8" s="43"/>
      <c r="V8" s="43"/>
      <c r="W8" s="43"/>
      <c r="X8" s="43"/>
      <c r="Y8" s="43"/>
      <c r="Z8" s="43"/>
      <c r="AA8" s="43"/>
      <c r="AB8" s="43"/>
      <c r="AC8" s="43"/>
      <c r="AD8" s="43"/>
      <c r="AE8" s="43"/>
      <c r="AF8" s="50"/>
      <c r="AG8" s="50"/>
      <c r="AH8" s="50"/>
      <c r="AI8" s="50"/>
      <c r="AJ8" s="50"/>
      <c r="AK8" s="50"/>
      <c r="AL8" s="50"/>
      <c r="AM8" s="50"/>
      <c r="AN8" s="50"/>
      <c r="AO8" s="50"/>
      <c r="AP8" s="50"/>
      <c r="AQ8" s="50"/>
      <c r="AR8" s="51"/>
      <c r="AS8" s="38"/>
      <c r="AT8" s="38"/>
    </row>
    <row r="9" spans="1:46" ht="16.5" thickBot="1" x14ac:dyDescent="0.3">
      <c r="B9" s="42"/>
      <c r="C9" s="43"/>
      <c r="D9" s="43"/>
      <c r="E9" s="43"/>
      <c r="F9" s="47" t="s">
        <v>18</v>
      </c>
      <c r="G9" s="48"/>
      <c r="H9" s="47" t="s">
        <v>37</v>
      </c>
      <c r="I9" s="48"/>
      <c r="J9" s="47" t="s">
        <v>4</v>
      </c>
      <c r="K9" s="48"/>
      <c r="L9" s="47" t="s">
        <v>5</v>
      </c>
      <c r="M9" s="48"/>
      <c r="N9" s="47" t="s">
        <v>12</v>
      </c>
      <c r="O9" s="48"/>
      <c r="P9" s="49"/>
      <c r="Q9" s="67" t="s">
        <v>39</v>
      </c>
      <c r="R9" s="49"/>
      <c r="S9" s="49"/>
      <c r="T9" s="49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50"/>
      <c r="AG9" s="50"/>
      <c r="AH9" s="50"/>
      <c r="AI9" s="50"/>
      <c r="AJ9" s="50"/>
      <c r="AK9" s="50"/>
      <c r="AL9" s="50"/>
      <c r="AM9" s="50"/>
      <c r="AN9" s="50"/>
      <c r="AO9" s="50"/>
      <c r="AP9" s="50"/>
      <c r="AQ9" s="50"/>
      <c r="AR9" s="51"/>
      <c r="AS9" s="38"/>
      <c r="AT9" s="38"/>
    </row>
    <row r="10" spans="1:46" ht="15.75" x14ac:dyDescent="0.25">
      <c r="B10" s="42"/>
      <c r="C10" s="43"/>
      <c r="D10" s="43"/>
      <c r="E10" s="43"/>
      <c r="F10" s="52" t="s">
        <v>13</v>
      </c>
      <c r="G10" s="10">
        <f ca="1">MIN(G16:G120)</f>
        <v>0.23159738020030485</v>
      </c>
      <c r="H10" s="52" t="s">
        <v>13</v>
      </c>
      <c r="I10" s="10">
        <f ca="1">MIN(I16:I120)</f>
        <v>0</v>
      </c>
      <c r="J10" s="52" t="s">
        <v>1</v>
      </c>
      <c r="K10" s="2">
        <v>0</v>
      </c>
      <c r="L10" s="52" t="s">
        <v>1</v>
      </c>
      <c r="M10" s="5">
        <v>12</v>
      </c>
      <c r="N10" s="52" t="s">
        <v>1</v>
      </c>
      <c r="O10" s="7">
        <f ca="1">AVERAGE(O16:O120)</f>
        <v>166.79814567205639</v>
      </c>
      <c r="P10" s="12"/>
      <c r="Q10" s="66" t="s">
        <v>40</v>
      </c>
      <c r="R10" s="12"/>
      <c r="S10" s="12"/>
      <c r="T10" s="12"/>
      <c r="U10" s="43"/>
      <c r="V10" s="43"/>
      <c r="W10" s="43"/>
      <c r="X10" s="43"/>
      <c r="Y10" s="43"/>
      <c r="Z10" s="43"/>
      <c r="AA10" s="43"/>
      <c r="AB10" s="43"/>
      <c r="AC10" s="43"/>
      <c r="AD10" s="43"/>
      <c r="AE10" s="43"/>
      <c r="AF10" s="50"/>
      <c r="AG10" s="50"/>
      <c r="AH10" s="50"/>
      <c r="AI10" s="50"/>
      <c r="AJ10" s="50"/>
      <c r="AK10" s="50"/>
      <c r="AL10" s="50"/>
      <c r="AM10" s="50"/>
      <c r="AN10" s="50"/>
      <c r="AO10" s="50"/>
      <c r="AP10" s="50"/>
      <c r="AQ10" s="50"/>
      <c r="AR10" s="51"/>
      <c r="AS10" s="38"/>
      <c r="AT10" s="38"/>
    </row>
    <row r="11" spans="1:46" ht="15.75" thickBot="1" x14ac:dyDescent="0.3">
      <c r="B11" s="42"/>
      <c r="C11" s="43"/>
      <c r="D11" s="43"/>
      <c r="E11" s="43"/>
      <c r="F11" s="52" t="s">
        <v>14</v>
      </c>
      <c r="G11" s="11">
        <f ca="1">MAX(G16:G120)</f>
        <v>0.60991766357879962</v>
      </c>
      <c r="H11" s="52" t="s">
        <v>14</v>
      </c>
      <c r="I11" s="11">
        <f ca="1">MAX(I16:I120)</f>
        <v>1</v>
      </c>
      <c r="J11" s="52" t="s">
        <v>2</v>
      </c>
      <c r="K11" s="3">
        <v>1</v>
      </c>
      <c r="L11" s="52" t="s">
        <v>2</v>
      </c>
      <c r="M11" s="6">
        <v>3.5</v>
      </c>
      <c r="N11" s="52" t="s">
        <v>2</v>
      </c>
      <c r="O11" s="8">
        <f ca="1">STDEV(O16:O120)</f>
        <v>104.06488380600848</v>
      </c>
      <c r="P11" s="12"/>
      <c r="Q11" s="12"/>
      <c r="R11" s="12"/>
      <c r="S11" s="12"/>
      <c r="T11" s="12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50"/>
      <c r="AG11" s="50"/>
      <c r="AH11" s="50"/>
      <c r="AI11" s="50"/>
      <c r="AJ11" s="50"/>
      <c r="AK11" s="50"/>
      <c r="AL11" s="50"/>
      <c r="AM11" s="50"/>
      <c r="AN11" s="50"/>
      <c r="AO11" s="50"/>
      <c r="AP11" s="50"/>
      <c r="AQ11" s="50"/>
      <c r="AR11" s="51"/>
      <c r="AS11" s="38"/>
      <c r="AT11" s="38"/>
    </row>
    <row r="12" spans="1:46" ht="15.75" thickBot="1" x14ac:dyDescent="0.3">
      <c r="B12" s="42"/>
      <c r="C12" s="43"/>
      <c r="D12" s="43"/>
      <c r="E12" s="43"/>
      <c r="F12" s="43"/>
      <c r="G12" s="43"/>
      <c r="H12" s="43"/>
      <c r="I12" s="43"/>
      <c r="J12" s="52" t="s">
        <v>10</v>
      </c>
      <c r="K12" s="4">
        <v>0.6</v>
      </c>
      <c r="L12" s="43"/>
      <c r="M12" s="53"/>
      <c r="N12" s="43"/>
      <c r="O12" s="53"/>
      <c r="P12" s="43"/>
      <c r="Q12" s="43" t="s">
        <v>44</v>
      </c>
      <c r="R12" s="43"/>
      <c r="S12" s="43"/>
      <c r="T12" s="43"/>
      <c r="U12" s="43"/>
      <c r="V12" s="43"/>
      <c r="W12" s="43"/>
      <c r="X12" s="43"/>
      <c r="Y12" s="43"/>
      <c r="Z12" s="43"/>
      <c r="AA12" s="43"/>
      <c r="AB12" s="43"/>
      <c r="AC12" s="43"/>
      <c r="AD12" s="43"/>
      <c r="AE12" s="43"/>
      <c r="AF12" s="50"/>
      <c r="AG12" s="50"/>
      <c r="AH12" s="50"/>
      <c r="AI12" s="50"/>
      <c r="AJ12" s="50"/>
      <c r="AK12" s="50"/>
      <c r="AL12" s="50"/>
      <c r="AM12" s="50"/>
      <c r="AN12" s="50"/>
      <c r="AO12" s="50"/>
      <c r="AP12" s="50"/>
      <c r="AQ12" s="50"/>
      <c r="AR12" s="51"/>
      <c r="AS12" s="38"/>
      <c r="AT12" s="38"/>
    </row>
    <row r="13" spans="1:46" s="9" customFormat="1" x14ac:dyDescent="0.25">
      <c r="A13" s="1"/>
      <c r="B13" s="42"/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50"/>
      <c r="AG13" s="50"/>
      <c r="AH13" s="50"/>
      <c r="AI13" s="50"/>
      <c r="AJ13" s="50"/>
      <c r="AK13" s="50"/>
      <c r="AL13" s="50"/>
      <c r="AM13" s="50"/>
      <c r="AN13" s="50"/>
      <c r="AO13" s="50"/>
      <c r="AP13" s="50"/>
      <c r="AQ13" s="50"/>
      <c r="AR13" s="51"/>
      <c r="AS13" s="38"/>
      <c r="AT13" s="38"/>
    </row>
    <row r="14" spans="1:46" s="9" customFormat="1" ht="76.5" customHeight="1" thickBot="1" x14ac:dyDescent="0.3">
      <c r="A14" s="1"/>
      <c r="B14" s="42"/>
      <c r="C14" s="43"/>
      <c r="D14" s="54" t="s">
        <v>31</v>
      </c>
      <c r="E14" s="55"/>
      <c r="F14" s="54" t="s">
        <v>30</v>
      </c>
      <c r="G14" s="55"/>
      <c r="H14" s="54" t="s">
        <v>29</v>
      </c>
      <c r="I14" s="55"/>
      <c r="J14" s="54" t="s">
        <v>32</v>
      </c>
      <c r="K14" s="55"/>
      <c r="L14" s="54" t="s">
        <v>33</v>
      </c>
      <c r="M14" s="55"/>
      <c r="N14" s="56" t="s">
        <v>34</v>
      </c>
      <c r="O14" s="56" t="s">
        <v>35</v>
      </c>
      <c r="P14" s="57"/>
      <c r="Q14" s="57"/>
      <c r="R14" s="57"/>
      <c r="S14" s="57"/>
      <c r="T14" s="57"/>
      <c r="U14" s="43"/>
      <c r="V14" s="43"/>
      <c r="W14" s="43"/>
      <c r="X14" s="43"/>
      <c r="Y14" s="43"/>
      <c r="Z14" s="43"/>
      <c r="AA14" s="43"/>
      <c r="AB14" s="43"/>
      <c r="AC14" s="43"/>
      <c r="AD14" s="43"/>
      <c r="AE14" s="43"/>
      <c r="AF14" s="43"/>
      <c r="AG14" s="43"/>
      <c r="AH14" s="43"/>
      <c r="AI14" s="43"/>
      <c r="AJ14" s="43"/>
      <c r="AK14" s="43"/>
      <c r="AL14" s="43"/>
      <c r="AM14" s="43"/>
      <c r="AN14" s="43"/>
      <c r="AO14" s="43"/>
      <c r="AP14" s="43"/>
      <c r="AQ14" s="43"/>
      <c r="AR14" s="44"/>
      <c r="AS14" s="1"/>
      <c r="AT14" s="1"/>
    </row>
    <row r="15" spans="1:46" s="9" customFormat="1" x14ac:dyDescent="0.25">
      <c r="A15" s="1"/>
      <c r="B15" s="42"/>
      <c r="C15" s="69" t="s">
        <v>23</v>
      </c>
      <c r="D15" s="69" t="s">
        <v>15</v>
      </c>
      <c r="E15" s="69" t="s">
        <v>16</v>
      </c>
      <c r="F15" s="69" t="s">
        <v>21</v>
      </c>
      <c r="G15" s="69" t="s">
        <v>20</v>
      </c>
      <c r="H15" s="69" t="s">
        <v>19</v>
      </c>
      <c r="I15" s="69" t="s">
        <v>22</v>
      </c>
      <c r="J15" s="69" t="s">
        <v>3</v>
      </c>
      <c r="K15" s="69" t="s">
        <v>4</v>
      </c>
      <c r="L15" s="69" t="s">
        <v>6</v>
      </c>
      <c r="M15" s="69" t="s">
        <v>5</v>
      </c>
      <c r="N15" s="69" t="s">
        <v>0</v>
      </c>
      <c r="O15" s="69" t="s">
        <v>9</v>
      </c>
      <c r="P15" s="57"/>
      <c r="Q15" s="57"/>
      <c r="R15" s="57"/>
      <c r="S15" s="57"/>
      <c r="T15" s="57"/>
      <c r="U15" s="43"/>
      <c r="V15" s="43"/>
      <c r="W15" s="43"/>
      <c r="X15" s="43"/>
      <c r="Y15" s="43"/>
      <c r="Z15" s="43"/>
      <c r="AA15" s="43"/>
      <c r="AB15" s="58" t="s">
        <v>25</v>
      </c>
      <c r="AC15" s="43"/>
      <c r="AD15" s="43"/>
      <c r="AE15" s="27" t="s">
        <v>26</v>
      </c>
      <c r="AF15" s="15">
        <f ca="1">AC17</f>
        <v>4.0678367449525412</v>
      </c>
      <c r="AG15" s="16">
        <f ca="1">AF15+($AC$18-$AC$17)/10</f>
        <v>5.9602049695482915</v>
      </c>
      <c r="AH15" s="16">
        <f ca="1">AG15+($AC$18-$AC$17)/10</f>
        <v>7.8525731941440418</v>
      </c>
      <c r="AI15" s="16">
        <f ca="1">AH15+($AC$18-$AC$17)/10</f>
        <v>9.744941418739792</v>
      </c>
      <c r="AJ15" s="16">
        <f ca="1">AI15+($AC$18-$AC$17)/10</f>
        <v>11.637309643335543</v>
      </c>
      <c r="AK15" s="16">
        <f ca="1">AJ15+($AC$18-$AC$17)/10</f>
        <v>13.529677867931294</v>
      </c>
      <c r="AL15" s="16">
        <f ca="1">AK15+($AC$18-$AC$17)/10</f>
        <v>15.422046092527046</v>
      </c>
      <c r="AM15" s="16">
        <f ca="1">AL15+($AC$18-$AC$17)/10</f>
        <v>17.314414317122797</v>
      </c>
      <c r="AN15" s="16">
        <f ca="1">AM15+($AC$18-$AC$17)/10</f>
        <v>19.206782541718546</v>
      </c>
      <c r="AO15" s="17">
        <f ca="1">AN15+($AC$18-$AC$17)/10</f>
        <v>21.099150766314295</v>
      </c>
      <c r="AP15" s="43"/>
      <c r="AQ15" s="43"/>
      <c r="AR15" s="44"/>
      <c r="AS15" s="1"/>
      <c r="AT15" s="1"/>
    </row>
    <row r="16" spans="1:46" s="9" customFormat="1" ht="15.75" thickBot="1" x14ac:dyDescent="0.3">
      <c r="A16" s="1"/>
      <c r="B16" s="42"/>
      <c r="C16" s="59">
        <v>0.25</v>
      </c>
      <c r="D16" s="59">
        <f ca="1">RAND()</f>
        <v>0.42841038666097286</v>
      </c>
      <c r="E16" s="59">
        <f ca="1">RAND()</f>
        <v>0.90267551479800257</v>
      </c>
      <c r="F16" s="59">
        <f ca="1">AVERAGE(D16:D20)</f>
        <v>0.39498159305593061</v>
      </c>
      <c r="G16" s="59">
        <f ca="1">AVERAGE(E16:E20)</f>
        <v>0.60991766357879962</v>
      </c>
      <c r="H16" s="59">
        <f ca="1">(F16-$G$7)/($G$8-$G$7)</f>
        <v>0.22646890377369558</v>
      </c>
      <c r="I16" s="59">
        <f ca="1">(G16-$G$10)/($G$11-$G$10)</f>
        <v>1</v>
      </c>
      <c r="J16" s="59">
        <f ca="1">_xlfn.NORM.INV(RAND(),$K$7,$K$8)</f>
        <v>-1.606856230835205</v>
      </c>
      <c r="K16" s="59">
        <f t="shared" ref="K16:K47" ca="1" si="0">_xlfn.NORM.INV(RAND(),$K$10+$K$12*($K$11/$K$8)*(J16-$K$7),SQRT($K$12*$K$8*$K$11))</f>
        <v>-0.8456238559485193</v>
      </c>
      <c r="L16" s="12">
        <f ca="1">J16*$M$8+$M$7</f>
        <v>4.1965718845823972</v>
      </c>
      <c r="M16" s="12">
        <f ca="1">K16*$M$11+$M$10</f>
        <v>9.0403165041801827</v>
      </c>
      <c r="N16" s="12">
        <f ca="1">IF(M16&lt;0,0,M16)</f>
        <v>9.0403165041801827</v>
      </c>
      <c r="O16" s="12">
        <f ca="1">EXP(L16)</f>
        <v>66.458114002015236</v>
      </c>
      <c r="P16" s="12"/>
      <c r="Q16" s="12"/>
      <c r="R16" s="12"/>
      <c r="S16" s="12"/>
      <c r="T16" s="12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29"/>
      <c r="AF16" s="18">
        <f ca="1">AF15+($AC$18-$AC$17)/10</f>
        <v>5.9602049695482915</v>
      </c>
      <c r="AG16" s="19">
        <f ca="1">AG15+($AC$18-$AC$17)/10</f>
        <v>7.8525731941440418</v>
      </c>
      <c r="AH16" s="19">
        <f ca="1">AH15+($AC$18-$AC$17)/10</f>
        <v>9.744941418739792</v>
      </c>
      <c r="AI16" s="19">
        <f ca="1">AI15+($AC$18-$AC$17)/10</f>
        <v>11.637309643335543</v>
      </c>
      <c r="AJ16" s="19">
        <f ca="1">AJ15+($AC$18-$AC$17)/10</f>
        <v>13.529677867931294</v>
      </c>
      <c r="AK16" s="19">
        <f ca="1">AK15+($AC$18-$AC$17)/10</f>
        <v>15.422046092527046</v>
      </c>
      <c r="AL16" s="19">
        <f ca="1">AL15+($AC$18-$AC$17)/10</f>
        <v>17.314414317122797</v>
      </c>
      <c r="AM16" s="19">
        <f ca="1">AM15+($AC$18-$AC$17)/10</f>
        <v>19.206782541718546</v>
      </c>
      <c r="AN16" s="19">
        <f ca="1">AN15+($AC$18-$AC$17)/10</f>
        <v>21.099150766314295</v>
      </c>
      <c r="AO16" s="20">
        <f ca="1">AO15+($AC$18-$AC$17)/10</f>
        <v>22.991518990910045</v>
      </c>
      <c r="AP16" s="43"/>
      <c r="AQ16" s="43"/>
      <c r="AR16" s="44"/>
      <c r="AS16" s="1"/>
      <c r="AT16" s="1"/>
    </row>
    <row r="17" spans="1:46" s="9" customFormat="1" x14ac:dyDescent="0.25">
      <c r="A17" s="1"/>
      <c r="B17" s="42"/>
      <c r="C17" s="59">
        <f>C16+0.25</f>
        <v>0.5</v>
      </c>
      <c r="D17" s="59">
        <f t="shared" ref="D17:E48" ca="1" si="1">RAND()</f>
        <v>0.37196363470844973</v>
      </c>
      <c r="E17" s="59">
        <f t="shared" ca="1" si="1"/>
        <v>0.7877640228649585</v>
      </c>
      <c r="F17" s="59">
        <f ca="1">AVERAGE(D16:D21)</f>
        <v>0.41078115255673131</v>
      </c>
      <c r="G17" s="59">
        <f ca="1">AVERAGE(E16:E21)</f>
        <v>0.59437258921538361</v>
      </c>
      <c r="H17" s="59">
        <f t="shared" ref="H17:H80" ca="1" si="2">(F17-$G$7)/($G$8-$G$7)</f>
        <v>0.27081140450487362</v>
      </c>
      <c r="I17" s="59">
        <f t="shared" ref="I17:I80" ca="1" si="3">(G17-$G$10)/($G$11-$G$10)</f>
        <v>0.95891028039893977</v>
      </c>
      <c r="J17" s="59">
        <f t="shared" ref="J17:J80" ca="1" si="4">_xlfn.NORM.INV(RAND(),$K$7,$K$8)</f>
        <v>-1.4060050645987712</v>
      </c>
      <c r="K17" s="59">
        <f t="shared" ca="1" si="0"/>
        <v>-0.41210782256622674</v>
      </c>
      <c r="L17" s="12">
        <f t="shared" ref="L17:L80" ca="1" si="5">J17*$M$8+$M$7</f>
        <v>4.2969974677006144</v>
      </c>
      <c r="M17" s="12">
        <f t="shared" ref="M17:M80" ca="1" si="6">K17*$M$11+$M$10</f>
        <v>10.557622621018206</v>
      </c>
      <c r="N17" s="12">
        <f t="shared" ref="N17:N80" ca="1" si="7">IF(M17&lt;0,0,M17)</f>
        <v>10.557622621018206</v>
      </c>
      <c r="O17" s="12">
        <f t="shared" ref="O17:O47" ca="1" si="8">EXP(L17)</f>
        <v>73.478839565512288</v>
      </c>
      <c r="P17" s="12"/>
      <c r="Q17" s="12"/>
      <c r="R17" s="12"/>
      <c r="S17" s="12"/>
      <c r="T17" s="12"/>
      <c r="U17" s="43"/>
      <c r="V17" s="43"/>
      <c r="W17" s="43"/>
      <c r="X17" s="43"/>
      <c r="Y17" s="43"/>
      <c r="Z17" s="43"/>
      <c r="AA17" s="43"/>
      <c r="AB17" s="25" t="s">
        <v>13</v>
      </c>
      <c r="AC17" s="21">
        <f ca="1">MIN(N16:N120)</f>
        <v>4.0678367449525412</v>
      </c>
      <c r="AD17" s="52" t="s">
        <v>0</v>
      </c>
      <c r="AE17" s="36">
        <f ca="1">MIN(N16:N120)</f>
        <v>4.0678367449525412</v>
      </c>
      <c r="AF17" s="16">
        <f ca="1">$AC$17+($AC$18-$AC$17)/20</f>
        <v>5.0140208572504168</v>
      </c>
      <c r="AG17" s="16">
        <f ca="1">AF17+($AC$18-$AC$17)/10</f>
        <v>6.9063890818461671</v>
      </c>
      <c r="AH17" s="16">
        <f ca="1">AG17+($AC$18-$AC$17)/10</f>
        <v>8.7987573064419173</v>
      </c>
      <c r="AI17" s="16">
        <f ca="1">AH17+($AC$18-$AC$17)/10</f>
        <v>10.691125531037668</v>
      </c>
      <c r="AJ17" s="16">
        <f ca="1">AI17+($AC$18-$AC$17)/10</f>
        <v>12.58349375563342</v>
      </c>
      <c r="AK17" s="16">
        <f ca="1">AJ17+($AC$18-$AC$17)/10</f>
        <v>14.475861980229171</v>
      </c>
      <c r="AL17" s="16">
        <f ca="1">AK17+($AC$18-$AC$17)/10</f>
        <v>16.368230204824922</v>
      </c>
      <c r="AM17" s="16">
        <f ca="1">AL17+($AC$18-$AC$17)/10</f>
        <v>18.260598429420671</v>
      </c>
      <c r="AN17" s="16">
        <f ca="1">AM17+($AC$18-$AC$17)/10</f>
        <v>20.152966654016421</v>
      </c>
      <c r="AO17" s="16">
        <f ca="1">AN17+($AC$18-$AC$17)/10</f>
        <v>22.04533487861217</v>
      </c>
      <c r="AP17" s="23">
        <f ca="1">AC18</f>
        <v>22.991518990910045</v>
      </c>
      <c r="AQ17" s="43"/>
      <c r="AR17" s="44"/>
      <c r="AS17" s="1"/>
      <c r="AT17" s="1"/>
    </row>
    <row r="18" spans="1:46" s="9" customFormat="1" ht="15.75" thickBot="1" x14ac:dyDescent="0.3">
      <c r="A18" s="1"/>
      <c r="B18" s="42"/>
      <c r="C18" s="59">
        <f t="shared" ref="C18:C81" si="9">C17+0.25</f>
        <v>0.75</v>
      </c>
      <c r="D18" s="59">
        <f t="shared" ca="1" si="1"/>
        <v>0.14847835435825385</v>
      </c>
      <c r="E18" s="59">
        <f t="shared" ca="1" si="1"/>
        <v>0.86562110060131914</v>
      </c>
      <c r="F18" s="59">
        <f ca="1">AVERAGE(D16:D22)</f>
        <v>0.36126245722900791</v>
      </c>
      <c r="G18" s="59">
        <f ca="1">AVERAGE(E16:E22)</f>
        <v>0.51455505838248683</v>
      </c>
      <c r="H18" s="59">
        <f t="shared" ca="1" si="2"/>
        <v>0.1318339359453686</v>
      </c>
      <c r="I18" s="59">
        <f t="shared" ca="1" si="3"/>
        <v>0.74793155591685212</v>
      </c>
      <c r="J18" s="59">
        <f t="shared" ca="1" si="4"/>
        <v>0.72016081820102673</v>
      </c>
      <c r="K18" s="59">
        <f t="shared" ca="1" si="0"/>
        <v>1.1280849538012905</v>
      </c>
      <c r="L18" s="12">
        <f t="shared" ca="1" si="5"/>
        <v>5.3600804091005134</v>
      </c>
      <c r="M18" s="12">
        <f t="shared" ca="1" si="6"/>
        <v>15.948297338304517</v>
      </c>
      <c r="N18" s="12">
        <f t="shared" ca="1" si="7"/>
        <v>15.948297338304517</v>
      </c>
      <c r="O18" s="12">
        <f t="shared" ca="1" si="8"/>
        <v>212.74205215886568</v>
      </c>
      <c r="P18" s="12"/>
      <c r="Q18" s="12"/>
      <c r="R18" s="12"/>
      <c r="S18" s="12"/>
      <c r="T18" s="12"/>
      <c r="U18" s="43"/>
      <c r="V18" s="43"/>
      <c r="W18" s="43"/>
      <c r="X18" s="43"/>
      <c r="Y18" s="43"/>
      <c r="Z18" s="43"/>
      <c r="AA18" s="43"/>
      <c r="AB18" s="26" t="s">
        <v>14</v>
      </c>
      <c r="AC18" s="22">
        <f ca="1">MAX(N16:N120)</f>
        <v>22.991518990910045</v>
      </c>
      <c r="AD18" s="52" t="s">
        <v>24</v>
      </c>
      <c r="AE18" s="37">
        <v>0</v>
      </c>
      <c r="AF18" s="19">
        <f ca="1">COUNTIF($N$16:$N$120,"&lt;"&amp;AF16)/COUNT($N$16:$N$120)</f>
        <v>2.8571428571428571E-2</v>
      </c>
      <c r="AG18" s="19">
        <f ca="1">(COUNTIF($N$16:$N$120,"&lt;"&amp;AG16)-AF18)/COUNT(N16:N120)</f>
        <v>9.4965986394557819E-2</v>
      </c>
      <c r="AH18" s="19">
        <f ca="1">(COUNTIF($N$16:$N$120,"&lt;"&amp;AH16)/COUNT($N$16:$N$120))-SUM($AF$18:AG18)</f>
        <v>0.17170068027210886</v>
      </c>
      <c r="AI18" s="19">
        <f ca="1">(COUNTIF($N$16:$N$120,"&lt;"&amp;AI16)/COUNT($N$16:$N$120))-SUM($AF$18:AH18)</f>
        <v>0.2</v>
      </c>
      <c r="AJ18" s="19">
        <f ca="1">(COUNTIF($N$16:$N$120,"&lt;"&amp;AJ16)/COUNT($N$16:$N$120))-SUM($AF$18:AI18)</f>
        <v>0.18095238095238098</v>
      </c>
      <c r="AK18" s="19">
        <f ca="1">(COUNTIF($N$16:$N$120,"&lt;"&amp;AK16)/COUNT($N$16:$N$120))-SUM($AF$18:AJ18)</f>
        <v>0.16190476190476188</v>
      </c>
      <c r="AL18" s="19">
        <f ca="1">(COUNTIF($N$16:$N$120,"&lt;"&amp;AL16)/COUNT($N$16:$N$120))-SUM($AF$18:AK18)</f>
        <v>0.10476190476190472</v>
      </c>
      <c r="AM18" s="19">
        <f ca="1">(COUNTIF($N$16:$N$120,"&lt;"&amp;AM16)/COUNT($N$16:$N$120))-SUM($AF$18:AL18)</f>
        <v>4.7619047619047672E-2</v>
      </c>
      <c r="AN18" s="19">
        <f ca="1">(COUNTIF($N$16:$N$120,"&lt;"&amp;AN16)/COUNT($N$16:$N$120))-SUM($AF$18:AM18)</f>
        <v>0</v>
      </c>
      <c r="AO18" s="19">
        <f ca="1">(COUNTIF($N$16:$N$120,"&lt;"&amp;AO16)/COUNT($N$16:$N$120))-SUM($AF$18:AN18)</f>
        <v>0</v>
      </c>
      <c r="AP18" s="24">
        <v>0</v>
      </c>
      <c r="AQ18" s="43"/>
      <c r="AR18" s="44"/>
      <c r="AS18" s="1"/>
      <c r="AT18" s="1"/>
    </row>
    <row r="19" spans="1:46" s="9" customFormat="1" ht="15.75" thickBot="1" x14ac:dyDescent="0.3">
      <c r="A19" s="1"/>
      <c r="B19" s="42"/>
      <c r="C19" s="59">
        <f t="shared" si="9"/>
        <v>1</v>
      </c>
      <c r="D19" s="59">
        <f t="shared" ca="1" si="1"/>
        <v>0.38813934408982254</v>
      </c>
      <c r="E19" s="59">
        <f t="shared" ca="1" si="1"/>
        <v>0.48369251727198759</v>
      </c>
      <c r="F19" s="59">
        <f ca="1">AVERAGE(D16:D23)</f>
        <v>0.33260639427926891</v>
      </c>
      <c r="G19" s="59">
        <f ca="1">AVERAGE(E16:E23)</f>
        <v>0.53897602364747665</v>
      </c>
      <c r="H19" s="59">
        <f t="shared" ca="1" si="2"/>
        <v>5.1408814457830375E-2</v>
      </c>
      <c r="I19" s="59">
        <f t="shared" ca="1" si="3"/>
        <v>0.81248258936106632</v>
      </c>
      <c r="J19" s="59">
        <f t="shared" ca="1" si="4"/>
        <v>0.18801632660504058</v>
      </c>
      <c r="K19" s="59">
        <f t="shared" ca="1" si="0"/>
        <v>-0.37774853018790222</v>
      </c>
      <c r="L19" s="12">
        <f t="shared" ca="1" si="5"/>
        <v>5.0940081633025205</v>
      </c>
      <c r="M19" s="12">
        <f t="shared" ca="1" si="6"/>
        <v>10.677880144342343</v>
      </c>
      <c r="N19" s="12">
        <f t="shared" ca="1" si="7"/>
        <v>10.677880144342343</v>
      </c>
      <c r="O19" s="12">
        <f t="shared" ca="1" si="8"/>
        <v>163.04205331066387</v>
      </c>
      <c r="P19" s="12"/>
      <c r="Q19" s="12"/>
      <c r="R19" s="12"/>
      <c r="S19" s="12"/>
      <c r="T19" s="12"/>
      <c r="U19" s="43"/>
      <c r="V19" s="43"/>
      <c r="W19" s="43"/>
      <c r="X19" s="43"/>
      <c r="Y19" s="43"/>
      <c r="Z19" s="43"/>
      <c r="AA19" s="43"/>
      <c r="AB19" s="43"/>
      <c r="AC19" s="43"/>
      <c r="AD19" s="52" t="s">
        <v>41</v>
      </c>
      <c r="AE19" s="30">
        <f>AE18</f>
        <v>0</v>
      </c>
      <c r="AF19" s="31">
        <f ca="1">AF18+AE19</f>
        <v>2.8571428571428571E-2</v>
      </c>
      <c r="AG19" s="31">
        <f t="shared" ref="AG19:AP19" ca="1" si="10">AG18+AF19</f>
        <v>0.12353741496598639</v>
      </c>
      <c r="AH19" s="31">
        <f t="shared" ca="1" si="10"/>
        <v>0.29523809523809524</v>
      </c>
      <c r="AI19" s="31">
        <f t="shared" ca="1" si="10"/>
        <v>0.49523809523809526</v>
      </c>
      <c r="AJ19" s="31">
        <f t="shared" ca="1" si="10"/>
        <v>0.67619047619047623</v>
      </c>
      <c r="AK19" s="31">
        <f t="shared" ca="1" si="10"/>
        <v>0.83809523809523812</v>
      </c>
      <c r="AL19" s="31">
        <f t="shared" ca="1" si="10"/>
        <v>0.94285714285714284</v>
      </c>
      <c r="AM19" s="31">
        <f t="shared" ca="1" si="10"/>
        <v>0.99047619047619051</v>
      </c>
      <c r="AN19" s="31">
        <f t="shared" ca="1" si="10"/>
        <v>0.99047619047619051</v>
      </c>
      <c r="AO19" s="31">
        <f t="shared" ca="1" si="10"/>
        <v>0.99047619047619051</v>
      </c>
      <c r="AP19" s="32">
        <f t="shared" ca="1" si="10"/>
        <v>0.99047619047619051</v>
      </c>
      <c r="AQ19" s="43"/>
      <c r="AR19" s="44"/>
      <c r="AS19" s="1"/>
      <c r="AT19" s="1"/>
    </row>
    <row r="20" spans="1:46" s="9" customFormat="1" x14ac:dyDescent="0.25">
      <c r="A20" s="1"/>
      <c r="B20" s="42"/>
      <c r="C20" s="59">
        <f t="shared" si="9"/>
        <v>1.25</v>
      </c>
      <c r="D20" s="59">
        <f t="shared" ca="1" si="1"/>
        <v>0.63791624546215397</v>
      </c>
      <c r="E20" s="59">
        <f t="shared" ca="1" si="1"/>
        <v>9.8351623577305203E-3</v>
      </c>
      <c r="F20" s="59">
        <f ca="1">AVERAGE(D16:D24)</f>
        <v>0.35442366060466224</v>
      </c>
      <c r="G20" s="59">
        <f ca="1">AVERAGE(E16:E24)</f>
        <v>0.55921720328695868</v>
      </c>
      <c r="H20" s="59">
        <f t="shared" ca="1" si="2"/>
        <v>0.11264040435987996</v>
      </c>
      <c r="I20" s="59">
        <f t="shared" ca="1" si="3"/>
        <v>0.86598535019303446</v>
      </c>
      <c r="J20" s="59">
        <f t="shared" ca="1" si="4"/>
        <v>1.4356726489387797</v>
      </c>
      <c r="K20" s="59">
        <f t="shared" ca="1" si="0"/>
        <v>0.70981709502824508</v>
      </c>
      <c r="L20" s="12">
        <f t="shared" ca="1" si="5"/>
        <v>5.7178363244693902</v>
      </c>
      <c r="M20" s="12">
        <f t="shared" ca="1" si="6"/>
        <v>14.484359832598859</v>
      </c>
      <c r="N20" s="12">
        <f t="shared" ca="1" si="7"/>
        <v>14.484359832598859</v>
      </c>
      <c r="O20" s="12">
        <f t="shared" ca="1" si="8"/>
        <v>304.24592082642914</v>
      </c>
      <c r="P20" s="12"/>
      <c r="Q20" s="12"/>
      <c r="R20" s="12"/>
      <c r="S20" s="12"/>
      <c r="T20" s="12"/>
      <c r="U20" s="43"/>
      <c r="V20" s="43"/>
      <c r="W20" s="43"/>
      <c r="X20" s="43"/>
      <c r="Y20" s="43"/>
      <c r="Z20" s="43"/>
      <c r="AA20" s="43"/>
      <c r="AB20" s="43"/>
      <c r="AC20" s="43"/>
      <c r="AD20" s="43"/>
      <c r="AE20" s="43"/>
      <c r="AF20" s="43"/>
      <c r="AG20" s="43"/>
      <c r="AH20" s="43"/>
      <c r="AI20" s="43"/>
      <c r="AJ20" s="43"/>
      <c r="AK20" s="43"/>
      <c r="AL20" s="43"/>
      <c r="AM20" s="60"/>
      <c r="AN20" s="43"/>
      <c r="AO20" s="43"/>
      <c r="AP20" s="43"/>
      <c r="AQ20" s="43"/>
      <c r="AR20" s="44"/>
      <c r="AS20" s="1"/>
      <c r="AT20" s="1"/>
    </row>
    <row r="21" spans="1:46" s="9" customFormat="1" x14ac:dyDescent="0.25">
      <c r="A21" s="1"/>
      <c r="B21" s="42"/>
      <c r="C21" s="59">
        <f t="shared" si="9"/>
        <v>1.5</v>
      </c>
      <c r="D21" s="59">
        <f t="shared" ca="1" si="1"/>
        <v>0.4897789500607348</v>
      </c>
      <c r="E21" s="59">
        <f t="shared" ca="1" si="1"/>
        <v>0.51664721739830388</v>
      </c>
      <c r="F21" s="59">
        <f t="shared" ref="F21:G21" ca="1" si="11">AVERAGE(D17:D25)</f>
        <v>0.41332273921826912</v>
      </c>
      <c r="G21" s="59">
        <f t="shared" ca="1" si="11"/>
        <v>0.5142147859327737</v>
      </c>
      <c r="H21" s="59">
        <f t="shared" ca="1" si="2"/>
        <v>0.27794453428560462</v>
      </c>
      <c r="I21" s="59">
        <f t="shared" ca="1" si="3"/>
        <v>0.74703212634708538</v>
      </c>
      <c r="J21" s="59">
        <f t="shared" ca="1" si="4"/>
        <v>-1.5015132721769311</v>
      </c>
      <c r="K21" s="59">
        <f t="shared" ca="1" si="0"/>
        <v>0.30656945958707305</v>
      </c>
      <c r="L21" s="12">
        <f t="shared" ca="1" si="5"/>
        <v>4.2492433639115346</v>
      </c>
      <c r="M21" s="12">
        <f t="shared" ca="1" si="6"/>
        <v>13.072993108554755</v>
      </c>
      <c r="N21" s="12">
        <f t="shared" ca="1" si="7"/>
        <v>13.072993108554755</v>
      </c>
      <c r="O21" s="12">
        <f t="shared" ca="1" si="8"/>
        <v>70.052388124259423</v>
      </c>
      <c r="P21" s="12"/>
      <c r="Q21" s="12"/>
      <c r="R21" s="12"/>
      <c r="S21" s="12"/>
      <c r="T21" s="12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3"/>
      <c r="AH21" s="43"/>
      <c r="AI21" s="43"/>
      <c r="AJ21" s="43"/>
      <c r="AK21" s="43"/>
      <c r="AL21" s="43"/>
      <c r="AM21" s="43"/>
      <c r="AN21" s="43"/>
      <c r="AO21" s="43"/>
      <c r="AP21" s="43"/>
      <c r="AQ21" s="43"/>
      <c r="AR21" s="44"/>
      <c r="AS21" s="1"/>
      <c r="AT21" s="1"/>
    </row>
    <row r="22" spans="1:46" s="9" customFormat="1" x14ac:dyDescent="0.25">
      <c r="A22" s="1"/>
      <c r="B22" s="42"/>
      <c r="C22" s="59">
        <f t="shared" si="9"/>
        <v>1.75</v>
      </c>
      <c r="D22" s="59">
        <f t="shared" ca="1" si="1"/>
        <v>6.4150285262667195E-2</v>
      </c>
      <c r="E22" s="59">
        <f t="shared" ca="1" si="1"/>
        <v>3.564987338510639E-2</v>
      </c>
      <c r="F22" s="59">
        <f t="shared" ref="F22:G22" ca="1" si="12">AVERAGE(D18:D26)</f>
        <v>0.37973414038478803</v>
      </c>
      <c r="G22" s="59">
        <f t="shared" ca="1" si="12"/>
        <v>0.43702187297069289</v>
      </c>
      <c r="H22" s="59">
        <f t="shared" ca="1" si="2"/>
        <v>0.18367592709706873</v>
      </c>
      <c r="I22" s="59">
        <f t="shared" ca="1" si="3"/>
        <v>0.542990957122087</v>
      </c>
      <c r="J22" s="59">
        <f t="shared" ca="1" si="4"/>
        <v>-0.20648132030276969</v>
      </c>
      <c r="K22" s="59">
        <f t="shared" ca="1" si="0"/>
        <v>-0.44107145063563735</v>
      </c>
      <c r="L22" s="12">
        <f t="shared" ca="1" si="5"/>
        <v>4.8967593398486153</v>
      </c>
      <c r="M22" s="12">
        <f t="shared" ca="1" si="6"/>
        <v>10.456249922775269</v>
      </c>
      <c r="N22" s="12">
        <f t="shared" ca="1" si="7"/>
        <v>10.456249922775269</v>
      </c>
      <c r="O22" s="12">
        <f t="shared" ca="1" si="8"/>
        <v>133.85529653353058</v>
      </c>
      <c r="P22" s="12"/>
      <c r="Q22" s="12"/>
      <c r="R22" s="12"/>
      <c r="S22" s="12"/>
      <c r="T22" s="12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3"/>
      <c r="AH22" s="43"/>
      <c r="AI22" s="43"/>
      <c r="AJ22" s="43"/>
      <c r="AK22" s="43"/>
      <c r="AL22" s="43"/>
      <c r="AM22" s="43"/>
      <c r="AN22" s="43"/>
      <c r="AO22" s="43"/>
      <c r="AP22" s="43"/>
      <c r="AQ22" s="43"/>
      <c r="AR22" s="44"/>
      <c r="AS22" s="1"/>
      <c r="AT22" s="1"/>
    </row>
    <row r="23" spans="1:46" s="9" customFormat="1" x14ac:dyDescent="0.25">
      <c r="A23" s="1"/>
      <c r="B23" s="42"/>
      <c r="C23" s="59">
        <f t="shared" si="9"/>
        <v>2</v>
      </c>
      <c r="D23" s="59">
        <f t="shared" ca="1" si="1"/>
        <v>0.13201395363109591</v>
      </c>
      <c r="E23" s="59">
        <f t="shared" ca="1" si="1"/>
        <v>0.7099227805024052</v>
      </c>
      <c r="F23" s="59">
        <f t="shared" ref="F23:G23" ca="1" si="13">AVERAGE(D19:D27)</f>
        <v>0.36639197393544032</v>
      </c>
      <c r="G23" s="59">
        <f t="shared" ca="1" si="13"/>
        <v>0.40125655549326067</v>
      </c>
      <c r="H23" s="59">
        <f t="shared" ca="1" si="2"/>
        <v>0.14623026125393446</v>
      </c>
      <c r="I23" s="59">
        <f t="shared" ca="1" si="3"/>
        <v>0.44845381743177221</v>
      </c>
      <c r="J23" s="59">
        <f t="shared" ca="1" si="4"/>
        <v>-0.25026946991839905</v>
      </c>
      <c r="K23" s="59">
        <f t="shared" ca="1" si="0"/>
        <v>-0.77173270110743331</v>
      </c>
      <c r="L23" s="12">
        <f t="shared" ca="1" si="5"/>
        <v>4.8748652650408006</v>
      </c>
      <c r="M23" s="12">
        <f t="shared" ca="1" si="6"/>
        <v>9.2989355461239835</v>
      </c>
      <c r="N23" s="12">
        <f t="shared" ca="1" si="7"/>
        <v>9.2989355461239835</v>
      </c>
      <c r="O23" s="12">
        <f t="shared" ca="1" si="8"/>
        <v>130.95650760239644</v>
      </c>
      <c r="P23" s="12"/>
      <c r="Q23" s="12"/>
      <c r="R23" s="12"/>
      <c r="S23" s="12"/>
      <c r="T23" s="12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3"/>
      <c r="AH23" s="43"/>
      <c r="AI23" s="43"/>
      <c r="AJ23" s="43"/>
      <c r="AK23" s="43"/>
      <c r="AL23" s="43"/>
      <c r="AM23" s="43"/>
      <c r="AN23" s="43"/>
      <c r="AO23" s="43"/>
      <c r="AP23" s="43"/>
      <c r="AQ23" s="43"/>
      <c r="AR23" s="44"/>
      <c r="AS23" s="1"/>
      <c r="AT23" s="1"/>
    </row>
    <row r="24" spans="1:46" s="9" customFormat="1" x14ac:dyDescent="0.25">
      <c r="A24" s="1"/>
      <c r="B24" s="42"/>
      <c r="C24" s="59">
        <f t="shared" si="9"/>
        <v>2.25</v>
      </c>
      <c r="D24" s="59">
        <f t="shared" ca="1" si="1"/>
        <v>0.52896179120780862</v>
      </c>
      <c r="E24" s="59">
        <f t="shared" ca="1" si="1"/>
        <v>0.72114664040281562</v>
      </c>
      <c r="F24" s="59">
        <f t="shared" ref="F24:G24" ca="1" si="14">AVERAGE(D20:D28)</f>
        <v>0.33195194971891906</v>
      </c>
      <c r="G24" s="59">
        <f t="shared" ca="1" si="14"/>
        <v>0.38391722044955146</v>
      </c>
      <c r="H24" s="59">
        <f t="shared" ca="1" si="2"/>
        <v>4.9572072845232996E-2</v>
      </c>
      <c r="I24" s="59">
        <f t="shared" ca="1" si="3"/>
        <v>0.40262139499630401</v>
      </c>
      <c r="J24" s="59">
        <f t="shared" ca="1" si="4"/>
        <v>1.1353341256599054</v>
      </c>
      <c r="K24" s="59">
        <f t="shared" ca="1" si="0"/>
        <v>0.2296683770758004</v>
      </c>
      <c r="L24" s="12">
        <f t="shared" ca="1" si="5"/>
        <v>5.5676670628299529</v>
      </c>
      <c r="M24" s="12">
        <f t="shared" ca="1" si="6"/>
        <v>12.803839319765302</v>
      </c>
      <c r="N24" s="12">
        <f t="shared" ca="1" si="7"/>
        <v>12.803839319765302</v>
      </c>
      <c r="O24" s="12">
        <f t="shared" ca="1" si="8"/>
        <v>261.82257058180102</v>
      </c>
      <c r="P24" s="12"/>
      <c r="Q24" s="12"/>
      <c r="R24" s="12"/>
      <c r="S24" s="12"/>
      <c r="T24" s="12"/>
      <c r="U24" s="43"/>
      <c r="V24" s="43"/>
      <c r="W24" s="43"/>
      <c r="X24" s="43"/>
      <c r="Y24" s="43"/>
      <c r="Z24" s="43"/>
      <c r="AA24" s="43"/>
      <c r="AB24" s="43"/>
      <c r="AC24" s="43"/>
      <c r="AD24" s="43"/>
      <c r="AE24" s="43"/>
      <c r="AF24" s="43"/>
      <c r="AG24" s="43"/>
      <c r="AH24" s="43"/>
      <c r="AI24" s="43"/>
      <c r="AJ24" s="43"/>
      <c r="AK24" s="43"/>
      <c r="AL24" s="43"/>
      <c r="AM24" s="43"/>
      <c r="AN24" s="43"/>
      <c r="AO24" s="43"/>
      <c r="AP24" s="43"/>
      <c r="AQ24" s="43"/>
      <c r="AR24" s="44"/>
      <c r="AS24" s="1"/>
      <c r="AT24" s="1"/>
    </row>
    <row r="25" spans="1:46" s="9" customFormat="1" x14ac:dyDescent="0.25">
      <c r="A25" s="1"/>
      <c r="B25" s="42"/>
      <c r="C25" s="59">
        <f t="shared" si="9"/>
        <v>2.5</v>
      </c>
      <c r="D25" s="59">
        <f t="shared" ca="1" si="1"/>
        <v>0.95850209418343491</v>
      </c>
      <c r="E25" s="59">
        <f t="shared" ca="1" si="1"/>
        <v>0.49765375861033734</v>
      </c>
      <c r="F25" s="59">
        <f t="shared" ref="F25:G25" ca="1" si="15">AVERAGE(D21:D29)</f>
        <v>0.36256272558693886</v>
      </c>
      <c r="G25" s="59">
        <f t="shared" ca="1" si="15"/>
        <v>0.46944047070145228</v>
      </c>
      <c r="H25" s="59">
        <f t="shared" ca="1" si="2"/>
        <v>0.1354832244340356</v>
      </c>
      <c r="I25" s="59">
        <f t="shared" ca="1" si="3"/>
        <v>0.62868183639837949</v>
      </c>
      <c r="J25" s="59">
        <f t="shared" ca="1" si="4"/>
        <v>9.506347446007414E-2</v>
      </c>
      <c r="K25" s="59">
        <f t="shared" ca="1" si="0"/>
        <v>1.0913634524815821</v>
      </c>
      <c r="L25" s="12">
        <f t="shared" ca="1" si="5"/>
        <v>5.0475317372300372</v>
      </c>
      <c r="M25" s="12">
        <f t="shared" ca="1" si="6"/>
        <v>15.819772083685537</v>
      </c>
      <c r="N25" s="12">
        <f t="shared" ca="1" si="7"/>
        <v>15.819772083685537</v>
      </c>
      <c r="O25" s="12">
        <f t="shared" ca="1" si="8"/>
        <v>155.63783492471293</v>
      </c>
      <c r="P25" s="12"/>
      <c r="Q25" s="12"/>
      <c r="R25" s="12"/>
      <c r="S25" s="12"/>
      <c r="T25" s="12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H25" s="43"/>
      <c r="AI25" s="43"/>
      <c r="AJ25" s="43"/>
      <c r="AK25" s="43"/>
      <c r="AL25" s="43"/>
      <c r="AM25" s="43"/>
      <c r="AN25" s="43"/>
      <c r="AO25" s="43"/>
      <c r="AP25" s="43"/>
      <c r="AQ25" s="43"/>
      <c r="AR25" s="44"/>
      <c r="AS25" s="1"/>
      <c r="AT25" s="1"/>
    </row>
    <row r="26" spans="1:46" s="9" customFormat="1" x14ac:dyDescent="0.25">
      <c r="A26" s="1"/>
      <c r="B26" s="42"/>
      <c r="C26" s="59">
        <f t="shared" si="9"/>
        <v>2.75</v>
      </c>
      <c r="D26" s="59">
        <f t="shared" ca="1" si="1"/>
        <v>6.9666245207120725E-2</v>
      </c>
      <c r="E26" s="59">
        <f t="shared" ca="1" si="1"/>
        <v>9.3027806206229857E-2</v>
      </c>
      <c r="F26" s="59">
        <f t="shared" ref="F26:G26" ca="1" si="16">AVERAGE(D22:D30)</f>
        <v>0.36027874962955736</v>
      </c>
      <c r="G26" s="59">
        <f t="shared" ca="1" si="16"/>
        <v>0.45724463507855301</v>
      </c>
      <c r="H26" s="59">
        <f t="shared" ca="1" si="2"/>
        <v>0.12907309600260372</v>
      </c>
      <c r="I26" s="59">
        <f t="shared" ca="1" si="3"/>
        <v>0.59644503557451833</v>
      </c>
      <c r="J26" s="59">
        <f t="shared" ca="1" si="4"/>
        <v>-0.89857381759509991</v>
      </c>
      <c r="K26" s="59">
        <f t="shared" ca="1" si="0"/>
        <v>0.92300770066064952</v>
      </c>
      <c r="L26" s="12">
        <f t="shared" ca="1" si="5"/>
        <v>4.55071309120245</v>
      </c>
      <c r="M26" s="12">
        <f t="shared" ca="1" si="6"/>
        <v>15.230526952312273</v>
      </c>
      <c r="N26" s="12">
        <f t="shared" ca="1" si="7"/>
        <v>15.230526952312273</v>
      </c>
      <c r="O26" s="12">
        <f t="shared" ca="1" si="8"/>
        <v>94.699913918725656</v>
      </c>
      <c r="P26" s="12"/>
      <c r="Q26" s="12"/>
      <c r="R26" s="12"/>
      <c r="S26" s="12"/>
      <c r="T26" s="12"/>
      <c r="U26" s="43"/>
      <c r="V26" s="43"/>
      <c r="W26" s="43"/>
      <c r="X26" s="43"/>
      <c r="Y26" s="43"/>
      <c r="Z26" s="43"/>
      <c r="AA26" s="43"/>
      <c r="AB26" s="43"/>
      <c r="AC26" s="43"/>
      <c r="AD26" s="43"/>
      <c r="AE26" s="43"/>
      <c r="AF26" s="43"/>
      <c r="AG26" s="43"/>
      <c r="AH26" s="43"/>
      <c r="AI26" s="43"/>
      <c r="AJ26" s="43"/>
      <c r="AK26" s="43"/>
      <c r="AL26" s="43"/>
      <c r="AM26" s="43"/>
      <c r="AN26" s="43"/>
      <c r="AO26" s="43"/>
      <c r="AP26" s="43"/>
      <c r="AQ26" s="43"/>
      <c r="AR26" s="44"/>
      <c r="AS26" s="1"/>
      <c r="AT26" s="1"/>
    </row>
    <row r="27" spans="1:46" s="9" customFormat="1" x14ac:dyDescent="0.25">
      <c r="A27" s="1"/>
      <c r="B27" s="42"/>
      <c r="C27" s="59">
        <f t="shared" si="9"/>
        <v>3</v>
      </c>
      <c r="D27" s="59">
        <f t="shared" ca="1" si="1"/>
        <v>2.839885631412431E-2</v>
      </c>
      <c r="E27" s="59">
        <f t="shared" ca="1" si="1"/>
        <v>0.5437332433044294</v>
      </c>
      <c r="F27" s="59">
        <f t="shared" ref="F27:G27" ca="1" si="17">AVERAGE(D23:D31)</f>
        <v>0.37230432122190438</v>
      </c>
      <c r="G27" s="59">
        <f t="shared" ca="1" si="17"/>
        <v>0.54503004016428647</v>
      </c>
      <c r="H27" s="59">
        <f t="shared" ca="1" si="2"/>
        <v>0.1628236519658543</v>
      </c>
      <c r="I27" s="59">
        <f t="shared" ca="1" si="3"/>
        <v>0.82848494710605936</v>
      </c>
      <c r="J27" s="59">
        <f t="shared" ca="1" si="4"/>
        <v>0.82832373294009964</v>
      </c>
      <c r="K27" s="59">
        <f t="shared" ca="1" si="0"/>
        <v>1.7083436407784047</v>
      </c>
      <c r="L27" s="12">
        <f t="shared" ca="1" si="5"/>
        <v>5.4141618664700495</v>
      </c>
      <c r="M27" s="12">
        <f t="shared" ca="1" si="6"/>
        <v>17.979202742724418</v>
      </c>
      <c r="N27" s="12">
        <f t="shared" ca="1" si="7"/>
        <v>17.979202742724418</v>
      </c>
      <c r="O27" s="12">
        <f t="shared" ca="1" si="8"/>
        <v>224.56425195280582</v>
      </c>
      <c r="P27" s="12"/>
      <c r="Q27" s="12"/>
      <c r="R27" s="12"/>
      <c r="S27" s="12"/>
      <c r="T27" s="12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43"/>
      <c r="AJ27" s="43"/>
      <c r="AK27" s="43"/>
      <c r="AL27" s="43"/>
      <c r="AM27" s="43"/>
      <c r="AN27" s="43"/>
      <c r="AO27" s="43"/>
      <c r="AP27" s="43"/>
      <c r="AQ27" s="43"/>
      <c r="AR27" s="44"/>
      <c r="AS27" s="1"/>
      <c r="AT27" s="1"/>
    </row>
    <row r="28" spans="1:46" s="9" customFormat="1" x14ac:dyDescent="0.25">
      <c r="A28" s="1"/>
      <c r="B28" s="42"/>
      <c r="C28" s="59">
        <f t="shared" si="9"/>
        <v>3.25</v>
      </c>
      <c r="D28" s="59">
        <f t="shared" ca="1" si="1"/>
        <v>7.8179126141131761E-2</v>
      </c>
      <c r="E28" s="59">
        <f t="shared" ca="1" si="1"/>
        <v>0.32763850187860444</v>
      </c>
      <c r="F28" s="59">
        <f t="shared" ref="F28:G28" ca="1" si="18">AVERAGE(D24:D32)</f>
        <v>0.38422336926321005</v>
      </c>
      <c r="G28" s="59">
        <f t="shared" ca="1" si="18"/>
        <v>0.51171728153410667</v>
      </c>
      <c r="H28" s="59">
        <f t="shared" ca="1" si="2"/>
        <v>0.19627524259151435</v>
      </c>
      <c r="I28" s="59">
        <f t="shared" ca="1" si="3"/>
        <v>0.7404305654253085</v>
      </c>
      <c r="J28" s="59">
        <f t="shared" ca="1" si="4"/>
        <v>0.8767200557528394</v>
      </c>
      <c r="K28" s="59">
        <f t="shared" ca="1" si="0"/>
        <v>1.4425567230907905</v>
      </c>
      <c r="L28" s="12">
        <f t="shared" ca="1" si="5"/>
        <v>5.4383600278764197</v>
      </c>
      <c r="M28" s="12">
        <f t="shared" ca="1" si="6"/>
        <v>17.048948530817768</v>
      </c>
      <c r="N28" s="12">
        <f t="shared" ca="1" si="7"/>
        <v>17.048948530817768</v>
      </c>
      <c r="O28" s="12">
        <f t="shared" ca="1" si="8"/>
        <v>230.06457442244968</v>
      </c>
      <c r="P28" s="12"/>
      <c r="Q28" s="12"/>
      <c r="R28" s="12"/>
      <c r="S28" s="12"/>
      <c r="T28" s="12"/>
      <c r="U28" s="43"/>
      <c r="V28" s="43"/>
      <c r="W28" s="43"/>
      <c r="X28" s="43"/>
      <c r="Y28" s="43"/>
      <c r="Z28" s="43"/>
      <c r="AA28" s="43"/>
      <c r="AB28" s="43"/>
      <c r="AC28" s="43"/>
      <c r="AD28" s="43"/>
      <c r="AE28" s="43"/>
      <c r="AF28" s="43"/>
      <c r="AG28" s="43"/>
      <c r="AH28" s="43"/>
      <c r="AI28" s="43"/>
      <c r="AJ28" s="43"/>
      <c r="AK28" s="43"/>
      <c r="AL28" s="43"/>
      <c r="AM28" s="43"/>
      <c r="AN28" s="43"/>
      <c r="AO28" s="43"/>
      <c r="AP28" s="43"/>
      <c r="AQ28" s="43"/>
      <c r="AR28" s="44"/>
      <c r="AS28" s="1"/>
      <c r="AT28" s="1"/>
    </row>
    <row r="29" spans="1:46" s="9" customFormat="1" x14ac:dyDescent="0.25">
      <c r="A29" s="1"/>
      <c r="B29" s="42"/>
      <c r="C29" s="59">
        <f t="shared" si="9"/>
        <v>3.5</v>
      </c>
      <c r="D29" s="59">
        <f t="shared" ca="1" si="1"/>
        <v>0.91341322827433147</v>
      </c>
      <c r="E29" s="59">
        <f t="shared" ca="1" si="1"/>
        <v>0.77954441462483792</v>
      </c>
      <c r="F29" s="59">
        <f t="shared" ref="F29:G29" ca="1" si="19">AVERAGE(D25:D33)</f>
        <v>0.41939332186915818</v>
      </c>
      <c r="G29" s="59">
        <f t="shared" ca="1" si="19"/>
        <v>0.48670418331145793</v>
      </c>
      <c r="H29" s="59">
        <f t="shared" ca="1" si="2"/>
        <v>0.29498202293344206</v>
      </c>
      <c r="I29" s="59">
        <f t="shared" ca="1" si="3"/>
        <v>0.67431436885430918</v>
      </c>
      <c r="J29" s="59">
        <f t="shared" ca="1" si="4"/>
        <v>-0.91604087063099449</v>
      </c>
      <c r="K29" s="59">
        <f t="shared" ca="1" si="0"/>
        <v>-0.66633913492783647</v>
      </c>
      <c r="L29" s="12">
        <f t="shared" ca="1" si="5"/>
        <v>4.5419795646845031</v>
      </c>
      <c r="M29" s="12">
        <f t="shared" ca="1" si="6"/>
        <v>9.6678130277525725</v>
      </c>
      <c r="N29" s="12">
        <f t="shared" ca="1" si="7"/>
        <v>9.6678130277525725</v>
      </c>
      <c r="O29" s="12">
        <f t="shared" ca="1" si="8"/>
        <v>93.876450811805014</v>
      </c>
      <c r="P29" s="12"/>
      <c r="Q29" s="12"/>
      <c r="R29" s="12"/>
      <c r="S29" s="12"/>
      <c r="T29" s="12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3"/>
      <c r="AH29" s="43"/>
      <c r="AI29" s="43"/>
      <c r="AJ29" s="43"/>
      <c r="AK29" s="43"/>
      <c r="AL29" s="43"/>
      <c r="AM29" s="43"/>
      <c r="AN29" s="43"/>
      <c r="AO29" s="43"/>
      <c r="AP29" s="43"/>
      <c r="AQ29" s="43"/>
      <c r="AR29" s="44"/>
      <c r="AS29" s="1"/>
      <c r="AT29" s="1"/>
    </row>
    <row r="30" spans="1:46" s="9" customFormat="1" x14ac:dyDescent="0.25">
      <c r="A30" s="1"/>
      <c r="B30" s="42"/>
      <c r="C30" s="59">
        <f t="shared" si="9"/>
        <v>3.75</v>
      </c>
      <c r="D30" s="59">
        <f t="shared" ca="1" si="1"/>
        <v>0.4692231664443014</v>
      </c>
      <c r="E30" s="59">
        <f t="shared" ca="1" si="1"/>
        <v>0.40688469679221095</v>
      </c>
      <c r="F30" s="59">
        <f t="shared" ref="F30:G30" ca="1" si="20">AVERAGE(D26:D34)</f>
        <v>0.3674765534400754</v>
      </c>
      <c r="G30" s="59">
        <f t="shared" ca="1" si="20"/>
        <v>0.47058279286208854</v>
      </c>
      <c r="H30" s="59">
        <f t="shared" ca="1" si="2"/>
        <v>0.14927420481925127</v>
      </c>
      <c r="I30" s="59">
        <f t="shared" ca="1" si="3"/>
        <v>0.63170129427791755</v>
      </c>
      <c r="J30" s="59">
        <f t="shared" ca="1" si="4"/>
        <v>1.1712551642945561</v>
      </c>
      <c r="K30" s="59">
        <f t="shared" ca="1" si="0"/>
        <v>1.2269133666427667</v>
      </c>
      <c r="L30" s="12">
        <f t="shared" ca="1" si="5"/>
        <v>5.5856275821472785</v>
      </c>
      <c r="M30" s="12">
        <f t="shared" ca="1" si="6"/>
        <v>16.294196783249681</v>
      </c>
      <c r="N30" s="12">
        <f t="shared" ca="1" si="7"/>
        <v>16.294196783249681</v>
      </c>
      <c r="O30" s="12">
        <f t="shared" ca="1" si="8"/>
        <v>266.5675232740403</v>
      </c>
      <c r="P30" s="12"/>
      <c r="Q30" s="12"/>
      <c r="R30" s="12"/>
      <c r="S30" s="12"/>
      <c r="T30" s="12"/>
      <c r="U30" s="43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  <c r="AG30" s="43"/>
      <c r="AH30" s="43"/>
      <c r="AI30" s="43"/>
      <c r="AJ30" s="43"/>
      <c r="AK30" s="43"/>
      <c r="AL30" s="43"/>
      <c r="AM30" s="43"/>
      <c r="AN30" s="43"/>
      <c r="AO30" s="43"/>
      <c r="AP30" s="43"/>
      <c r="AQ30" s="43"/>
      <c r="AR30" s="44"/>
      <c r="AS30" s="1"/>
      <c r="AT30" s="1"/>
    </row>
    <row r="31" spans="1:46" s="9" customFormat="1" x14ac:dyDescent="0.25">
      <c r="A31" s="1"/>
      <c r="B31" s="42"/>
      <c r="C31" s="59">
        <f t="shared" si="9"/>
        <v>4</v>
      </c>
      <c r="D31" s="59">
        <f t="shared" ca="1" si="1"/>
        <v>0.17238042959379085</v>
      </c>
      <c r="E31" s="59">
        <f t="shared" ca="1" si="1"/>
        <v>0.82571851915670691</v>
      </c>
      <c r="F31" s="59">
        <f t="shared" ref="F31:G31" ca="1" si="21">AVERAGE(D27:D35)</f>
        <v>0.38487567342877349</v>
      </c>
      <c r="G31" s="59">
        <f t="shared" ca="1" si="21"/>
        <v>0.50078486726453564</v>
      </c>
      <c r="H31" s="59">
        <f t="shared" ca="1" si="2"/>
        <v>0.19810597704566046</v>
      </c>
      <c r="I31" s="59">
        <f t="shared" ca="1" si="3"/>
        <v>0.71153331949405196</v>
      </c>
      <c r="J31" s="59">
        <f t="shared" ca="1" si="4"/>
        <v>-0.94095309590179754</v>
      </c>
      <c r="K31" s="59">
        <f t="shared" ca="1" si="0"/>
        <v>0.74790105363951809</v>
      </c>
      <c r="L31" s="12">
        <f t="shared" ca="1" si="5"/>
        <v>4.5295234520491015</v>
      </c>
      <c r="M31" s="12">
        <f t="shared" ca="1" si="6"/>
        <v>14.617653687738313</v>
      </c>
      <c r="N31" s="12">
        <f t="shared" ca="1" si="7"/>
        <v>14.617653687738313</v>
      </c>
      <c r="O31" s="12">
        <f t="shared" ca="1" si="8"/>
        <v>92.71436771086637</v>
      </c>
      <c r="P31" s="12"/>
      <c r="Q31" s="12"/>
      <c r="R31" s="12"/>
      <c r="S31" s="12"/>
      <c r="T31" s="12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43"/>
      <c r="AJ31" s="43"/>
      <c r="AK31" s="43"/>
      <c r="AL31" s="43"/>
      <c r="AM31" s="43"/>
      <c r="AN31" s="43"/>
      <c r="AO31" s="43"/>
      <c r="AP31" s="43"/>
      <c r="AQ31" s="43"/>
      <c r="AR31" s="44"/>
      <c r="AS31" s="1"/>
      <c r="AT31" s="1"/>
    </row>
    <row r="32" spans="1:46" s="9" customFormat="1" x14ac:dyDescent="0.25">
      <c r="A32" s="1"/>
      <c r="B32" s="42"/>
      <c r="C32" s="59">
        <f t="shared" si="9"/>
        <v>4.25</v>
      </c>
      <c r="D32" s="59">
        <f t="shared" ca="1" si="1"/>
        <v>0.23928538600284655</v>
      </c>
      <c r="E32" s="59">
        <f t="shared" ca="1" si="1"/>
        <v>0.4101079528307876</v>
      </c>
      <c r="F32" s="59">
        <f t="shared" ref="F32:G32" ca="1" si="22">AVERAGE(D28:D36)</f>
        <v>0.44040645624946811</v>
      </c>
      <c r="G32" s="59">
        <f t="shared" ca="1" si="22"/>
        <v>0.46846010108957437</v>
      </c>
      <c r="H32" s="59">
        <f t="shared" ca="1" si="2"/>
        <v>0.35395676375302093</v>
      </c>
      <c r="I32" s="59">
        <f t="shared" ca="1" si="3"/>
        <v>0.62609046169564631</v>
      </c>
      <c r="J32" s="59">
        <f t="shared" ca="1" si="4"/>
        <v>-1.7167799022082031</v>
      </c>
      <c r="K32" s="59">
        <f t="shared" ca="1" si="0"/>
        <v>-1.3023964453661794</v>
      </c>
      <c r="L32" s="12">
        <f t="shared" ca="1" si="5"/>
        <v>4.1416100488958989</v>
      </c>
      <c r="M32" s="12">
        <f t="shared" ca="1" si="6"/>
        <v>7.4416124412183722</v>
      </c>
      <c r="N32" s="12">
        <f t="shared" ca="1" si="7"/>
        <v>7.4416124412183722</v>
      </c>
      <c r="O32" s="12">
        <f t="shared" ca="1" si="8"/>
        <v>62.90401850677997</v>
      </c>
      <c r="P32" s="12"/>
      <c r="Q32" s="12"/>
      <c r="R32" s="12"/>
      <c r="S32" s="12"/>
      <c r="T32" s="12"/>
      <c r="U32" s="43"/>
      <c r="V32" s="43"/>
      <c r="W32" s="43"/>
      <c r="X32" s="43"/>
      <c r="Y32" s="43"/>
      <c r="Z32" s="43"/>
      <c r="AA32" s="43"/>
      <c r="AB32" s="43"/>
      <c r="AC32" s="43"/>
      <c r="AD32" s="43"/>
      <c r="AE32" s="43"/>
      <c r="AF32" s="43"/>
      <c r="AG32" s="43"/>
      <c r="AH32" s="43"/>
      <c r="AI32" s="43"/>
      <c r="AJ32" s="43"/>
      <c r="AK32" s="43"/>
      <c r="AL32" s="43"/>
      <c r="AM32" s="43"/>
      <c r="AN32" s="43"/>
      <c r="AO32" s="43"/>
      <c r="AP32" s="43"/>
      <c r="AQ32" s="43"/>
      <c r="AR32" s="44"/>
      <c r="AS32" s="1"/>
      <c r="AT32" s="1"/>
    </row>
    <row r="33" spans="1:46" s="9" customFormat="1" x14ac:dyDescent="0.25">
      <c r="A33" s="1"/>
      <c r="B33" s="42"/>
      <c r="C33" s="59">
        <f t="shared" si="9"/>
        <v>4.5</v>
      </c>
      <c r="D33" s="59">
        <f t="shared" ca="1" si="1"/>
        <v>0.84549136466134167</v>
      </c>
      <c r="E33" s="59">
        <f t="shared" ca="1" si="1"/>
        <v>0.49602875639897737</v>
      </c>
      <c r="F33" s="59">
        <f t="shared" ref="F33:G33" ca="1" si="23">AVERAGE(D29:D37)</f>
        <v>0.51318806207289169</v>
      </c>
      <c r="G33" s="59">
        <f t="shared" ca="1" si="23"/>
        <v>0.45818019048437592</v>
      </c>
      <c r="H33" s="59">
        <f t="shared" ca="1" si="2"/>
        <v>0.55822311746230735</v>
      </c>
      <c r="I33" s="59">
        <f t="shared" ca="1" si="3"/>
        <v>0.59891795454536534</v>
      </c>
      <c r="J33" s="59">
        <f t="shared" ca="1" si="4"/>
        <v>0.2084173295230779</v>
      </c>
      <c r="K33" s="59">
        <f t="shared" ca="1" si="0"/>
        <v>0.51835214640009541</v>
      </c>
      <c r="L33" s="12">
        <f t="shared" ca="1" si="5"/>
        <v>5.104208664761539</v>
      </c>
      <c r="M33" s="12">
        <f t="shared" ca="1" si="6"/>
        <v>13.814232512400334</v>
      </c>
      <c r="N33" s="12">
        <f t="shared" ca="1" si="7"/>
        <v>13.814232512400334</v>
      </c>
      <c r="O33" s="12">
        <f t="shared" ca="1" si="8"/>
        <v>164.71367520978936</v>
      </c>
      <c r="P33" s="12"/>
      <c r="Q33" s="12"/>
      <c r="R33" s="12"/>
      <c r="S33" s="12"/>
      <c r="T33" s="12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3"/>
      <c r="AI33" s="43"/>
      <c r="AJ33" s="43"/>
      <c r="AK33" s="43"/>
      <c r="AL33" s="43"/>
      <c r="AM33" s="43"/>
      <c r="AN33" s="43"/>
      <c r="AO33" s="43"/>
      <c r="AP33" s="43"/>
      <c r="AQ33" s="43"/>
      <c r="AR33" s="44"/>
      <c r="AS33" s="1"/>
      <c r="AT33" s="1"/>
    </row>
    <row r="34" spans="1:46" s="9" customFormat="1" x14ac:dyDescent="0.25">
      <c r="A34" s="1"/>
      <c r="B34" s="42"/>
      <c r="C34" s="59">
        <f t="shared" si="9"/>
        <v>4.75</v>
      </c>
      <c r="D34" s="59">
        <f t="shared" ca="1" si="1"/>
        <v>0.49125117832169007</v>
      </c>
      <c r="E34" s="59">
        <f t="shared" ca="1" si="1"/>
        <v>0.35256124456601245</v>
      </c>
      <c r="F34" s="59">
        <f t="shared" ref="F34:G34" ca="1" si="24">AVERAGE(D30:D38)</f>
        <v>0.4320973952255196</v>
      </c>
      <c r="G34" s="59">
        <f t="shared" ca="1" si="24"/>
        <v>0.41908492244086087</v>
      </c>
      <c r="H34" s="59">
        <f t="shared" ca="1" si="2"/>
        <v>0.33063683863035104</v>
      </c>
      <c r="I34" s="59">
        <f t="shared" ca="1" si="3"/>
        <v>0.49557887979530302</v>
      </c>
      <c r="J34" s="59">
        <f t="shared" ca="1" si="4"/>
        <v>1.0215892815925973</v>
      </c>
      <c r="K34" s="59">
        <f t="shared" ca="1" si="0"/>
        <v>1.1129413069492682</v>
      </c>
      <c r="L34" s="12">
        <f t="shared" ca="1" si="5"/>
        <v>5.5107946407962984</v>
      </c>
      <c r="M34" s="12">
        <f t="shared" ca="1" si="6"/>
        <v>15.895294574322438</v>
      </c>
      <c r="N34" s="12">
        <f t="shared" ca="1" si="7"/>
        <v>15.895294574322438</v>
      </c>
      <c r="O34" s="12">
        <f t="shared" ca="1" si="8"/>
        <v>247.34760148899943</v>
      </c>
      <c r="P34" s="12"/>
      <c r="Q34" s="12"/>
      <c r="R34" s="12"/>
      <c r="S34" s="12"/>
      <c r="T34" s="12"/>
      <c r="U34" s="43"/>
      <c r="V34" s="43"/>
      <c r="W34" s="43"/>
      <c r="X34" s="43"/>
      <c r="Y34" s="43"/>
      <c r="Z34" s="43"/>
      <c r="AA34" s="43"/>
      <c r="AB34" s="43"/>
      <c r="AC34" s="43"/>
      <c r="AD34" s="43"/>
      <c r="AE34" s="43"/>
      <c r="AF34" s="43"/>
      <c r="AG34" s="43"/>
      <c r="AH34" s="43"/>
      <c r="AI34" s="43"/>
      <c r="AJ34" s="43"/>
      <c r="AK34" s="43"/>
      <c r="AL34" s="43"/>
      <c r="AM34" s="43"/>
      <c r="AN34" s="43"/>
      <c r="AO34" s="43"/>
      <c r="AP34" s="43"/>
      <c r="AQ34" s="43"/>
      <c r="AR34" s="44"/>
      <c r="AS34" s="1"/>
      <c r="AT34" s="1"/>
    </row>
    <row r="35" spans="1:46" s="9" customFormat="1" x14ac:dyDescent="0.25">
      <c r="A35" s="1"/>
      <c r="B35" s="42"/>
      <c r="C35" s="59">
        <f t="shared" si="9"/>
        <v>5</v>
      </c>
      <c r="D35" s="59">
        <f t="shared" ca="1" si="1"/>
        <v>0.22625832510540356</v>
      </c>
      <c r="E35" s="59">
        <f t="shared" ca="1" si="1"/>
        <v>0.36484647582825314</v>
      </c>
      <c r="F35" s="59">
        <f t="shared" ref="F35:G35" ca="1" si="25">AVERAGE(D31:D39)</f>
        <v>0.43405673845455717</v>
      </c>
      <c r="G35" s="59">
        <f t="shared" ca="1" si="25"/>
        <v>0.45936650441666121</v>
      </c>
      <c r="H35" s="59">
        <f t="shared" ca="1" si="2"/>
        <v>0.33613586400266121</v>
      </c>
      <c r="I35" s="59">
        <f t="shared" ca="1" si="3"/>
        <v>0.60205369424637001</v>
      </c>
      <c r="J35" s="59">
        <f t="shared" ca="1" si="4"/>
        <v>-0.55339800373634573</v>
      </c>
      <c r="K35" s="59">
        <f t="shared" ca="1" si="0"/>
        <v>1.7077060426784572</v>
      </c>
      <c r="L35" s="12">
        <f t="shared" ca="1" si="5"/>
        <v>4.723300998131827</v>
      </c>
      <c r="M35" s="12">
        <f t="shared" ca="1" si="6"/>
        <v>17.976971149374599</v>
      </c>
      <c r="N35" s="12">
        <f t="shared" ca="1" si="7"/>
        <v>17.976971149374599</v>
      </c>
      <c r="O35" s="12">
        <f t="shared" ca="1" si="8"/>
        <v>112.53913165896816</v>
      </c>
      <c r="P35" s="12"/>
      <c r="Q35" s="12"/>
      <c r="R35" s="12"/>
      <c r="S35" s="12"/>
      <c r="T35" s="12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43"/>
      <c r="AJ35" s="43"/>
      <c r="AK35" s="43"/>
      <c r="AL35" s="43"/>
      <c r="AM35" s="43"/>
      <c r="AN35" s="43"/>
      <c r="AO35" s="43"/>
      <c r="AP35" s="43"/>
      <c r="AQ35" s="43"/>
      <c r="AR35" s="44"/>
      <c r="AS35" s="1"/>
      <c r="AT35" s="1"/>
    </row>
    <row r="36" spans="1:46" s="9" customFormat="1" ht="15.75" thickBot="1" x14ac:dyDescent="0.3">
      <c r="A36" s="1"/>
      <c r="B36" s="42"/>
      <c r="C36" s="59">
        <f t="shared" si="9"/>
        <v>5.25</v>
      </c>
      <c r="D36" s="59">
        <f t="shared" ca="1" si="1"/>
        <v>0.52817590170037554</v>
      </c>
      <c r="E36" s="59">
        <f t="shared" ca="1" si="1"/>
        <v>0.25281034772977884</v>
      </c>
      <c r="F36" s="59">
        <f t="shared" ref="F36:G36" ca="1" si="26">AVERAGE(D32:D40)</f>
        <v>0.4192698984532755</v>
      </c>
      <c r="G36" s="59">
        <f t="shared" ca="1" si="26"/>
        <v>0.36972769348086643</v>
      </c>
      <c r="H36" s="59">
        <f t="shared" ca="1" si="2"/>
        <v>0.29463562701596446</v>
      </c>
      <c r="I36" s="59">
        <f t="shared" ca="1" si="3"/>
        <v>0.36511474364267049</v>
      </c>
      <c r="J36" s="59">
        <f t="shared" ca="1" si="4"/>
        <v>-0.98189934275091695</v>
      </c>
      <c r="K36" s="59">
        <f t="shared" ca="1" si="0"/>
        <v>-0.27320556106574906</v>
      </c>
      <c r="L36" s="12">
        <f t="shared" ca="1" si="5"/>
        <v>4.5090503286245411</v>
      </c>
      <c r="M36" s="12">
        <f t="shared" ca="1" si="6"/>
        <v>11.043780536269878</v>
      </c>
      <c r="N36" s="12">
        <f t="shared" ca="1" si="7"/>
        <v>11.043780536269878</v>
      </c>
      <c r="O36" s="12">
        <f t="shared" ca="1" si="8"/>
        <v>90.835513649199982</v>
      </c>
      <c r="P36" s="12"/>
      <c r="Q36" s="12"/>
      <c r="R36" s="12"/>
      <c r="S36" s="12"/>
      <c r="T36" s="12"/>
      <c r="U36" s="43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43"/>
      <c r="AI36" s="43"/>
      <c r="AJ36" s="43"/>
      <c r="AK36" s="43"/>
      <c r="AL36" s="43"/>
      <c r="AM36" s="43"/>
      <c r="AN36" s="43"/>
      <c r="AO36" s="43"/>
      <c r="AP36" s="43"/>
      <c r="AQ36" s="43"/>
      <c r="AR36" s="44"/>
      <c r="AS36" s="1"/>
      <c r="AT36" s="1"/>
    </row>
    <row r="37" spans="1:46" s="9" customFormat="1" x14ac:dyDescent="0.25">
      <c r="A37" s="1"/>
      <c r="B37" s="42"/>
      <c r="C37" s="59">
        <f t="shared" si="9"/>
        <v>5.5</v>
      </c>
      <c r="D37" s="59">
        <f t="shared" ca="1" si="1"/>
        <v>0.73321357855194347</v>
      </c>
      <c r="E37" s="59">
        <f t="shared" ca="1" si="1"/>
        <v>0.23511930643181833</v>
      </c>
      <c r="F37" s="59">
        <f t="shared" ref="F37:G37" ca="1" si="27">AVERAGE(D33:D41)</f>
        <v>0.40351610729442999</v>
      </c>
      <c r="G37" s="59">
        <f t="shared" ca="1" si="27"/>
        <v>0.39834875334457087</v>
      </c>
      <c r="H37" s="59">
        <f t="shared" ca="1" si="2"/>
        <v>0.25042157814045429</v>
      </c>
      <c r="I37" s="59">
        <f t="shared" ca="1" si="3"/>
        <v>0.44076773165618971</v>
      </c>
      <c r="J37" s="59">
        <f t="shared" ca="1" si="4"/>
        <v>-1.4823779656432921</v>
      </c>
      <c r="K37" s="59">
        <f t="shared" ca="1" si="0"/>
        <v>-0.75777005374808359</v>
      </c>
      <c r="L37" s="12">
        <f t="shared" ca="1" si="5"/>
        <v>4.2588110171783544</v>
      </c>
      <c r="M37" s="12">
        <f t="shared" ca="1" si="6"/>
        <v>9.3478048118817085</v>
      </c>
      <c r="N37" s="12">
        <f t="shared" ca="1" si="7"/>
        <v>9.3478048118817085</v>
      </c>
      <c r="O37" s="12">
        <f t="shared" ca="1" si="8"/>
        <v>70.725841631851623</v>
      </c>
      <c r="P37" s="12"/>
      <c r="Q37" s="12"/>
      <c r="R37" s="12"/>
      <c r="S37" s="12"/>
      <c r="T37" s="12"/>
      <c r="U37" s="43"/>
      <c r="V37" s="43"/>
      <c r="W37" s="43"/>
      <c r="X37" s="43"/>
      <c r="Y37" s="43"/>
      <c r="Z37" s="43"/>
      <c r="AA37" s="43"/>
      <c r="AB37" s="58" t="s">
        <v>27</v>
      </c>
      <c r="AC37" s="43"/>
      <c r="AD37" s="43"/>
      <c r="AE37" s="27" t="s">
        <v>26</v>
      </c>
      <c r="AF37" s="15">
        <f ca="1">AC39</f>
        <v>49.188941219619721</v>
      </c>
      <c r="AG37" s="16">
        <f ca="1">AF37+($AC$40-$AC$39)/10</f>
        <v>126.21352906317017</v>
      </c>
      <c r="AH37" s="16">
        <f t="shared" ref="AH37:AO37" ca="1" si="28">AG37+($AC$40-$AC$39)/10</f>
        <v>203.23811690672062</v>
      </c>
      <c r="AI37" s="16">
        <f t="shared" ca="1" si="28"/>
        <v>280.26270475027104</v>
      </c>
      <c r="AJ37" s="16">
        <f t="shared" ca="1" si="28"/>
        <v>357.28729259382146</v>
      </c>
      <c r="AK37" s="16">
        <f t="shared" ca="1" si="28"/>
        <v>434.31188043737188</v>
      </c>
      <c r="AL37" s="16">
        <f t="shared" ca="1" si="28"/>
        <v>511.3364682809223</v>
      </c>
      <c r="AM37" s="16">
        <f t="shared" ca="1" si="28"/>
        <v>588.36105612447273</v>
      </c>
      <c r="AN37" s="16">
        <f t="shared" ca="1" si="28"/>
        <v>665.38564396802315</v>
      </c>
      <c r="AO37" s="16">
        <f t="shared" ca="1" si="28"/>
        <v>742.41023181157357</v>
      </c>
      <c r="AP37" s="43"/>
      <c r="AQ37" s="43"/>
      <c r="AR37" s="44"/>
      <c r="AS37" s="1"/>
      <c r="AT37" s="1"/>
    </row>
    <row r="38" spans="1:46" s="9" customFormat="1" ht="15.75" thickBot="1" x14ac:dyDescent="0.3">
      <c r="A38" s="1"/>
      <c r="B38" s="42"/>
      <c r="C38" s="59">
        <f t="shared" si="9"/>
        <v>5.75</v>
      </c>
      <c r="D38" s="59">
        <f t="shared" ca="1" si="1"/>
        <v>0.18359722664798384</v>
      </c>
      <c r="E38" s="59">
        <f t="shared" ca="1" si="1"/>
        <v>0.42768700223320189</v>
      </c>
      <c r="F38" s="59">
        <f t="shared" ref="F38:G38" ca="1" si="29">AVERAGE(D34:D42)</f>
        <v>0.31428905516895989</v>
      </c>
      <c r="G38" s="59">
        <f t="shared" ca="1" si="29"/>
        <v>0.37668664788548772</v>
      </c>
      <c r="H38" s="59">
        <f t="shared" ca="1" si="2"/>
        <v>0</v>
      </c>
      <c r="I38" s="59">
        <f t="shared" ca="1" si="3"/>
        <v>0.38350909020658214</v>
      </c>
      <c r="J38" s="59">
        <f t="shared" ca="1" si="4"/>
        <v>-0.16003102713136166</v>
      </c>
      <c r="K38" s="59">
        <f t="shared" ca="1" si="0"/>
        <v>0.13014960777309664</v>
      </c>
      <c r="L38" s="12">
        <f t="shared" ca="1" si="5"/>
        <v>4.919984486434319</v>
      </c>
      <c r="M38" s="12">
        <f t="shared" ca="1" si="6"/>
        <v>12.455523627205839</v>
      </c>
      <c r="N38" s="12">
        <f t="shared" ca="1" si="7"/>
        <v>12.455523627205839</v>
      </c>
      <c r="O38" s="12">
        <f t="shared" ca="1" si="8"/>
        <v>137.00048780391703</v>
      </c>
      <c r="P38" s="12"/>
      <c r="Q38" s="12"/>
      <c r="R38" s="12"/>
      <c r="S38" s="12"/>
      <c r="T38" s="12"/>
      <c r="U38" s="43"/>
      <c r="V38" s="43"/>
      <c r="W38" s="43"/>
      <c r="X38" s="43"/>
      <c r="Y38" s="43"/>
      <c r="Z38" s="43"/>
      <c r="AA38" s="43"/>
      <c r="AB38" s="43"/>
      <c r="AC38" s="43"/>
      <c r="AD38" s="43"/>
      <c r="AE38" s="28"/>
      <c r="AF38" s="18">
        <f ca="1">AF37+($AC$40-$AC$39)/10</f>
        <v>126.21352906317017</v>
      </c>
      <c r="AG38" s="19">
        <f ca="1">AG37+($AC$40-$AC$39)/10</f>
        <v>203.23811690672062</v>
      </c>
      <c r="AH38" s="19">
        <f t="shared" ref="AH38:AO38" ca="1" si="30">AH37+($AC$40-$AC$39)/10</f>
        <v>280.26270475027104</v>
      </c>
      <c r="AI38" s="19">
        <f t="shared" ca="1" si="30"/>
        <v>357.28729259382146</v>
      </c>
      <c r="AJ38" s="19">
        <f t="shared" ca="1" si="30"/>
        <v>434.31188043737188</v>
      </c>
      <c r="AK38" s="19">
        <f t="shared" ca="1" si="30"/>
        <v>511.3364682809223</v>
      </c>
      <c r="AL38" s="19">
        <f t="shared" ca="1" si="30"/>
        <v>588.36105612447273</v>
      </c>
      <c r="AM38" s="19">
        <f t="shared" ca="1" si="30"/>
        <v>665.38564396802315</v>
      </c>
      <c r="AN38" s="19">
        <f t="shared" ca="1" si="30"/>
        <v>742.41023181157357</v>
      </c>
      <c r="AO38" s="19">
        <f t="shared" ca="1" si="30"/>
        <v>819.43481965512399</v>
      </c>
      <c r="AP38" s="43"/>
      <c r="AQ38" s="43"/>
      <c r="AR38" s="44"/>
      <c r="AS38" s="1"/>
      <c r="AT38" s="1"/>
    </row>
    <row r="39" spans="1:46" s="9" customFormat="1" x14ac:dyDescent="0.25">
      <c r="A39" s="1"/>
      <c r="B39" s="42"/>
      <c r="C39" s="59">
        <f t="shared" si="9"/>
        <v>6</v>
      </c>
      <c r="D39" s="59">
        <f t="shared" ca="1" si="1"/>
        <v>0.48685725550563963</v>
      </c>
      <c r="E39" s="59">
        <f t="shared" ca="1" si="1"/>
        <v>0.76941893457441379</v>
      </c>
      <c r="F39" s="59">
        <f t="shared" ref="F39:G39" ca="1" si="31">AVERAGE(D35:D43)</f>
        <v>0.36396927915480221</v>
      </c>
      <c r="G39" s="59">
        <f t="shared" ca="1" si="31"/>
        <v>0.39072451140503794</v>
      </c>
      <c r="H39" s="59">
        <f t="shared" ca="1" si="2"/>
        <v>0.13943080934032748</v>
      </c>
      <c r="I39" s="59">
        <f t="shared" ca="1" si="3"/>
        <v>0.42061485517955316</v>
      </c>
      <c r="J39" s="59">
        <f t="shared" ca="1" si="4"/>
        <v>-1.5896706401470997</v>
      </c>
      <c r="K39" s="59">
        <f t="shared" ca="1" si="0"/>
        <v>-0.64760521853590225</v>
      </c>
      <c r="L39" s="12">
        <f t="shared" ca="1" si="5"/>
        <v>4.2051646799264502</v>
      </c>
      <c r="M39" s="12">
        <f t="shared" ca="1" si="6"/>
        <v>9.7333817351243432</v>
      </c>
      <c r="N39" s="12">
        <f t="shared" ca="1" si="7"/>
        <v>9.7333817351243432</v>
      </c>
      <c r="O39" s="12">
        <f t="shared" ca="1" si="8"/>
        <v>67.031635522230744</v>
      </c>
      <c r="P39" s="12"/>
      <c r="Q39" s="12"/>
      <c r="R39" s="12"/>
      <c r="S39" s="12"/>
      <c r="T39" s="12"/>
      <c r="U39" s="43"/>
      <c r="V39" s="43"/>
      <c r="W39" s="43"/>
      <c r="X39" s="43"/>
      <c r="Y39" s="43"/>
      <c r="Z39" s="43"/>
      <c r="AA39" s="43"/>
      <c r="AB39" s="25" t="s">
        <v>13</v>
      </c>
      <c r="AC39" s="21">
        <f ca="1">MIN(O16:O120)</f>
        <v>49.188941219619721</v>
      </c>
      <c r="AD39" s="52" t="s">
        <v>0</v>
      </c>
      <c r="AE39" s="36">
        <f ca="1">MIN(O16:O120)</f>
        <v>49.188941219619721</v>
      </c>
      <c r="AF39" s="16">
        <f ca="1">AVERAGE(AF37:AF38)</f>
        <v>87.701235141394946</v>
      </c>
      <c r="AG39" s="16">
        <f t="shared" ref="AG39:AO39" ca="1" si="32">AVERAGE(AG37:AG38)</f>
        <v>164.72582298494541</v>
      </c>
      <c r="AH39" s="16">
        <f t="shared" ca="1" si="32"/>
        <v>241.75041082849583</v>
      </c>
      <c r="AI39" s="16">
        <f t="shared" ca="1" si="32"/>
        <v>318.77499867204625</v>
      </c>
      <c r="AJ39" s="16">
        <f t="shared" ca="1" si="32"/>
        <v>395.79958651559667</v>
      </c>
      <c r="AK39" s="16">
        <f t="shared" ca="1" si="32"/>
        <v>472.82417435914709</v>
      </c>
      <c r="AL39" s="16">
        <f t="shared" ca="1" si="32"/>
        <v>549.84876220269757</v>
      </c>
      <c r="AM39" s="16">
        <f t="shared" ca="1" si="32"/>
        <v>626.87335004624788</v>
      </c>
      <c r="AN39" s="16">
        <f t="shared" ca="1" si="32"/>
        <v>703.89793788979841</v>
      </c>
      <c r="AO39" s="16">
        <f t="shared" ca="1" si="32"/>
        <v>780.92252573334872</v>
      </c>
      <c r="AP39" s="23">
        <f ca="1">AC40</f>
        <v>819.4348196551241</v>
      </c>
      <c r="AQ39" s="43"/>
      <c r="AR39" s="44"/>
      <c r="AS39" s="1"/>
      <c r="AT39" s="1"/>
    </row>
    <row r="40" spans="1:46" s="9" customFormat="1" ht="15.75" thickBot="1" x14ac:dyDescent="0.3">
      <c r="A40" s="1"/>
      <c r="B40" s="42"/>
      <c r="C40" s="59">
        <f t="shared" si="9"/>
        <v>6.25</v>
      </c>
      <c r="D40" s="59">
        <f t="shared" ca="1" si="1"/>
        <v>3.9298869582255369E-2</v>
      </c>
      <c r="E40" s="59">
        <f t="shared" ca="1" si="1"/>
        <v>1.896922073455487E-2</v>
      </c>
      <c r="F40" s="59">
        <f t="shared" ref="F40:G40" ca="1" si="33">AVERAGE(D36:D44)</f>
        <v>0.42237621148799465</v>
      </c>
      <c r="G40" s="59">
        <f t="shared" ca="1" si="33"/>
        <v>0.41468510228630795</v>
      </c>
      <c r="H40" s="59">
        <f t="shared" ca="1" si="2"/>
        <v>0.30335369842841881</v>
      </c>
      <c r="I40" s="59">
        <f t="shared" ca="1" si="3"/>
        <v>0.48394899805789937</v>
      </c>
      <c r="J40" s="59">
        <f t="shared" ca="1" si="4"/>
        <v>1.2534499173414879</v>
      </c>
      <c r="K40" s="59">
        <f t="shared" ca="1" si="0"/>
        <v>1.780506216831387</v>
      </c>
      <c r="L40" s="12">
        <f t="shared" ca="1" si="5"/>
        <v>5.626724958670744</v>
      </c>
      <c r="M40" s="12">
        <f t="shared" ca="1" si="6"/>
        <v>18.231771758909854</v>
      </c>
      <c r="N40" s="12">
        <f t="shared" ca="1" si="7"/>
        <v>18.231771758909854</v>
      </c>
      <c r="O40" s="12">
        <f t="shared" ca="1" si="8"/>
        <v>277.75098050117219</v>
      </c>
      <c r="P40" s="12"/>
      <c r="Q40" s="12"/>
      <c r="R40" s="12"/>
      <c r="S40" s="12"/>
      <c r="T40" s="12"/>
      <c r="U40" s="43"/>
      <c r="V40" s="43"/>
      <c r="W40" s="43"/>
      <c r="X40" s="43"/>
      <c r="Y40" s="43"/>
      <c r="Z40" s="43"/>
      <c r="AA40" s="43"/>
      <c r="AB40" s="26" t="s">
        <v>14</v>
      </c>
      <c r="AC40" s="22">
        <f ca="1">MAX(O16:O120)</f>
        <v>819.4348196551241</v>
      </c>
      <c r="AD40" s="52" t="s">
        <v>24</v>
      </c>
      <c r="AE40" s="37">
        <v>0</v>
      </c>
      <c r="AF40" s="19">
        <f ca="1">COUNTIF($O$16:$O$120,"&lt;"&amp;AF38)/COUNT($O$16:$O$120)</f>
        <v>0.34285714285714286</v>
      </c>
      <c r="AG40" s="19">
        <f ca="1">(COUNTIF($O$16:$O$120,"&lt;"&amp;AG38)-AF40)/COUNT(O16:O120)</f>
        <v>0.74911564625850346</v>
      </c>
      <c r="AH40" s="19">
        <f ca="1">(COUNTIF($O$16:$O$120,"&lt;"&amp;AH38)/COUNT($O$16:$O$120))-SUM($AF$40:AG40)</f>
        <v>-0.16816326530612247</v>
      </c>
      <c r="AI40" s="19">
        <f ca="1">(COUNTIF($O$16:$O$120,"&lt;"&amp;AI38)/COUNT($O$16:$O$120))-SUM($AF$40:AH40)</f>
        <v>3.8095238095238071E-2</v>
      </c>
      <c r="AJ40" s="19">
        <f ca="1">(COUNTIF($O$16:$O$120,"&lt;"&amp;AJ38)/COUNT($O$16:$O$120))-SUM($AF$40:AI40)</f>
        <v>1.904761904761898E-2</v>
      </c>
      <c r="AK40" s="19">
        <f ca="1">(COUNTIF($O$16:$O$120,"&lt;"&amp;AK38)/COUNT($O$16:$O$120))-SUM($AF$40:AJ40)</f>
        <v>0</v>
      </c>
      <c r="AL40" s="19">
        <f ca="1">(COUNTIF($O$16:$O$120,"&lt;"&amp;AL38)/COUNT($O$16:$O$120))-SUM($AF$40:AK40)</f>
        <v>9.523809523809601E-3</v>
      </c>
      <c r="AM40" s="19">
        <f ca="1">(COUNTIF($O$16:$O$120,"&lt;"&amp;AM38)/COUNT($O$16:$O$120))-SUM($AF$40:AL40)</f>
        <v>0</v>
      </c>
      <c r="AN40" s="19">
        <f ca="1">(COUNTIF($O$16:$O$120,"&lt;"&amp;AN38)/COUNT($O$16:$O$120))-SUM($AF$40:AM40)</f>
        <v>0</v>
      </c>
      <c r="AO40" s="19">
        <f ca="1">(COUNTIF($O$16:$O$120,"&lt;"&amp;AO38)/COUNT($O$16:$O$120))-SUM($AF$40:AN40)</f>
        <v>0</v>
      </c>
      <c r="AP40" s="24">
        <v>0</v>
      </c>
      <c r="AQ40" s="43"/>
      <c r="AR40" s="44"/>
      <c r="AS40" s="1"/>
      <c r="AT40" s="1"/>
    </row>
    <row r="41" spans="1:46" s="9" customFormat="1" ht="15.75" thickBot="1" x14ac:dyDescent="0.3">
      <c r="A41" s="1"/>
      <c r="B41" s="42"/>
      <c r="C41" s="59">
        <f t="shared" si="9"/>
        <v>6.5</v>
      </c>
      <c r="D41" s="59">
        <f t="shared" ca="1" si="1"/>
        <v>9.7501265573236795E-2</v>
      </c>
      <c r="E41" s="59">
        <f t="shared" ca="1" si="1"/>
        <v>0.66769749160412772</v>
      </c>
      <c r="F41" s="59">
        <f t="shared" ref="F41:G41" ca="1" si="34">AVERAGE(D37:D45)</f>
        <v>0.43434593474448008</v>
      </c>
      <c r="G41" s="59">
        <f t="shared" ca="1" si="34"/>
        <v>0.45956187874986004</v>
      </c>
      <c r="H41" s="59">
        <f t="shared" ca="1" si="2"/>
        <v>0.33694751237151038</v>
      </c>
      <c r="I41" s="59">
        <f t="shared" ca="1" si="3"/>
        <v>0.60257011998874388</v>
      </c>
      <c r="J41" s="59">
        <f t="shared" ca="1" si="4"/>
        <v>-0.84841712079178899</v>
      </c>
      <c r="K41" s="59">
        <f t="shared" ca="1" si="0"/>
        <v>0.29195650556471475</v>
      </c>
      <c r="L41" s="12">
        <f t="shared" ca="1" si="5"/>
        <v>4.5757914396041057</v>
      </c>
      <c r="M41" s="12">
        <f t="shared" ca="1" si="6"/>
        <v>13.021847769476501</v>
      </c>
      <c r="N41" s="12">
        <f t="shared" ca="1" si="7"/>
        <v>13.021847769476501</v>
      </c>
      <c r="O41" s="12">
        <f t="shared" ca="1" si="8"/>
        <v>97.1048613658823</v>
      </c>
      <c r="P41" s="12"/>
      <c r="Q41" s="12"/>
      <c r="R41" s="12"/>
      <c r="S41" s="12"/>
      <c r="T41" s="12"/>
      <c r="U41" s="43"/>
      <c r="V41" s="43"/>
      <c r="W41" s="43"/>
      <c r="X41" s="43"/>
      <c r="Y41" s="43"/>
      <c r="Z41" s="43"/>
      <c r="AA41" s="43"/>
      <c r="AB41" s="43"/>
      <c r="AC41" s="43"/>
      <c r="AD41" s="52" t="s">
        <v>41</v>
      </c>
      <c r="AE41" s="33">
        <f>AE40</f>
        <v>0</v>
      </c>
      <c r="AF41" s="34">
        <f ca="1">AF40+AE41</f>
        <v>0.34285714285714286</v>
      </c>
      <c r="AG41" s="34">
        <f t="shared" ref="AG41:AP41" ca="1" si="35">AG40+AF41</f>
        <v>1.0919727891156463</v>
      </c>
      <c r="AH41" s="34">
        <f t="shared" ca="1" si="35"/>
        <v>0.92380952380952386</v>
      </c>
      <c r="AI41" s="34">
        <f t="shared" ca="1" si="35"/>
        <v>0.96190476190476193</v>
      </c>
      <c r="AJ41" s="34">
        <f t="shared" ca="1" si="35"/>
        <v>0.98095238095238091</v>
      </c>
      <c r="AK41" s="34">
        <f t="shared" ca="1" si="35"/>
        <v>0.98095238095238091</v>
      </c>
      <c r="AL41" s="34">
        <f t="shared" ca="1" si="35"/>
        <v>0.99047619047619051</v>
      </c>
      <c r="AM41" s="34">
        <f t="shared" ca="1" si="35"/>
        <v>0.99047619047619051</v>
      </c>
      <c r="AN41" s="34">
        <f t="shared" ca="1" si="35"/>
        <v>0.99047619047619051</v>
      </c>
      <c r="AO41" s="34">
        <f t="shared" ca="1" si="35"/>
        <v>0.99047619047619051</v>
      </c>
      <c r="AP41" s="35">
        <f t="shared" ca="1" si="35"/>
        <v>0.99047619047619051</v>
      </c>
      <c r="AQ41" s="43"/>
      <c r="AR41" s="44"/>
      <c r="AS41" s="1"/>
      <c r="AT41" s="1"/>
    </row>
    <row r="42" spans="1:46" s="9" customFormat="1" x14ac:dyDescent="0.25">
      <c r="A42" s="1"/>
      <c r="B42" s="42"/>
      <c r="C42" s="59">
        <f t="shared" si="9"/>
        <v>6.75</v>
      </c>
      <c r="D42" s="59">
        <f t="shared" ca="1" si="1"/>
        <v>4.2447895532111368E-2</v>
      </c>
      <c r="E42" s="59">
        <f t="shared" ca="1" si="1"/>
        <v>0.30106980726722876</v>
      </c>
      <c r="F42" s="59">
        <f t="shared" ref="F42:G42" ca="1" si="36">AVERAGE(D38:D46)</f>
        <v>0.40077218986748259</v>
      </c>
      <c r="G42" s="59">
        <f t="shared" ca="1" si="36"/>
        <v>0.50330606235444275</v>
      </c>
      <c r="H42" s="59">
        <f t="shared" ca="1" si="2"/>
        <v>0.24272059378677399</v>
      </c>
      <c r="I42" s="59">
        <f t="shared" ca="1" si="3"/>
        <v>0.71819750114297709</v>
      </c>
      <c r="J42" s="59">
        <f t="shared" ca="1" si="4"/>
        <v>-0.66890462839878839</v>
      </c>
      <c r="K42" s="59">
        <f t="shared" ca="1" si="0"/>
        <v>-1.8750033671386712</v>
      </c>
      <c r="L42" s="12">
        <f t="shared" ca="1" si="5"/>
        <v>4.6655476858006057</v>
      </c>
      <c r="M42" s="12">
        <f t="shared" ca="1" si="6"/>
        <v>5.4374882150146506</v>
      </c>
      <c r="N42" s="12">
        <f t="shared" ca="1" si="7"/>
        <v>5.4374882150146506</v>
      </c>
      <c r="O42" s="12">
        <f t="shared" ca="1" si="8"/>
        <v>106.22374653112198</v>
      </c>
      <c r="P42" s="12"/>
      <c r="Q42" s="12"/>
      <c r="R42" s="12"/>
      <c r="S42" s="12"/>
      <c r="T42" s="12"/>
      <c r="U42" s="43"/>
      <c r="V42" s="43"/>
      <c r="W42" s="43"/>
      <c r="X42" s="43"/>
      <c r="Y42" s="43"/>
      <c r="Z42" s="43"/>
      <c r="AA42" s="43"/>
      <c r="AB42" s="43"/>
      <c r="AC42" s="43"/>
      <c r="AD42" s="43"/>
      <c r="AE42" s="43"/>
      <c r="AF42" s="43"/>
      <c r="AG42" s="43"/>
      <c r="AH42" s="43"/>
      <c r="AI42" s="43"/>
      <c r="AJ42" s="43"/>
      <c r="AK42" s="43"/>
      <c r="AL42" s="43"/>
      <c r="AM42" s="43"/>
      <c r="AN42" s="43"/>
      <c r="AO42" s="43"/>
      <c r="AP42" s="43"/>
      <c r="AQ42" s="43"/>
      <c r="AR42" s="44"/>
      <c r="AS42" s="1"/>
      <c r="AT42" s="1"/>
    </row>
    <row r="43" spans="1:46" s="9" customFormat="1" x14ac:dyDescent="0.25">
      <c r="A43" s="1"/>
      <c r="B43" s="42"/>
      <c r="C43" s="59">
        <f t="shared" si="9"/>
        <v>7</v>
      </c>
      <c r="D43" s="59">
        <f t="shared" ca="1" si="1"/>
        <v>0.9383731941942709</v>
      </c>
      <c r="E43" s="59">
        <f t="shared" ca="1" si="1"/>
        <v>0.47890201624196449</v>
      </c>
      <c r="F43" s="59">
        <f t="shared" ref="F43:G43" ca="1" si="37">AVERAGE(D39:D47)</f>
        <v>0.39498994416969507</v>
      </c>
      <c r="G43" s="59">
        <f t="shared" ca="1" si="37"/>
        <v>0.46121032846468935</v>
      </c>
      <c r="H43" s="59">
        <f t="shared" ca="1" si="2"/>
        <v>0.22649234172259461</v>
      </c>
      <c r="I43" s="59">
        <f t="shared" ca="1" si="3"/>
        <v>0.60692740609592333</v>
      </c>
      <c r="J43" s="59">
        <f t="shared" ca="1" si="4"/>
        <v>-0.40837522540506149</v>
      </c>
      <c r="K43" s="59">
        <f t="shared" ca="1" si="0"/>
        <v>-0.54273632107976544</v>
      </c>
      <c r="L43" s="12">
        <f t="shared" ca="1" si="5"/>
        <v>4.7958123872974694</v>
      </c>
      <c r="M43" s="12">
        <f t="shared" ca="1" si="6"/>
        <v>10.10042287622082</v>
      </c>
      <c r="N43" s="12">
        <f t="shared" ca="1" si="7"/>
        <v>10.10042287622082</v>
      </c>
      <c r="O43" s="12">
        <f t="shared" ca="1" si="8"/>
        <v>121.00264287465046</v>
      </c>
      <c r="P43" s="12"/>
      <c r="Q43" s="12"/>
      <c r="R43" s="12"/>
      <c r="S43" s="12"/>
      <c r="T43" s="12"/>
      <c r="U43" s="43"/>
      <c r="V43" s="43"/>
      <c r="W43" s="43"/>
      <c r="X43" s="43"/>
      <c r="Y43" s="43"/>
      <c r="Z43" s="43"/>
      <c r="AA43" s="43"/>
      <c r="AB43" s="43"/>
      <c r="AC43" s="43"/>
      <c r="AD43" s="43"/>
      <c r="AE43" s="43"/>
      <c r="AF43" s="43"/>
      <c r="AG43" s="43"/>
      <c r="AH43" s="43"/>
      <c r="AI43" s="43"/>
      <c r="AJ43" s="43"/>
      <c r="AK43" s="43"/>
      <c r="AL43" s="43"/>
      <c r="AM43" s="43"/>
      <c r="AN43" s="43"/>
      <c r="AO43" s="43"/>
      <c r="AP43" s="43"/>
      <c r="AQ43" s="43"/>
      <c r="AR43" s="44"/>
      <c r="AS43" s="1"/>
      <c r="AT43" s="1"/>
    </row>
    <row r="44" spans="1:46" s="9" customFormat="1" x14ac:dyDescent="0.25">
      <c r="A44" s="1"/>
      <c r="B44" s="42"/>
      <c r="C44" s="59">
        <f t="shared" si="9"/>
        <v>7.25</v>
      </c>
      <c r="D44" s="59">
        <f t="shared" ca="1" si="1"/>
        <v>0.75192071610413524</v>
      </c>
      <c r="E44" s="59">
        <f t="shared" ca="1" si="1"/>
        <v>0.58049179375968318</v>
      </c>
      <c r="F44" s="59">
        <f t="shared" ref="F44:G44" ca="1" si="38">AVERAGE(D40:D48)</f>
        <v>0.44025305015367633</v>
      </c>
      <c r="G44" s="59">
        <f t="shared" ca="1" si="38"/>
        <v>0.43012224791823067</v>
      </c>
      <c r="H44" s="59">
        <f t="shared" ca="1" si="2"/>
        <v>0.35352621947648782</v>
      </c>
      <c r="I44" s="59">
        <f t="shared" ca="1" si="3"/>
        <v>0.52475343363842164</v>
      </c>
      <c r="J44" s="59">
        <f t="shared" ca="1" si="4"/>
        <v>3.4810600657340172E-2</v>
      </c>
      <c r="K44" s="59">
        <f t="shared" ca="1" si="0"/>
        <v>8.3512103168627352E-2</v>
      </c>
      <c r="L44" s="12">
        <f t="shared" ca="1" si="5"/>
        <v>5.0174053003286705</v>
      </c>
      <c r="M44" s="12">
        <f t="shared" ca="1" si="6"/>
        <v>12.292292361090196</v>
      </c>
      <c r="N44" s="12">
        <f t="shared" ca="1" si="7"/>
        <v>12.292292361090196</v>
      </c>
      <c r="O44" s="12">
        <f t="shared" ca="1" si="8"/>
        <v>151.01894617907791</v>
      </c>
      <c r="P44" s="12"/>
      <c r="Q44" s="12"/>
      <c r="R44" s="12"/>
      <c r="S44" s="12"/>
      <c r="T44" s="12"/>
      <c r="U44" s="43"/>
      <c r="V44" s="43"/>
      <c r="W44" s="43"/>
      <c r="X44" s="43"/>
      <c r="Y44" s="43"/>
      <c r="Z44" s="43"/>
      <c r="AA44" s="43"/>
      <c r="AB44" s="43"/>
      <c r="AC44" s="43"/>
      <c r="AD44" s="43"/>
      <c r="AE44" s="43"/>
      <c r="AF44" s="43"/>
      <c r="AG44" s="43"/>
      <c r="AH44" s="43"/>
      <c r="AI44" s="43"/>
      <c r="AJ44" s="43"/>
      <c r="AK44" s="43"/>
      <c r="AL44" s="43"/>
      <c r="AM44" s="43"/>
      <c r="AN44" s="43"/>
      <c r="AO44" s="43"/>
      <c r="AP44" s="43"/>
      <c r="AQ44" s="43"/>
      <c r="AR44" s="44"/>
      <c r="AS44" s="1"/>
      <c r="AT44" s="1"/>
    </row>
    <row r="45" spans="1:46" s="9" customFormat="1" x14ac:dyDescent="0.25">
      <c r="A45" s="1"/>
      <c r="B45" s="42"/>
      <c r="C45" s="59">
        <f t="shared" si="9"/>
        <v>7.5</v>
      </c>
      <c r="D45" s="59">
        <f t="shared" ca="1" si="1"/>
        <v>0.63590341100874404</v>
      </c>
      <c r="E45" s="59">
        <f t="shared" ca="1" si="1"/>
        <v>0.6567013359017474</v>
      </c>
      <c r="F45" s="59">
        <f t="shared" ref="F45:G45" ca="1" si="39">AVERAGE(D41:D49)</f>
        <v>0.53722544502618441</v>
      </c>
      <c r="G45" s="59">
        <f t="shared" ca="1" si="39"/>
        <v>0.4709481614393366</v>
      </c>
      <c r="H45" s="59">
        <f t="shared" ca="1" si="2"/>
        <v>0.62568561039623827</v>
      </c>
      <c r="I45" s="59">
        <f t="shared" ca="1" si="3"/>
        <v>0.63266705951256275</v>
      </c>
      <c r="J45" s="59">
        <f t="shared" ca="1" si="4"/>
        <v>0.99932526181159098</v>
      </c>
      <c r="K45" s="59">
        <f t="shared" ca="1" si="0"/>
        <v>-0.81994669539126053</v>
      </c>
      <c r="L45" s="12">
        <f t="shared" ca="1" si="5"/>
        <v>5.4996626309057959</v>
      </c>
      <c r="M45" s="12">
        <f t="shared" ca="1" si="6"/>
        <v>9.1301865661305879</v>
      </c>
      <c r="N45" s="12">
        <f t="shared" ca="1" si="7"/>
        <v>9.1301865661305879</v>
      </c>
      <c r="O45" s="12">
        <f t="shared" ca="1" si="8"/>
        <v>244.60939469226915</v>
      </c>
      <c r="P45" s="12"/>
      <c r="Q45" s="12"/>
      <c r="R45" s="12"/>
      <c r="S45" s="12"/>
      <c r="T45" s="12"/>
      <c r="U45" s="43"/>
      <c r="V45" s="43"/>
      <c r="W45" s="43"/>
      <c r="X45" s="43"/>
      <c r="Y45" s="43"/>
      <c r="Z45" s="43"/>
      <c r="AA45" s="43"/>
      <c r="AB45" s="43"/>
      <c r="AC45" s="43"/>
      <c r="AD45" s="43"/>
      <c r="AE45" s="43"/>
      <c r="AF45" s="43"/>
      <c r="AG45" s="43"/>
      <c r="AH45" s="43"/>
      <c r="AI45" s="43"/>
      <c r="AJ45" s="43"/>
      <c r="AK45" s="43"/>
      <c r="AL45" s="43"/>
      <c r="AM45" s="43"/>
      <c r="AN45" s="43"/>
      <c r="AO45" s="43"/>
      <c r="AP45" s="43"/>
      <c r="AQ45" s="43"/>
      <c r="AR45" s="44"/>
      <c r="AS45" s="1"/>
      <c r="AT45" s="1"/>
    </row>
    <row r="46" spans="1:46" s="9" customFormat="1" x14ac:dyDescent="0.25">
      <c r="A46" s="1"/>
      <c r="B46" s="42"/>
      <c r="C46" s="59">
        <f t="shared" si="9"/>
        <v>7.75</v>
      </c>
      <c r="D46" s="59">
        <f t="shared" ca="1" si="1"/>
        <v>0.43104987465896594</v>
      </c>
      <c r="E46" s="59">
        <f t="shared" ca="1" si="1"/>
        <v>0.62881695887306344</v>
      </c>
      <c r="F46" s="59">
        <f t="shared" ref="F46:G46" ca="1" si="40">AVERAGE(D42:D50)</f>
        <v>0.5504416612796148</v>
      </c>
      <c r="G46" s="59">
        <f t="shared" ca="1" si="40"/>
        <v>0.45665768407463503</v>
      </c>
      <c r="H46" s="59">
        <f t="shared" ca="1" si="2"/>
        <v>0.6627777887478844</v>
      </c>
      <c r="I46" s="59">
        <f t="shared" ca="1" si="3"/>
        <v>0.59489356971422569</v>
      </c>
      <c r="J46" s="59">
        <f t="shared" ca="1" si="4"/>
        <v>-0.68759959283924987</v>
      </c>
      <c r="K46" s="59">
        <f t="shared" ca="1" si="0"/>
        <v>-7.8743778602537451E-2</v>
      </c>
      <c r="L46" s="12">
        <f t="shared" ca="1" si="5"/>
        <v>4.6562002035803749</v>
      </c>
      <c r="M46" s="12">
        <f t="shared" ca="1" si="6"/>
        <v>11.724396774891119</v>
      </c>
      <c r="N46" s="12">
        <f t="shared" ca="1" si="7"/>
        <v>11.724396774891119</v>
      </c>
      <c r="O46" s="12">
        <f t="shared" ca="1" si="8"/>
        <v>105.23544819568707</v>
      </c>
      <c r="P46" s="12"/>
      <c r="Q46" s="12"/>
      <c r="R46" s="12"/>
      <c r="S46" s="12"/>
      <c r="T46" s="12"/>
      <c r="U46" s="43"/>
      <c r="V46" s="43"/>
      <c r="W46" s="43"/>
      <c r="X46" s="43"/>
      <c r="Y46" s="43"/>
      <c r="Z46" s="43"/>
      <c r="AA46" s="43"/>
      <c r="AB46" s="43"/>
      <c r="AC46" s="43"/>
      <c r="AD46" s="43"/>
      <c r="AE46" s="43"/>
      <c r="AF46" s="43"/>
      <c r="AG46" s="43"/>
      <c r="AH46" s="43"/>
      <c r="AI46" s="43"/>
      <c r="AJ46" s="43"/>
      <c r="AK46" s="43"/>
      <c r="AL46" s="43"/>
      <c r="AM46" s="43"/>
      <c r="AN46" s="43"/>
      <c r="AO46" s="43"/>
      <c r="AP46" s="43"/>
      <c r="AQ46" s="43"/>
      <c r="AR46" s="44"/>
      <c r="AS46" s="1"/>
      <c r="AT46" s="1"/>
    </row>
    <row r="47" spans="1:46" s="9" customFormat="1" x14ac:dyDescent="0.25">
      <c r="A47" s="1"/>
      <c r="B47" s="42"/>
      <c r="C47" s="59">
        <f t="shared" si="9"/>
        <v>8</v>
      </c>
      <c r="D47" s="59">
        <f t="shared" ca="1" si="1"/>
        <v>0.13155701536789621</v>
      </c>
      <c r="E47" s="59">
        <f t="shared" ca="1" si="1"/>
        <v>4.8825397225421674E-2</v>
      </c>
      <c r="F47" s="59">
        <f t="shared" ref="F47:G47" ca="1" si="41">AVERAGE(D43:D51)</f>
        <v>0.64258955714009003</v>
      </c>
      <c r="G47" s="59">
        <f t="shared" ca="1" si="41"/>
        <v>0.4250185871846533</v>
      </c>
      <c r="H47" s="59">
        <f t="shared" ca="1" si="2"/>
        <v>0.92139690653800788</v>
      </c>
      <c r="I47" s="59">
        <f t="shared" ca="1" si="3"/>
        <v>0.51126311615398645</v>
      </c>
      <c r="J47" s="59">
        <f t="shared" ca="1" si="4"/>
        <v>1.8051751927628062E-2</v>
      </c>
      <c r="K47" s="59">
        <f t="shared" ca="1" si="0"/>
        <v>-0.81358213488309172</v>
      </c>
      <c r="L47" s="12">
        <f t="shared" ca="1" si="5"/>
        <v>5.0090258759638138</v>
      </c>
      <c r="M47" s="12">
        <f t="shared" ca="1" si="6"/>
        <v>9.1524625279091794</v>
      </c>
      <c r="N47" s="12">
        <f t="shared" ca="1" si="7"/>
        <v>9.1524625279091794</v>
      </c>
      <c r="O47" s="12">
        <f t="shared" ca="1" si="8"/>
        <v>149.75878144296107</v>
      </c>
      <c r="P47" s="12"/>
      <c r="Q47" s="12"/>
      <c r="R47" s="12"/>
      <c r="S47" s="12"/>
      <c r="T47" s="12"/>
      <c r="U47" s="43"/>
      <c r="V47" s="43"/>
      <c r="W47" s="43"/>
      <c r="X47" s="43"/>
      <c r="Y47" s="43"/>
      <c r="Z47" s="43"/>
      <c r="AA47" s="43"/>
      <c r="AB47" s="43"/>
      <c r="AC47" s="43"/>
      <c r="AD47" s="43"/>
      <c r="AE47" s="43"/>
      <c r="AF47" s="43"/>
      <c r="AG47" s="43"/>
      <c r="AH47" s="43"/>
      <c r="AI47" s="43"/>
      <c r="AJ47" s="43"/>
      <c r="AK47" s="43"/>
      <c r="AL47" s="43"/>
      <c r="AM47" s="43"/>
      <c r="AN47" s="43"/>
      <c r="AO47" s="43"/>
      <c r="AP47" s="43"/>
      <c r="AQ47" s="43"/>
      <c r="AR47" s="44"/>
      <c r="AS47" s="1"/>
      <c r="AT47" s="1"/>
    </row>
    <row r="48" spans="1:46" s="9" customFormat="1" x14ac:dyDescent="0.25">
      <c r="A48" s="1"/>
      <c r="B48" s="42"/>
      <c r="C48" s="59">
        <f t="shared" si="9"/>
        <v>8.25</v>
      </c>
      <c r="D48" s="59">
        <f t="shared" ca="1" si="1"/>
        <v>0.89422520936147076</v>
      </c>
      <c r="E48" s="59">
        <f t="shared" ca="1" si="1"/>
        <v>0.48962620965628456</v>
      </c>
      <c r="F48" s="59">
        <f t="shared" ref="F48:G48" ca="1" si="42">AVERAGE(D44:D52)</f>
        <v>0.58316282271308195</v>
      </c>
      <c r="G48" s="59">
        <f t="shared" ca="1" si="42"/>
        <v>0.48015065988820371</v>
      </c>
      <c r="H48" s="59">
        <f t="shared" ca="1" si="2"/>
        <v>0.75461187593968115</v>
      </c>
      <c r="I48" s="59">
        <f t="shared" ca="1" si="3"/>
        <v>0.65699168299477861</v>
      </c>
      <c r="J48" s="59">
        <f t="shared" ca="1" si="4"/>
        <v>-0.25732361171502593</v>
      </c>
      <c r="K48" s="59">
        <f t="shared" ref="K48:K79" ca="1" si="43">_xlfn.NORM.INV(RAND(),$K$10+$K$12*($K$11/$K$8)*(J48-$K$7),SQRT($K$12*$K$8*$K$11))</f>
        <v>0.32032989968612247</v>
      </c>
      <c r="L48" s="12">
        <f t="shared" ca="1" si="5"/>
        <v>4.8713381941424867</v>
      </c>
      <c r="M48" s="12">
        <f t="shared" ca="1" si="6"/>
        <v>13.121154648901429</v>
      </c>
      <c r="N48" s="12">
        <f t="shared" ca="1" si="7"/>
        <v>13.121154648901429</v>
      </c>
      <c r="O48" s="12">
        <f t="shared" ref="O48:O80" ca="1" si="44">EXP(L48)</f>
        <v>130.49542832313526</v>
      </c>
      <c r="P48" s="12"/>
      <c r="Q48" s="12"/>
      <c r="R48" s="12"/>
      <c r="S48" s="12"/>
      <c r="T48" s="12"/>
      <c r="U48" s="43"/>
      <c r="V48" s="43"/>
      <c r="W48" s="43"/>
      <c r="X48" s="43"/>
      <c r="Y48" s="43"/>
      <c r="Z48" s="43"/>
      <c r="AA48" s="43"/>
      <c r="AB48" s="43"/>
      <c r="AC48" s="43"/>
      <c r="AD48" s="43"/>
      <c r="AE48" s="43"/>
      <c r="AF48" s="43"/>
      <c r="AG48" s="43"/>
      <c r="AH48" s="43"/>
      <c r="AI48" s="43"/>
      <c r="AJ48" s="43"/>
      <c r="AK48" s="43"/>
      <c r="AL48" s="43"/>
      <c r="AM48" s="43"/>
      <c r="AN48" s="43"/>
      <c r="AO48" s="43"/>
      <c r="AP48" s="43"/>
      <c r="AQ48" s="43"/>
      <c r="AR48" s="44"/>
      <c r="AS48" s="1"/>
      <c r="AT48" s="1"/>
    </row>
    <row r="49" spans="1:46" s="9" customFormat="1" x14ac:dyDescent="0.25">
      <c r="A49" s="1"/>
      <c r="B49" s="42"/>
      <c r="C49" s="59">
        <f t="shared" si="9"/>
        <v>8.5</v>
      </c>
      <c r="D49" s="59">
        <f t="shared" ref="D49:E80" ca="1" si="45">RAND()</f>
        <v>0.91205042343482756</v>
      </c>
      <c r="E49" s="59">
        <f t="shared" ca="1" si="45"/>
        <v>0.38640244242450739</v>
      </c>
      <c r="F49" s="59">
        <f t="shared" ref="F49:G49" ca="1" si="46">AVERAGE(D45:D53)</f>
        <v>0.57501457541046697</v>
      </c>
      <c r="G49" s="59">
        <f t="shared" ca="1" si="46"/>
        <v>0.49655478344356258</v>
      </c>
      <c r="H49" s="59">
        <f t="shared" ca="1" si="2"/>
        <v>0.7317432850808212</v>
      </c>
      <c r="I49" s="59">
        <f t="shared" ca="1" si="3"/>
        <v>0.70035209552372357</v>
      </c>
      <c r="J49" s="59">
        <f t="shared" ca="1" si="4"/>
        <v>-0.10036719761435321</v>
      </c>
      <c r="K49" s="59">
        <f t="shared" ca="1" si="43"/>
        <v>0.9263960868914104</v>
      </c>
      <c r="L49" s="12">
        <f t="shared" ca="1" si="5"/>
        <v>4.9498164011928232</v>
      </c>
      <c r="M49" s="12">
        <f t="shared" ca="1" si="6"/>
        <v>15.242386304119936</v>
      </c>
      <c r="N49" s="12">
        <f t="shared" ca="1" si="7"/>
        <v>15.242386304119936</v>
      </c>
      <c r="O49" s="12">
        <f t="shared" ca="1" si="44"/>
        <v>141.14904674575172</v>
      </c>
      <c r="P49" s="12"/>
      <c r="Q49" s="12"/>
      <c r="R49" s="12"/>
      <c r="S49" s="12"/>
      <c r="T49" s="12"/>
      <c r="U49" s="43"/>
      <c r="V49" s="43"/>
      <c r="W49" s="43"/>
      <c r="X49" s="43"/>
      <c r="Y49" s="43"/>
      <c r="Z49" s="43"/>
      <c r="AA49" s="43"/>
      <c r="AB49" s="43"/>
      <c r="AC49" s="43"/>
      <c r="AD49" s="43"/>
      <c r="AE49" s="43"/>
      <c r="AF49" s="43"/>
      <c r="AG49" s="43"/>
      <c r="AH49" s="43"/>
      <c r="AI49" s="43"/>
      <c r="AJ49" s="43"/>
      <c r="AK49" s="43"/>
      <c r="AL49" s="43"/>
      <c r="AM49" s="43"/>
      <c r="AN49" s="43"/>
      <c r="AO49" s="43"/>
      <c r="AP49" s="43"/>
      <c r="AQ49" s="43"/>
      <c r="AR49" s="44"/>
      <c r="AS49" s="1"/>
      <c r="AT49" s="1"/>
    </row>
    <row r="50" spans="1:46" s="9" customFormat="1" x14ac:dyDescent="0.25">
      <c r="A50" s="1"/>
      <c r="B50" s="42"/>
      <c r="C50" s="59">
        <f t="shared" si="9"/>
        <v>8.75</v>
      </c>
      <c r="D50" s="59">
        <f t="shared" ca="1" si="45"/>
        <v>0.21644721185411142</v>
      </c>
      <c r="E50" s="59">
        <f t="shared" ca="1" si="45"/>
        <v>0.53908319532181326</v>
      </c>
      <c r="F50" s="59">
        <f t="shared" ref="F50:G50" ca="1" si="47">AVERAGE(D46:D54)</f>
        <v>0.57625617203399826</v>
      </c>
      <c r="G50" s="59">
        <f t="shared" ca="1" si="47"/>
        <v>0.45227583333287835</v>
      </c>
      <c r="H50" s="59">
        <f t="shared" ca="1" si="2"/>
        <v>0.73522790749602052</v>
      </c>
      <c r="I50" s="59">
        <f t="shared" ca="1" si="3"/>
        <v>0.58331118586045594</v>
      </c>
      <c r="J50" s="59">
        <f t="shared" ca="1" si="4"/>
        <v>0.60646204728879072</v>
      </c>
      <c r="K50" s="59">
        <f t="shared" ca="1" si="43"/>
        <v>-0.67224401988865579</v>
      </c>
      <c r="L50" s="12">
        <f t="shared" ca="1" si="5"/>
        <v>5.3032310236443951</v>
      </c>
      <c r="M50" s="12">
        <f t="shared" ca="1" si="6"/>
        <v>9.6471459303897049</v>
      </c>
      <c r="N50" s="12">
        <f t="shared" ca="1" si="7"/>
        <v>9.6471459303897049</v>
      </c>
      <c r="O50" s="12">
        <f t="shared" ca="1" si="44"/>
        <v>200.98514978125581</v>
      </c>
      <c r="P50" s="12"/>
      <c r="Q50" s="12"/>
      <c r="R50" s="12"/>
      <c r="S50" s="12"/>
      <c r="T50" s="12"/>
      <c r="U50" s="43"/>
      <c r="V50" s="43"/>
      <c r="W50" s="43"/>
      <c r="X50" s="43"/>
      <c r="Y50" s="43"/>
      <c r="Z50" s="43"/>
      <c r="AA50" s="43"/>
      <c r="AB50" s="43"/>
      <c r="AC50" s="43"/>
      <c r="AD50" s="43"/>
      <c r="AE50" s="43"/>
      <c r="AF50" s="43"/>
      <c r="AG50" s="43"/>
      <c r="AH50" s="43"/>
      <c r="AI50" s="43"/>
      <c r="AJ50" s="43"/>
      <c r="AK50" s="43"/>
      <c r="AL50" s="43"/>
      <c r="AM50" s="43"/>
      <c r="AN50" s="43"/>
      <c r="AO50" s="43"/>
      <c r="AP50" s="43"/>
      <c r="AQ50" s="43"/>
      <c r="AR50" s="44"/>
      <c r="AS50" s="1"/>
      <c r="AT50" s="1"/>
    </row>
    <row r="51" spans="1:46" s="9" customFormat="1" x14ac:dyDescent="0.25">
      <c r="A51" s="1"/>
      <c r="B51" s="42"/>
      <c r="C51" s="59">
        <f t="shared" si="9"/>
        <v>9</v>
      </c>
      <c r="D51" s="59">
        <f t="shared" ca="1" si="45"/>
        <v>0.87177895827638718</v>
      </c>
      <c r="E51" s="59">
        <f t="shared" ca="1" si="45"/>
        <v>1.6317935257394223E-2</v>
      </c>
      <c r="F51" s="59">
        <f t="shared" ref="F51:G51" ca="1" si="48">AVERAGE(D47:D55)</f>
        <v>0.53532711054102811</v>
      </c>
      <c r="G51" s="59">
        <f t="shared" ca="1" si="48"/>
        <v>0.41108679063827763</v>
      </c>
      <c r="H51" s="59">
        <f t="shared" ca="1" si="2"/>
        <v>0.62035781006789381</v>
      </c>
      <c r="I51" s="59">
        <f t="shared" ca="1" si="3"/>
        <v>0.47443771408471003</v>
      </c>
      <c r="J51" s="59">
        <f t="shared" ca="1" si="4"/>
        <v>1.0788282045120745</v>
      </c>
      <c r="K51" s="59">
        <f t="shared" ca="1" si="43"/>
        <v>0.33511350219943681</v>
      </c>
      <c r="L51" s="12">
        <f t="shared" ca="1" si="5"/>
        <v>5.5394141022560373</v>
      </c>
      <c r="M51" s="12">
        <f t="shared" ca="1" si="6"/>
        <v>13.172897257698029</v>
      </c>
      <c r="N51" s="12">
        <f t="shared" ca="1" si="7"/>
        <v>13.172897257698029</v>
      </c>
      <c r="O51" s="12">
        <f t="shared" ca="1" si="44"/>
        <v>254.52882789714283</v>
      </c>
      <c r="P51" s="12"/>
      <c r="Q51" s="12"/>
      <c r="R51" s="12"/>
      <c r="S51" s="12"/>
      <c r="T51" s="12"/>
      <c r="U51" s="43"/>
      <c r="V51" s="43"/>
      <c r="W51" s="43"/>
      <c r="X51" s="43"/>
      <c r="Y51" s="43"/>
      <c r="Z51" s="43"/>
      <c r="AA51" s="43"/>
      <c r="AB51" s="43"/>
      <c r="AC51" s="43"/>
      <c r="AD51" s="43"/>
      <c r="AE51" s="43"/>
      <c r="AF51" s="43"/>
      <c r="AG51" s="43"/>
      <c r="AH51" s="43"/>
      <c r="AI51" s="43"/>
      <c r="AJ51" s="43"/>
      <c r="AK51" s="43"/>
      <c r="AL51" s="43"/>
      <c r="AM51" s="43"/>
      <c r="AN51" s="43"/>
      <c r="AO51" s="43"/>
      <c r="AP51" s="43"/>
      <c r="AQ51" s="43"/>
      <c r="AR51" s="44"/>
      <c r="AS51" s="1"/>
      <c r="AT51" s="1"/>
    </row>
    <row r="52" spans="1:46" s="9" customFormat="1" x14ac:dyDescent="0.25">
      <c r="A52" s="1"/>
      <c r="B52" s="42"/>
      <c r="C52" s="59">
        <f t="shared" si="9"/>
        <v>9.25</v>
      </c>
      <c r="D52" s="59">
        <f t="shared" ca="1" si="45"/>
        <v>0.40353258435119943</v>
      </c>
      <c r="E52" s="59">
        <f t="shared" ca="1" si="45"/>
        <v>0.97509067057391829</v>
      </c>
      <c r="F52" s="59">
        <f t="shared" ref="F52:G52" ca="1" si="49">AVERAGE(D48:D56)</f>
        <v>0.55423767954104597</v>
      </c>
      <c r="G52" s="59">
        <f t="shared" ca="1" si="49"/>
        <v>0.40838683403841602</v>
      </c>
      <c r="H52" s="59">
        <f t="shared" ca="1" si="2"/>
        <v>0.67343156314738883</v>
      </c>
      <c r="I52" s="59">
        <f t="shared" ca="1" si="3"/>
        <v>0.46730101875410202</v>
      </c>
      <c r="J52" s="59">
        <f t="shared" ca="1" si="4"/>
        <v>-0.47710975508268211</v>
      </c>
      <c r="K52" s="59">
        <f t="shared" ca="1" si="43"/>
        <v>0.94021146957467427</v>
      </c>
      <c r="L52" s="12">
        <f t="shared" ca="1" si="5"/>
        <v>4.7614451224586594</v>
      </c>
      <c r="M52" s="12">
        <f t="shared" ca="1" si="6"/>
        <v>15.290740143511361</v>
      </c>
      <c r="N52" s="12">
        <f t="shared" ca="1" si="7"/>
        <v>15.290740143511361</v>
      </c>
      <c r="O52" s="12">
        <f t="shared" ca="1" si="44"/>
        <v>116.91476002207258</v>
      </c>
      <c r="P52" s="12"/>
      <c r="Q52" s="12"/>
      <c r="R52" s="12"/>
      <c r="S52" s="12"/>
      <c r="T52" s="12"/>
      <c r="U52" s="43"/>
      <c r="V52" s="43"/>
      <c r="W52" s="43"/>
      <c r="X52" s="43"/>
      <c r="Y52" s="43"/>
      <c r="Z52" s="43"/>
      <c r="AA52" s="43"/>
      <c r="AB52" s="43"/>
      <c r="AC52" s="43"/>
      <c r="AD52" s="43"/>
      <c r="AE52" s="43"/>
      <c r="AF52" s="43"/>
      <c r="AG52" s="43"/>
      <c r="AH52" s="43"/>
      <c r="AI52" s="43"/>
      <c r="AJ52" s="43"/>
      <c r="AK52" s="43"/>
      <c r="AL52" s="43"/>
      <c r="AM52" s="43"/>
      <c r="AN52" s="43"/>
      <c r="AO52" s="43"/>
      <c r="AP52" s="43"/>
      <c r="AQ52" s="43"/>
      <c r="AR52" s="44"/>
      <c r="AS52" s="1"/>
      <c r="AT52" s="1"/>
    </row>
    <row r="53" spans="1:46" s="9" customFormat="1" x14ac:dyDescent="0.25">
      <c r="A53" s="1"/>
      <c r="B53" s="42"/>
      <c r="C53" s="59">
        <f t="shared" si="9"/>
        <v>9.5</v>
      </c>
      <c r="D53" s="59">
        <f t="shared" ca="1" si="45"/>
        <v>0.67858649038060037</v>
      </c>
      <c r="E53" s="59">
        <f t="shared" ca="1" si="45"/>
        <v>0.72812890575791278</v>
      </c>
      <c r="F53" s="59">
        <f t="shared" ref="F53:G53" ca="1" si="50">AVERAGE(D49:D57)</f>
        <v>0.46353615442304741</v>
      </c>
      <c r="G53" s="59">
        <f t="shared" ca="1" si="50"/>
        <v>0.45018656218279496</v>
      </c>
      <c r="H53" s="59">
        <f t="shared" ca="1" si="2"/>
        <v>0.41887177977747969</v>
      </c>
      <c r="I53" s="59">
        <f t="shared" ca="1" si="3"/>
        <v>0.57778869277225642</v>
      </c>
      <c r="J53" s="59">
        <f t="shared" ca="1" si="4"/>
        <v>-1.8260921946217854</v>
      </c>
      <c r="K53" s="59">
        <f t="shared" ca="1" si="43"/>
        <v>-1.2555632851255387</v>
      </c>
      <c r="L53" s="12">
        <f t="shared" ca="1" si="5"/>
        <v>4.0869539026891069</v>
      </c>
      <c r="M53" s="12">
        <f t="shared" ca="1" si="6"/>
        <v>7.6055285020606149</v>
      </c>
      <c r="N53" s="12">
        <f t="shared" ca="1" si="7"/>
        <v>7.6055285020606149</v>
      </c>
      <c r="O53" s="12">
        <f t="shared" ca="1" si="44"/>
        <v>59.558195054003363</v>
      </c>
      <c r="P53" s="12"/>
      <c r="Q53" s="12"/>
      <c r="R53" s="12"/>
      <c r="S53" s="12"/>
      <c r="T53" s="12"/>
      <c r="U53" s="43"/>
      <c r="V53" s="43"/>
      <c r="W53" s="43"/>
      <c r="X53" s="43"/>
      <c r="Y53" s="43"/>
      <c r="Z53" s="43"/>
      <c r="AA53" s="43"/>
      <c r="AB53" s="43"/>
      <c r="AC53" s="43"/>
      <c r="AD53" s="43"/>
      <c r="AE53" s="43"/>
      <c r="AF53" s="43"/>
      <c r="AG53" s="43"/>
      <c r="AH53" s="43"/>
      <c r="AI53" s="43"/>
      <c r="AJ53" s="43"/>
      <c r="AK53" s="43"/>
      <c r="AL53" s="43"/>
      <c r="AM53" s="43"/>
      <c r="AN53" s="43"/>
      <c r="AO53" s="43"/>
      <c r="AP53" s="43"/>
      <c r="AQ53" s="43"/>
      <c r="AR53" s="44"/>
      <c r="AS53" s="1"/>
      <c r="AT53" s="1"/>
    </row>
    <row r="54" spans="1:46" s="9" customFormat="1" x14ac:dyDescent="0.25">
      <c r="A54" s="1"/>
      <c r="B54" s="42"/>
      <c r="C54" s="59">
        <f t="shared" si="9"/>
        <v>9.75</v>
      </c>
      <c r="D54" s="59">
        <f t="shared" ca="1" si="45"/>
        <v>0.64707778062052546</v>
      </c>
      <c r="E54" s="59">
        <f t="shared" ca="1" si="45"/>
        <v>0.258190784905589</v>
      </c>
      <c r="F54" s="59">
        <f t="shared" ref="F54:G54" ca="1" si="51">AVERAGE(D50:D58)</f>
        <v>0.45978538281211495</v>
      </c>
      <c r="G54" s="59">
        <f t="shared" ca="1" si="51"/>
        <v>0.45682826694337625</v>
      </c>
      <c r="H54" s="59">
        <f t="shared" ca="1" si="2"/>
        <v>0.40834499307232974</v>
      </c>
      <c r="I54" s="59">
        <f t="shared" ca="1" si="3"/>
        <v>0.59534446509635497</v>
      </c>
      <c r="J54" s="59">
        <f t="shared" ca="1" si="4"/>
        <v>-0.28433042468126191</v>
      </c>
      <c r="K54" s="59">
        <f t="shared" ca="1" si="43"/>
        <v>1.2254512394682699</v>
      </c>
      <c r="L54" s="12">
        <f t="shared" ca="1" si="5"/>
        <v>4.8578347876593693</v>
      </c>
      <c r="M54" s="12">
        <f t="shared" ca="1" si="6"/>
        <v>16.289079338138944</v>
      </c>
      <c r="N54" s="12">
        <f t="shared" ca="1" si="7"/>
        <v>16.289079338138944</v>
      </c>
      <c r="O54" s="12">
        <f t="shared" ca="1" si="44"/>
        <v>128.74513953662009</v>
      </c>
      <c r="P54" s="12"/>
      <c r="Q54" s="12"/>
      <c r="R54" s="12"/>
      <c r="S54" s="12"/>
      <c r="T54" s="12"/>
      <c r="U54" s="43"/>
      <c r="V54" s="43"/>
      <c r="W54" s="43"/>
      <c r="X54" s="43"/>
      <c r="Y54" s="43"/>
      <c r="Z54" s="43"/>
      <c r="AA54" s="43"/>
      <c r="AB54" s="43"/>
      <c r="AC54" s="43"/>
      <c r="AD54" s="43"/>
      <c r="AE54" s="43"/>
      <c r="AF54" s="43"/>
      <c r="AG54" s="43"/>
      <c r="AH54" s="43"/>
      <c r="AI54" s="43"/>
      <c r="AJ54" s="43"/>
      <c r="AK54" s="43"/>
      <c r="AL54" s="43"/>
      <c r="AM54" s="43"/>
      <c r="AN54" s="43"/>
      <c r="AO54" s="43"/>
      <c r="AP54" s="43"/>
      <c r="AQ54" s="43"/>
      <c r="AR54" s="44"/>
      <c r="AS54" s="1"/>
      <c r="AT54" s="1"/>
    </row>
    <row r="55" spans="1:46" s="9" customFormat="1" x14ac:dyDescent="0.25">
      <c r="A55" s="1"/>
      <c r="B55" s="42"/>
      <c r="C55" s="59">
        <f t="shared" si="9"/>
        <v>10</v>
      </c>
      <c r="D55" s="59">
        <f t="shared" ca="1" si="45"/>
        <v>6.2688321222233778E-2</v>
      </c>
      <c r="E55" s="59">
        <f t="shared" ca="1" si="45"/>
        <v>0.25811557462165791</v>
      </c>
      <c r="F55" s="59">
        <f t="shared" ref="F55:G55" ca="1" si="52">AVERAGE(D51:D59)</f>
        <v>0.48684452506392539</v>
      </c>
      <c r="G55" s="59">
        <f t="shared" ca="1" si="52"/>
        <v>0.45037022149381578</v>
      </c>
      <c r="H55" s="59">
        <f t="shared" ca="1" si="2"/>
        <v>0.48428825180844498</v>
      </c>
      <c r="I55" s="59">
        <f t="shared" ca="1" si="3"/>
        <v>0.57827415263018611</v>
      </c>
      <c r="J55" s="59">
        <f t="shared" ca="1" si="4"/>
        <v>1.2025416403663235E-2</v>
      </c>
      <c r="K55" s="59">
        <f t="shared" ca="1" si="43"/>
        <v>0.8668166123491291</v>
      </c>
      <c r="L55" s="12">
        <f t="shared" ca="1" si="5"/>
        <v>5.0060127082018315</v>
      </c>
      <c r="M55" s="12">
        <f t="shared" ca="1" si="6"/>
        <v>15.033858143221952</v>
      </c>
      <c r="N55" s="12">
        <f t="shared" ca="1" si="7"/>
        <v>15.033858143221952</v>
      </c>
      <c r="O55" s="12">
        <f t="shared" ca="1" si="44"/>
        <v>149.30821227179376</v>
      </c>
      <c r="P55" s="12"/>
      <c r="Q55" s="12"/>
      <c r="R55" s="12"/>
      <c r="S55" s="12"/>
      <c r="T55" s="12"/>
      <c r="U55" s="43"/>
      <c r="V55" s="43"/>
      <c r="W55" s="43"/>
      <c r="X55" s="43"/>
      <c r="Y55" s="43"/>
      <c r="Z55" s="43"/>
      <c r="AA55" s="43"/>
      <c r="AB55" s="43"/>
      <c r="AC55" s="43"/>
      <c r="AD55" s="43"/>
      <c r="AE55" s="43"/>
      <c r="AF55" s="43"/>
      <c r="AG55" s="43"/>
      <c r="AH55" s="43"/>
      <c r="AI55" s="43"/>
      <c r="AJ55" s="43"/>
      <c r="AK55" s="43"/>
      <c r="AL55" s="43"/>
      <c r="AM55" s="43"/>
      <c r="AN55" s="43"/>
      <c r="AO55" s="43"/>
      <c r="AP55" s="43"/>
      <c r="AQ55" s="43"/>
      <c r="AR55" s="44"/>
      <c r="AS55" s="1"/>
      <c r="AT55" s="1"/>
    </row>
    <row r="56" spans="1:46" s="9" customFormat="1" x14ac:dyDescent="0.25">
      <c r="A56" s="1"/>
      <c r="B56" s="42"/>
      <c r="C56" s="59">
        <f t="shared" si="9"/>
        <v>10.25</v>
      </c>
      <c r="D56" s="59">
        <f t="shared" ca="1" si="45"/>
        <v>0.30175213636805664</v>
      </c>
      <c r="E56" s="59">
        <f t="shared" ca="1" si="45"/>
        <v>2.4525787826666812E-2</v>
      </c>
      <c r="F56" s="59">
        <f t="shared" ref="F56:G56" ca="1" si="53">AVERAGE(D52:D60)</f>
        <v>0.50094356714038168</v>
      </c>
      <c r="G56" s="59">
        <f t="shared" ca="1" si="53"/>
        <v>0.45318958871120685</v>
      </c>
      <c r="H56" s="59">
        <f t="shared" ca="1" si="2"/>
        <v>0.52385813877602083</v>
      </c>
      <c r="I56" s="59">
        <f t="shared" ca="1" si="3"/>
        <v>0.58572648162564311</v>
      </c>
      <c r="J56" s="59">
        <f t="shared" ca="1" si="4"/>
        <v>0.53400796802435302</v>
      </c>
      <c r="K56" s="59">
        <f t="shared" ca="1" si="43"/>
        <v>0.8305605047255773</v>
      </c>
      <c r="L56" s="12">
        <f t="shared" ca="1" si="5"/>
        <v>5.2670039840121765</v>
      </c>
      <c r="M56" s="12">
        <f t="shared" ca="1" si="6"/>
        <v>14.906961766539521</v>
      </c>
      <c r="N56" s="12">
        <f t="shared" ca="1" si="7"/>
        <v>14.906961766539521</v>
      </c>
      <c r="O56" s="12">
        <f t="shared" ca="1" si="44"/>
        <v>193.83436079258689</v>
      </c>
      <c r="P56" s="12"/>
      <c r="Q56" s="12"/>
      <c r="R56" s="12"/>
      <c r="S56" s="12"/>
      <c r="T56" s="12"/>
      <c r="U56" s="43"/>
      <c r="V56" s="43"/>
      <c r="W56" s="43"/>
      <c r="X56" s="43"/>
      <c r="Y56" s="43"/>
      <c r="Z56" s="43"/>
      <c r="AA56" s="43"/>
      <c r="AB56" s="43"/>
      <c r="AC56" s="43"/>
      <c r="AD56" s="43"/>
      <c r="AE56" s="43"/>
      <c r="AF56" s="43"/>
      <c r="AG56" s="43"/>
      <c r="AH56" s="43"/>
      <c r="AI56" s="43"/>
      <c r="AJ56" s="43"/>
      <c r="AK56" s="43"/>
      <c r="AL56" s="43"/>
      <c r="AM56" s="43"/>
      <c r="AN56" s="43"/>
      <c r="AO56" s="43"/>
      <c r="AP56" s="43"/>
      <c r="AQ56" s="43"/>
      <c r="AR56" s="44"/>
      <c r="AS56" s="1"/>
      <c r="AT56" s="1"/>
    </row>
    <row r="57" spans="1:46" s="9" customFormat="1" x14ac:dyDescent="0.25">
      <c r="A57" s="1"/>
      <c r="B57" s="42"/>
      <c r="C57" s="59">
        <f t="shared" si="9"/>
        <v>10.5</v>
      </c>
      <c r="D57" s="59">
        <f t="shared" ca="1" si="45"/>
        <v>7.7911483299484607E-2</v>
      </c>
      <c r="E57" s="59">
        <f t="shared" ca="1" si="45"/>
        <v>0.86582376295569508</v>
      </c>
      <c r="F57" s="59">
        <f t="shared" ref="F57:G57" ca="1" si="54">AVERAGE(D53:D61)</f>
        <v>0.49908083455032493</v>
      </c>
      <c r="G57" s="59">
        <f t="shared" ca="1" si="54"/>
        <v>0.41730086889438434</v>
      </c>
      <c r="H57" s="59">
        <f t="shared" ca="1" si="2"/>
        <v>0.51863025750297687</v>
      </c>
      <c r="I57" s="59">
        <f t="shared" ca="1" si="3"/>
        <v>0.49086315709985434</v>
      </c>
      <c r="J57" s="59">
        <f t="shared" ca="1" si="4"/>
        <v>-2.1846289251635835</v>
      </c>
      <c r="K57" s="59">
        <f t="shared" ca="1" si="43"/>
        <v>-0.86398742415466134</v>
      </c>
      <c r="L57" s="12">
        <f t="shared" ca="1" si="5"/>
        <v>3.9076855374182085</v>
      </c>
      <c r="M57" s="12">
        <f t="shared" ca="1" si="6"/>
        <v>8.9760440154586849</v>
      </c>
      <c r="N57" s="12">
        <f t="shared" ca="1" si="7"/>
        <v>8.9760440154586849</v>
      </c>
      <c r="O57" s="12">
        <f t="shared" ca="1" si="44"/>
        <v>49.783596260929038</v>
      </c>
      <c r="P57" s="12"/>
      <c r="Q57" s="12"/>
      <c r="R57" s="12"/>
      <c r="S57" s="12"/>
      <c r="T57" s="12"/>
      <c r="U57" s="43"/>
      <c r="V57" s="43"/>
      <c r="W57" s="43"/>
      <c r="X57" s="43"/>
      <c r="Y57" s="43"/>
      <c r="Z57" s="43"/>
      <c r="AA57" s="43"/>
      <c r="AB57" s="43"/>
      <c r="AC57" s="43"/>
      <c r="AD57" s="43"/>
      <c r="AE57" s="43"/>
      <c r="AF57" s="43"/>
      <c r="AG57" s="43"/>
      <c r="AH57" s="43"/>
      <c r="AI57" s="43"/>
      <c r="AJ57" s="43"/>
      <c r="AK57" s="43"/>
      <c r="AL57" s="43"/>
      <c r="AM57" s="43"/>
      <c r="AN57" s="43"/>
      <c r="AO57" s="43"/>
      <c r="AP57" s="43"/>
      <c r="AQ57" s="43"/>
      <c r="AR57" s="44"/>
      <c r="AS57" s="1"/>
      <c r="AT57" s="1"/>
    </row>
    <row r="58" spans="1:46" s="9" customFormat="1" x14ac:dyDescent="0.25">
      <c r="A58" s="1"/>
      <c r="B58" s="42"/>
      <c r="C58" s="59">
        <f t="shared" si="9"/>
        <v>10.75</v>
      </c>
      <c r="D58" s="59">
        <f t="shared" ca="1" si="45"/>
        <v>0.87829347893643495</v>
      </c>
      <c r="E58" s="59">
        <f t="shared" ca="1" si="45"/>
        <v>0.44617778526973884</v>
      </c>
      <c r="F58" s="59">
        <f t="shared" ref="F58:G58" ca="1" si="55">AVERAGE(D54:D62)</f>
        <v>0.48219611254137873</v>
      </c>
      <c r="G58" s="59">
        <f t="shared" ca="1" si="55"/>
        <v>0.43639531281714766</v>
      </c>
      <c r="H58" s="59">
        <f t="shared" ca="1" si="2"/>
        <v>0.47124217696886506</v>
      </c>
      <c r="I58" s="59">
        <f t="shared" ca="1" si="3"/>
        <v>0.54133479386287731</v>
      </c>
      <c r="J58" s="59">
        <f t="shared" ca="1" si="4"/>
        <v>-2.2086623474513782</v>
      </c>
      <c r="K58" s="59">
        <f t="shared" ca="1" si="43"/>
        <v>-0.33273220930441971</v>
      </c>
      <c r="L58" s="12">
        <f t="shared" ca="1" si="5"/>
        <v>3.8956688262743109</v>
      </c>
      <c r="M58" s="12">
        <f t="shared" ca="1" si="6"/>
        <v>10.83543726743453</v>
      </c>
      <c r="N58" s="12">
        <f t="shared" ca="1" si="7"/>
        <v>10.83543726743453</v>
      </c>
      <c r="O58" s="12">
        <f t="shared" ca="1" si="44"/>
        <v>49.188941219619721</v>
      </c>
      <c r="P58" s="12"/>
      <c r="Q58" s="12"/>
      <c r="R58" s="12"/>
      <c r="S58" s="12"/>
      <c r="T58" s="12"/>
      <c r="U58" s="43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  <c r="AI58" s="43"/>
      <c r="AJ58" s="43"/>
      <c r="AK58" s="43"/>
      <c r="AL58" s="43"/>
      <c r="AM58" s="43"/>
      <c r="AN58" s="43"/>
      <c r="AO58" s="43"/>
      <c r="AP58" s="43"/>
      <c r="AQ58" s="43"/>
      <c r="AR58" s="44"/>
      <c r="AS58" s="1"/>
      <c r="AT58" s="1"/>
    </row>
    <row r="59" spans="1:46" s="9" customFormat="1" x14ac:dyDescent="0.25">
      <c r="A59" s="1"/>
      <c r="B59" s="42"/>
      <c r="C59" s="59">
        <f t="shared" si="9"/>
        <v>11</v>
      </c>
      <c r="D59" s="59">
        <f t="shared" ca="1" si="45"/>
        <v>0.45997949212040501</v>
      </c>
      <c r="E59" s="59">
        <f t="shared" ca="1" si="45"/>
        <v>0.48096078627576933</v>
      </c>
      <c r="F59" s="59">
        <f t="shared" ref="F59:G59" ca="1" si="56">AVERAGE(D55:D63)</f>
        <v>0.46341469226999865</v>
      </c>
      <c r="G59" s="59">
        <f t="shared" ca="1" si="56"/>
        <v>0.45197288686111936</v>
      </c>
      <c r="H59" s="59">
        <f t="shared" ca="1" si="2"/>
        <v>0.41853088827287149</v>
      </c>
      <c r="I59" s="59">
        <f t="shared" ca="1" si="3"/>
        <v>0.58251041866644349</v>
      </c>
      <c r="J59" s="59">
        <f t="shared" ca="1" si="4"/>
        <v>0.59796573693064536</v>
      </c>
      <c r="K59" s="59">
        <f t="shared" ca="1" si="43"/>
        <v>-0.43043812403124326</v>
      </c>
      <c r="L59" s="12">
        <f t="shared" ca="1" si="5"/>
        <v>5.2989828684653224</v>
      </c>
      <c r="M59" s="12">
        <f t="shared" ca="1" si="6"/>
        <v>10.493466565890648</v>
      </c>
      <c r="N59" s="12">
        <f t="shared" ca="1" si="7"/>
        <v>10.493466565890648</v>
      </c>
      <c r="O59" s="12">
        <f t="shared" ca="1" si="44"/>
        <v>200.13314468256385</v>
      </c>
      <c r="P59" s="12"/>
      <c r="Q59" s="12"/>
      <c r="R59" s="12"/>
      <c r="S59" s="12"/>
      <c r="T59" s="12"/>
      <c r="U59" s="43"/>
      <c r="V59" s="43"/>
      <c r="W59" s="43"/>
      <c r="X59" s="43"/>
      <c r="Y59" s="43"/>
      <c r="Z59" s="43"/>
      <c r="AA59" s="43"/>
      <c r="AB59" s="43"/>
      <c r="AC59" s="43"/>
      <c r="AD59" s="43"/>
      <c r="AE59" s="43"/>
      <c r="AF59" s="43"/>
      <c r="AG59" s="43"/>
      <c r="AH59" s="43"/>
      <c r="AI59" s="43"/>
      <c r="AJ59" s="43"/>
      <c r="AK59" s="43"/>
      <c r="AL59" s="43"/>
      <c r="AM59" s="43"/>
      <c r="AN59" s="43"/>
      <c r="AO59" s="43"/>
      <c r="AP59" s="43"/>
      <c r="AQ59" s="43"/>
      <c r="AR59" s="44"/>
      <c r="AS59" s="1"/>
      <c r="AT59" s="1"/>
    </row>
    <row r="60" spans="1:46" s="9" customFormat="1" x14ac:dyDescent="0.25">
      <c r="A60" s="1"/>
      <c r="B60" s="42"/>
      <c r="C60" s="59">
        <f t="shared" si="9"/>
        <v>11.25</v>
      </c>
      <c r="D60" s="59">
        <f t="shared" ca="1" si="45"/>
        <v>0.99867033696449437</v>
      </c>
      <c r="E60" s="59">
        <f t="shared" ca="1" si="45"/>
        <v>4.1692240213914267E-2</v>
      </c>
      <c r="F60" s="59">
        <f t="shared" ref="F60:G60" ca="1" si="57">AVERAGE(D56:D64)</f>
        <v>0.5174670776374336</v>
      </c>
      <c r="G60" s="59">
        <f t="shared" ca="1" si="57"/>
        <v>0.48065541000700779</v>
      </c>
      <c r="H60" s="59">
        <f t="shared" ca="1" si="2"/>
        <v>0.57023245549415602</v>
      </c>
      <c r="I60" s="59">
        <f t="shared" ca="1" si="3"/>
        <v>0.65832587029844769</v>
      </c>
      <c r="J60" s="59">
        <f t="shared" ca="1" si="4"/>
        <v>-1.4481212601221538</v>
      </c>
      <c r="K60" s="59">
        <f t="shared" ca="1" si="43"/>
        <v>-1.2986011062889067</v>
      </c>
      <c r="L60" s="12">
        <f t="shared" ca="1" si="5"/>
        <v>4.2759393699389232</v>
      </c>
      <c r="M60" s="12">
        <f t="shared" ca="1" si="6"/>
        <v>7.4548961279888264</v>
      </c>
      <c r="N60" s="12">
        <f t="shared" ca="1" si="7"/>
        <v>7.4548961279888264</v>
      </c>
      <c r="O60" s="12">
        <f t="shared" ca="1" si="44"/>
        <v>71.947693075753165</v>
      </c>
      <c r="P60" s="12"/>
      <c r="Q60" s="12"/>
      <c r="R60" s="12"/>
      <c r="S60" s="12"/>
      <c r="T60" s="12"/>
      <c r="U60" s="43"/>
      <c r="V60" s="43"/>
      <c r="W60" s="43"/>
      <c r="X60" s="43"/>
      <c r="Y60" s="43"/>
      <c r="Z60" s="43"/>
      <c r="AA60" s="43"/>
      <c r="AB60" s="43"/>
      <c r="AC60" s="43"/>
      <c r="AD60" s="43"/>
      <c r="AE60" s="43"/>
      <c r="AF60" s="43"/>
      <c r="AG60" s="43"/>
      <c r="AH60" s="43"/>
      <c r="AI60" s="43"/>
      <c r="AJ60" s="43"/>
      <c r="AK60" s="43"/>
      <c r="AL60" s="43"/>
      <c r="AM60" s="43"/>
      <c r="AN60" s="43"/>
      <c r="AO60" s="43"/>
      <c r="AP60" s="43"/>
      <c r="AQ60" s="43"/>
      <c r="AR60" s="44"/>
      <c r="AS60" s="1"/>
      <c r="AT60" s="1"/>
    </row>
    <row r="61" spans="1:46" s="9" customFormat="1" x14ac:dyDescent="0.25">
      <c r="A61" s="1"/>
      <c r="B61" s="42"/>
      <c r="C61" s="59">
        <f t="shared" si="9"/>
        <v>11.5</v>
      </c>
      <c r="D61" s="59">
        <f t="shared" ca="1" si="45"/>
        <v>0.38676799104068926</v>
      </c>
      <c r="E61" s="59">
        <f t="shared" ca="1" si="45"/>
        <v>0.65209219222251502</v>
      </c>
      <c r="F61" s="59">
        <f t="shared" ref="F61:G61" ca="1" si="58">AVERAGE(D57:D65)</f>
        <v>0.53685518300578816</v>
      </c>
      <c r="G61" s="59">
        <f t="shared" ca="1" si="58"/>
        <v>0.52388184388995307</v>
      </c>
      <c r="H61" s="59">
        <f t="shared" ca="1" si="2"/>
        <v>0.62464644573412753</v>
      </c>
      <c r="I61" s="59">
        <f t="shared" ca="1" si="3"/>
        <v>0.77258470278007529</v>
      </c>
      <c r="J61" s="59">
        <f t="shared" ca="1" si="4"/>
        <v>-0.661532210930178</v>
      </c>
      <c r="K61" s="59">
        <f t="shared" ca="1" si="43"/>
        <v>-1.6085387567288805</v>
      </c>
      <c r="L61" s="12">
        <f t="shared" ca="1" si="5"/>
        <v>4.6692338945349112</v>
      </c>
      <c r="M61" s="12">
        <f t="shared" ca="1" si="6"/>
        <v>6.370114351448918</v>
      </c>
      <c r="N61" s="12">
        <f t="shared" ca="1" si="7"/>
        <v>6.370114351448918</v>
      </c>
      <c r="O61" s="12">
        <f t="shared" ca="1" si="44"/>
        <v>106.61603201225687</v>
      </c>
      <c r="P61" s="12"/>
      <c r="Q61" s="12"/>
      <c r="R61" s="12"/>
      <c r="S61" s="12"/>
      <c r="T61" s="12"/>
      <c r="U61" s="43"/>
      <c r="V61" s="43"/>
      <c r="W61" s="43"/>
      <c r="X61" s="43"/>
      <c r="Y61" s="43"/>
      <c r="Z61" s="43"/>
      <c r="AA61" s="43"/>
      <c r="AB61" s="43"/>
      <c r="AC61" s="43"/>
      <c r="AD61" s="43"/>
      <c r="AE61" s="43"/>
      <c r="AF61" s="43"/>
      <c r="AG61" s="43"/>
      <c r="AH61" s="43"/>
      <c r="AI61" s="43"/>
      <c r="AJ61" s="43"/>
      <c r="AK61" s="43"/>
      <c r="AL61" s="43"/>
      <c r="AM61" s="43"/>
      <c r="AN61" s="43"/>
      <c r="AO61" s="43"/>
      <c r="AP61" s="43"/>
      <c r="AQ61" s="43"/>
      <c r="AR61" s="44"/>
      <c r="AS61" s="1"/>
      <c r="AT61" s="1"/>
    </row>
    <row r="62" spans="1:46" s="9" customFormat="1" x14ac:dyDescent="0.25">
      <c r="A62" s="1"/>
      <c r="B62" s="42"/>
      <c r="C62" s="59">
        <f t="shared" si="9"/>
        <v>11.75</v>
      </c>
      <c r="D62" s="59">
        <f t="shared" ca="1" si="45"/>
        <v>0.5266239923000845</v>
      </c>
      <c r="E62" s="59">
        <f t="shared" ca="1" si="45"/>
        <v>0.899978901062783</v>
      </c>
      <c r="F62" s="59">
        <f t="shared" ref="F62:G62" ca="1" si="59">AVERAGE(D58:D66)</f>
        <v>0.53702475711246411</v>
      </c>
      <c r="G62" s="59">
        <f t="shared" ca="1" si="59"/>
        <v>0.47135018739851453</v>
      </c>
      <c r="H62" s="59">
        <f t="shared" ca="1" si="2"/>
        <v>0.62512236659438236</v>
      </c>
      <c r="I62" s="59">
        <f t="shared" ca="1" si="3"/>
        <v>0.63372971984784199</v>
      </c>
      <c r="J62" s="59">
        <f t="shared" ca="1" si="4"/>
        <v>-1.0096806979395219</v>
      </c>
      <c r="K62" s="59">
        <f t="shared" ca="1" si="43"/>
        <v>-0.75646225383517773</v>
      </c>
      <c r="L62" s="12">
        <f t="shared" ca="1" si="5"/>
        <v>4.4951596510302387</v>
      </c>
      <c r="M62" s="12">
        <f t="shared" ca="1" si="6"/>
        <v>9.3523821115768779</v>
      </c>
      <c r="N62" s="12">
        <f t="shared" ca="1" si="7"/>
        <v>9.3523821115768779</v>
      </c>
      <c r="O62" s="12">
        <f t="shared" ca="1" si="44"/>
        <v>89.582469777138201</v>
      </c>
      <c r="P62" s="12"/>
      <c r="Q62" s="12"/>
      <c r="R62" s="12"/>
      <c r="S62" s="12"/>
      <c r="T62" s="12"/>
      <c r="U62" s="43"/>
      <c r="V62" s="43"/>
      <c r="W62" s="43"/>
      <c r="X62" s="43"/>
      <c r="Y62" s="43"/>
      <c r="Z62" s="43"/>
      <c r="AA62" s="43"/>
      <c r="AB62" s="43"/>
      <c r="AC62" s="43"/>
      <c r="AD62" s="43"/>
      <c r="AE62" s="43"/>
      <c r="AF62" s="43"/>
      <c r="AG62" s="43"/>
      <c r="AH62" s="43"/>
      <c r="AI62" s="43"/>
      <c r="AJ62" s="43"/>
      <c r="AK62" s="43"/>
      <c r="AL62" s="43"/>
      <c r="AM62" s="43"/>
      <c r="AN62" s="43"/>
      <c r="AO62" s="43"/>
      <c r="AP62" s="43"/>
      <c r="AQ62" s="43"/>
      <c r="AR62" s="44"/>
      <c r="AS62" s="1"/>
      <c r="AT62" s="1"/>
    </row>
    <row r="63" spans="1:46" s="9" customFormat="1" x14ac:dyDescent="0.25">
      <c r="A63" s="1"/>
      <c r="B63" s="42"/>
      <c r="C63" s="59">
        <f t="shared" si="9"/>
        <v>12</v>
      </c>
      <c r="D63" s="59">
        <f t="shared" ca="1" si="45"/>
        <v>0.47804499817810453</v>
      </c>
      <c r="E63" s="59">
        <f t="shared" ca="1" si="45"/>
        <v>0.39838895130133423</v>
      </c>
      <c r="F63" s="59">
        <f t="shared" ref="F63:G63" ca="1" si="60">AVERAGE(D59:D67)</f>
        <v>0.51237333491424686</v>
      </c>
      <c r="G63" s="59">
        <f t="shared" ca="1" si="60"/>
        <v>0.42352352625302281</v>
      </c>
      <c r="H63" s="59">
        <f t="shared" ca="1" si="2"/>
        <v>0.55593653221756756</v>
      </c>
      <c r="I63" s="59">
        <f t="shared" ca="1" si="3"/>
        <v>0.5073112769391307</v>
      </c>
      <c r="J63" s="59">
        <f t="shared" ca="1" si="4"/>
        <v>-2.0312891471985677</v>
      </c>
      <c r="K63" s="59">
        <f t="shared" ca="1" si="43"/>
        <v>-1.5689276655412654</v>
      </c>
      <c r="L63" s="12">
        <f t="shared" ca="1" si="5"/>
        <v>3.9843554264007164</v>
      </c>
      <c r="M63" s="12">
        <f t="shared" ca="1" si="6"/>
        <v>6.508753170605571</v>
      </c>
      <c r="N63" s="12">
        <f t="shared" ca="1" si="7"/>
        <v>6.508753170605571</v>
      </c>
      <c r="O63" s="12">
        <f t="shared" ca="1" si="44"/>
        <v>53.750632071087132</v>
      </c>
      <c r="P63" s="12"/>
      <c r="Q63" s="12"/>
      <c r="R63" s="12"/>
      <c r="S63" s="12"/>
      <c r="T63" s="12"/>
      <c r="U63" s="43"/>
      <c r="V63" s="43"/>
      <c r="W63" s="43"/>
      <c r="X63" s="43"/>
      <c r="Y63" s="43"/>
      <c r="Z63" s="43"/>
      <c r="AA63" s="43"/>
      <c r="AB63" s="43"/>
      <c r="AC63" s="43"/>
      <c r="AD63" s="43"/>
      <c r="AE63" s="43"/>
      <c r="AF63" s="43"/>
      <c r="AG63" s="43"/>
      <c r="AH63" s="43"/>
      <c r="AI63" s="43"/>
      <c r="AJ63" s="43"/>
      <c r="AK63" s="43"/>
      <c r="AL63" s="43"/>
      <c r="AM63" s="43"/>
      <c r="AN63" s="43"/>
      <c r="AO63" s="43"/>
      <c r="AP63" s="43"/>
      <c r="AQ63" s="43"/>
      <c r="AR63" s="44"/>
      <c r="AS63" s="1"/>
      <c r="AT63" s="1"/>
    </row>
    <row r="64" spans="1:46" s="9" customFormat="1" x14ac:dyDescent="0.25">
      <c r="A64" s="1"/>
      <c r="B64" s="42"/>
      <c r="C64" s="59">
        <f t="shared" si="9"/>
        <v>12.25</v>
      </c>
      <c r="D64" s="59">
        <f t="shared" ca="1" si="45"/>
        <v>0.54915978952914857</v>
      </c>
      <c r="E64" s="59">
        <f t="shared" ca="1" si="45"/>
        <v>0.51625828293465381</v>
      </c>
      <c r="F64" s="59">
        <f t="shared" ref="F64:G64" ca="1" si="61">AVERAGE(D60:D68)</f>
        <v>0.54924952949424954</v>
      </c>
      <c r="G64" s="59">
        <f t="shared" ca="1" si="61"/>
        <v>0.38210897163841184</v>
      </c>
      <c r="H64" s="59">
        <f t="shared" ca="1" si="2"/>
        <v>0.65943199264758545</v>
      </c>
      <c r="I64" s="59">
        <f t="shared" ca="1" si="3"/>
        <v>0.39784171785345696</v>
      </c>
      <c r="J64" s="59">
        <f t="shared" ca="1" si="4"/>
        <v>-2.052464894169153</v>
      </c>
      <c r="K64" s="59">
        <f t="shared" ca="1" si="43"/>
        <v>-0.90936925610228148</v>
      </c>
      <c r="L64" s="12">
        <f t="shared" ca="1" si="5"/>
        <v>3.9737675529154233</v>
      </c>
      <c r="M64" s="12">
        <f t="shared" ca="1" si="6"/>
        <v>8.8172076036420144</v>
      </c>
      <c r="N64" s="12">
        <f t="shared" ca="1" si="7"/>
        <v>8.8172076036420144</v>
      </c>
      <c r="O64" s="12">
        <f t="shared" ca="1" si="44"/>
        <v>53.184529379281535</v>
      </c>
      <c r="P64" s="12"/>
      <c r="Q64" s="12"/>
      <c r="R64" s="12"/>
      <c r="S64" s="12"/>
      <c r="T64" s="12"/>
      <c r="U64" s="43"/>
      <c r="V64" s="43"/>
      <c r="W64" s="43"/>
      <c r="X64" s="43"/>
      <c r="Y64" s="43"/>
      <c r="Z64" s="43"/>
      <c r="AA64" s="43"/>
      <c r="AB64" s="43"/>
      <c r="AC64" s="43"/>
      <c r="AD64" s="43"/>
      <c r="AE64" s="43"/>
      <c r="AF64" s="43"/>
      <c r="AG64" s="43"/>
      <c r="AH64" s="43"/>
      <c r="AI64" s="43"/>
      <c r="AJ64" s="43"/>
      <c r="AK64" s="43"/>
      <c r="AL64" s="43"/>
      <c r="AM64" s="43"/>
      <c r="AN64" s="43"/>
      <c r="AO64" s="43"/>
      <c r="AP64" s="43"/>
      <c r="AQ64" s="43"/>
      <c r="AR64" s="44"/>
      <c r="AS64" s="1"/>
      <c r="AT64" s="1"/>
    </row>
    <row r="65" spans="1:46" s="9" customFormat="1" x14ac:dyDescent="0.25">
      <c r="A65" s="1"/>
      <c r="B65" s="42"/>
      <c r="C65" s="59">
        <f t="shared" si="9"/>
        <v>12.5</v>
      </c>
      <c r="D65" s="59">
        <f t="shared" ca="1" si="45"/>
        <v>0.47624508468324833</v>
      </c>
      <c r="E65" s="59">
        <f t="shared" ca="1" si="45"/>
        <v>0.41356369277317417</v>
      </c>
      <c r="F65" s="59">
        <f t="shared" ref="F65:G65" ca="1" si="62">AVERAGE(D61:D69)</f>
        <v>0.48786103450224655</v>
      </c>
      <c r="G65" s="59">
        <f t="shared" ca="1" si="62"/>
        <v>0.45175201954857463</v>
      </c>
      <c r="H65" s="59">
        <f t="shared" ca="1" si="2"/>
        <v>0.48714115226492422</v>
      </c>
      <c r="I65" s="59">
        <f t="shared" ca="1" si="3"/>
        <v>0.58192660827549025</v>
      </c>
      <c r="J65" s="59">
        <f t="shared" ca="1" si="4"/>
        <v>1.8847894485095968</v>
      </c>
      <c r="K65" s="59">
        <f t="shared" ca="1" si="43"/>
        <v>0.10505746549959394</v>
      </c>
      <c r="L65" s="12">
        <f t="shared" ca="1" si="5"/>
        <v>5.9423947242547985</v>
      </c>
      <c r="M65" s="12">
        <f t="shared" ca="1" si="6"/>
        <v>12.367701129248578</v>
      </c>
      <c r="N65" s="12">
        <f t="shared" ca="1" si="7"/>
        <v>12.367701129248578</v>
      </c>
      <c r="O65" s="12">
        <f t="shared" ca="1" si="44"/>
        <v>380.8458592065117</v>
      </c>
      <c r="P65" s="12"/>
      <c r="Q65" s="12"/>
      <c r="R65" s="12"/>
      <c r="S65" s="12"/>
      <c r="T65" s="12"/>
      <c r="U65" s="43"/>
      <c r="V65" s="43"/>
      <c r="W65" s="43"/>
      <c r="X65" s="43"/>
      <c r="Y65" s="43"/>
      <c r="Z65" s="43"/>
      <c r="AA65" s="43"/>
      <c r="AB65" s="43"/>
      <c r="AC65" s="43"/>
      <c r="AD65" s="43"/>
      <c r="AE65" s="43"/>
      <c r="AF65" s="43"/>
      <c r="AG65" s="43"/>
      <c r="AH65" s="43"/>
      <c r="AI65" s="43"/>
      <c r="AJ65" s="43"/>
      <c r="AK65" s="43"/>
      <c r="AL65" s="43"/>
      <c r="AM65" s="43"/>
      <c r="AN65" s="43"/>
      <c r="AO65" s="43"/>
      <c r="AP65" s="43"/>
      <c r="AQ65" s="43"/>
      <c r="AR65" s="44"/>
      <c r="AS65" s="1"/>
      <c r="AT65" s="1"/>
    </row>
    <row r="66" spans="1:46" s="9" customFormat="1" x14ac:dyDescent="0.25">
      <c r="A66" s="1"/>
      <c r="B66" s="42"/>
      <c r="C66" s="59">
        <f t="shared" si="9"/>
        <v>12.75</v>
      </c>
      <c r="D66" s="59">
        <f t="shared" ca="1" si="45"/>
        <v>7.9437650259567283E-2</v>
      </c>
      <c r="E66" s="59">
        <f t="shared" ca="1" si="45"/>
        <v>0.39303885453274756</v>
      </c>
      <c r="F66" s="59">
        <f t="shared" ref="F66:G66" ca="1" si="63">AVERAGE(D62:D70)</f>
        <v>0.52333015667538296</v>
      </c>
      <c r="G66" s="59">
        <f t="shared" ca="1" si="63"/>
        <v>0.38053893150632723</v>
      </c>
      <c r="H66" s="59">
        <f t="shared" ca="1" si="2"/>
        <v>0.58668757163293495</v>
      </c>
      <c r="I66" s="59">
        <f t="shared" ca="1" si="3"/>
        <v>0.39369168889369893</v>
      </c>
      <c r="J66" s="59">
        <f t="shared" ca="1" si="4"/>
        <v>-0.73403935125103181</v>
      </c>
      <c r="K66" s="59">
        <f t="shared" ca="1" si="43"/>
        <v>-0.16173614691195393</v>
      </c>
      <c r="L66" s="12">
        <f t="shared" ca="1" si="5"/>
        <v>4.6329803243744845</v>
      </c>
      <c r="M66" s="12">
        <f t="shared" ca="1" si="6"/>
        <v>11.433923485808162</v>
      </c>
      <c r="N66" s="12">
        <f t="shared" ca="1" si="7"/>
        <v>11.433923485808162</v>
      </c>
      <c r="O66" s="12">
        <f t="shared" ca="1" si="44"/>
        <v>102.82004500916933</v>
      </c>
      <c r="P66" s="12"/>
      <c r="Q66" s="12"/>
      <c r="R66" s="12"/>
      <c r="S66" s="12"/>
      <c r="T66" s="12"/>
      <c r="U66" s="43"/>
      <c r="V66" s="43"/>
      <c r="W66" s="43"/>
      <c r="X66" s="43"/>
      <c r="Y66" s="43"/>
      <c r="Z66" s="43"/>
      <c r="AA66" s="43"/>
      <c r="AB66" s="43"/>
      <c r="AC66" s="43"/>
      <c r="AD66" s="43"/>
      <c r="AE66" s="43"/>
      <c r="AF66" s="43"/>
      <c r="AG66" s="43"/>
      <c r="AH66" s="43"/>
      <c r="AI66" s="43"/>
      <c r="AJ66" s="43"/>
      <c r="AK66" s="43"/>
      <c r="AL66" s="43"/>
      <c r="AM66" s="43"/>
      <c r="AN66" s="43"/>
      <c r="AO66" s="43"/>
      <c r="AP66" s="43"/>
      <c r="AQ66" s="43"/>
      <c r="AR66" s="44"/>
      <c r="AS66" s="1"/>
      <c r="AT66" s="1"/>
    </row>
    <row r="67" spans="1:46" s="9" customFormat="1" x14ac:dyDescent="0.25">
      <c r="A67" s="1"/>
      <c r="B67" s="42"/>
      <c r="C67" s="59">
        <f t="shared" si="9"/>
        <v>13</v>
      </c>
      <c r="D67" s="59">
        <f t="shared" ca="1" si="45"/>
        <v>0.65643067915247955</v>
      </c>
      <c r="E67" s="59">
        <f t="shared" ca="1" si="45"/>
        <v>1.5737834960313335E-2</v>
      </c>
      <c r="F67" s="59">
        <f t="shared" ref="F67:G67" ca="1" si="64">AVERAGE(D63:D71)</f>
        <v>0.50848058296030607</v>
      </c>
      <c r="G67" s="59">
        <f t="shared" ca="1" si="64"/>
        <v>0.33056596122348902</v>
      </c>
      <c r="H67" s="59">
        <f t="shared" ca="1" si="2"/>
        <v>0.5450112683609919</v>
      </c>
      <c r="I67" s="59">
        <f t="shared" ca="1" si="3"/>
        <v>0.26159998649654731</v>
      </c>
      <c r="J67" s="59">
        <f t="shared" ca="1" si="4"/>
        <v>0.82879458061553279</v>
      </c>
      <c r="K67" s="59">
        <f t="shared" ca="1" si="43"/>
        <v>-0.59301177649490699</v>
      </c>
      <c r="L67" s="12">
        <f t="shared" ca="1" si="5"/>
        <v>5.4143972903077664</v>
      </c>
      <c r="M67" s="12">
        <f t="shared" ca="1" si="6"/>
        <v>9.9244587822678252</v>
      </c>
      <c r="N67" s="12">
        <f t="shared" ca="1" si="7"/>
        <v>9.9244587822678252</v>
      </c>
      <c r="O67" s="12">
        <f t="shared" ca="1" si="44"/>
        <v>224.61712595447057</v>
      </c>
      <c r="P67" s="12"/>
      <c r="Q67" s="12"/>
      <c r="R67" s="12"/>
      <c r="S67" s="12"/>
      <c r="T67" s="12"/>
      <c r="U67" s="43"/>
      <c r="V67" s="43"/>
      <c r="W67" s="43"/>
      <c r="X67" s="43"/>
      <c r="Y67" s="43"/>
      <c r="Z67" s="43"/>
      <c r="AA67" s="43"/>
      <c r="AB67" s="43"/>
      <c r="AC67" s="43"/>
      <c r="AD67" s="43"/>
      <c r="AE67" s="43"/>
      <c r="AF67" s="43"/>
      <c r="AG67" s="43"/>
      <c r="AH67" s="43"/>
      <c r="AI67" s="43"/>
      <c r="AJ67" s="43"/>
      <c r="AK67" s="43"/>
      <c r="AL67" s="43"/>
      <c r="AM67" s="43"/>
      <c r="AN67" s="43"/>
      <c r="AO67" s="43"/>
      <c r="AP67" s="43"/>
      <c r="AQ67" s="43"/>
      <c r="AR67" s="44"/>
      <c r="AS67" s="1"/>
      <c r="AT67" s="1"/>
    </row>
    <row r="68" spans="1:46" s="9" customFormat="1" x14ac:dyDescent="0.25">
      <c r="A68" s="1"/>
      <c r="B68" s="42"/>
      <c r="C68" s="59">
        <f t="shared" si="9"/>
        <v>13.25</v>
      </c>
      <c r="D68" s="59">
        <f t="shared" ca="1" si="45"/>
        <v>0.79186524334042963</v>
      </c>
      <c r="E68" s="59">
        <f t="shared" ca="1" si="45"/>
        <v>0.10822979474427052</v>
      </c>
      <c r="F68" s="59">
        <f t="shared" ref="F68:G68" ca="1" si="65">AVERAGE(D64:D72)</f>
        <v>0.548968032359754</v>
      </c>
      <c r="G68" s="59">
        <f t="shared" ca="1" si="65"/>
        <v>0.38695512769382145</v>
      </c>
      <c r="H68" s="59">
        <f t="shared" ca="1" si="2"/>
        <v>0.65864195246377144</v>
      </c>
      <c r="I68" s="59">
        <f t="shared" ca="1" si="3"/>
        <v>0.41065138275466773</v>
      </c>
      <c r="J68" s="59">
        <f t="shared" ca="1" si="4"/>
        <v>3.4172297165944219</v>
      </c>
      <c r="K68" s="59">
        <f t="shared" ca="1" si="43"/>
        <v>3.1404339974028694</v>
      </c>
      <c r="L68" s="12">
        <f t="shared" ca="1" si="5"/>
        <v>6.7086148582972109</v>
      </c>
      <c r="M68" s="12">
        <f t="shared" ca="1" si="6"/>
        <v>22.991518990910045</v>
      </c>
      <c r="N68" s="12">
        <f t="shared" ca="1" si="7"/>
        <v>22.991518990910045</v>
      </c>
      <c r="O68" s="12">
        <f t="shared" ca="1" si="44"/>
        <v>819.4348196551241</v>
      </c>
      <c r="P68" s="12"/>
      <c r="Q68" s="12"/>
      <c r="R68" s="12"/>
      <c r="S68" s="12"/>
      <c r="T68" s="12"/>
      <c r="U68" s="43"/>
      <c r="V68" s="43"/>
      <c r="W68" s="43"/>
      <c r="X68" s="43"/>
      <c r="Y68" s="43"/>
      <c r="Z68" s="43"/>
      <c r="AA68" s="43"/>
      <c r="AB68" s="43"/>
      <c r="AC68" s="43"/>
      <c r="AD68" s="43"/>
      <c r="AE68" s="43"/>
      <c r="AF68" s="43"/>
      <c r="AG68" s="43"/>
      <c r="AH68" s="43"/>
      <c r="AI68" s="43"/>
      <c r="AJ68" s="43"/>
      <c r="AK68" s="43"/>
      <c r="AL68" s="43"/>
      <c r="AM68" s="43"/>
      <c r="AN68" s="43"/>
      <c r="AO68" s="43"/>
      <c r="AP68" s="43"/>
      <c r="AQ68" s="43"/>
      <c r="AR68" s="44"/>
      <c r="AS68" s="1"/>
      <c r="AT68" s="1"/>
    </row>
    <row r="69" spans="1:46" s="9" customFormat="1" x14ac:dyDescent="0.25">
      <c r="A69" s="1"/>
      <c r="B69" s="42"/>
      <c r="C69" s="59">
        <f t="shared" si="9"/>
        <v>13.5</v>
      </c>
      <c r="D69" s="59">
        <f t="shared" ca="1" si="45"/>
        <v>0.44617388203646702</v>
      </c>
      <c r="E69" s="59">
        <f t="shared" ca="1" si="45"/>
        <v>0.66847967140538023</v>
      </c>
      <c r="F69" s="59">
        <f t="shared" ref="F69:G69" ca="1" si="66">AVERAGE(D65:D73)</f>
        <v>0.49345120692050759</v>
      </c>
      <c r="G69" s="59">
        <f t="shared" ca="1" si="66"/>
        <v>0.40984552039037569</v>
      </c>
      <c r="H69" s="59">
        <f t="shared" ca="1" si="2"/>
        <v>0.50283033806352762</v>
      </c>
      <c r="I69" s="59">
        <f t="shared" ca="1" si="3"/>
        <v>0.47115671038906604</v>
      </c>
      <c r="J69" s="59">
        <f t="shared" ca="1" si="4"/>
        <v>-0.3842725629054986</v>
      </c>
      <c r="K69" s="59">
        <f t="shared" ca="1" si="43"/>
        <v>1.6453373865078975</v>
      </c>
      <c r="L69" s="12">
        <f t="shared" ca="1" si="5"/>
        <v>4.8078637185472504</v>
      </c>
      <c r="M69" s="12">
        <f t="shared" ca="1" si="6"/>
        <v>17.758680852777641</v>
      </c>
      <c r="N69" s="12">
        <f t="shared" ca="1" si="7"/>
        <v>17.758680852777641</v>
      </c>
      <c r="O69" s="12">
        <f t="shared" ca="1" si="44"/>
        <v>122.46970809482411</v>
      </c>
      <c r="P69" s="12"/>
      <c r="Q69" s="12"/>
      <c r="R69" s="12"/>
      <c r="S69" s="12"/>
      <c r="T69" s="12"/>
      <c r="U69" s="43"/>
      <c r="V69" s="43"/>
      <c r="W69" s="43"/>
      <c r="X69" s="43"/>
      <c r="Y69" s="43"/>
      <c r="Z69" s="43"/>
      <c r="AA69" s="43"/>
      <c r="AB69" s="43"/>
      <c r="AC69" s="43"/>
      <c r="AD69" s="43"/>
      <c r="AE69" s="43"/>
      <c r="AF69" s="43"/>
      <c r="AG69" s="43"/>
      <c r="AH69" s="43"/>
      <c r="AI69" s="43"/>
      <c r="AJ69" s="43"/>
      <c r="AK69" s="43"/>
      <c r="AL69" s="43"/>
      <c r="AM69" s="43"/>
      <c r="AN69" s="43"/>
      <c r="AO69" s="43"/>
      <c r="AP69" s="43"/>
      <c r="AQ69" s="43"/>
      <c r="AR69" s="44"/>
      <c r="AS69" s="1"/>
      <c r="AT69" s="1"/>
    </row>
    <row r="70" spans="1:46" s="9" customFormat="1" x14ac:dyDescent="0.25">
      <c r="A70" s="1"/>
      <c r="B70" s="42"/>
      <c r="C70" s="59">
        <f t="shared" si="9"/>
        <v>13.75</v>
      </c>
      <c r="D70" s="59">
        <f t="shared" ca="1" si="45"/>
        <v>0.70599009059891737</v>
      </c>
      <c r="E70" s="59">
        <f t="shared" ca="1" si="45"/>
        <v>1.1174399842288074E-2</v>
      </c>
      <c r="F70" s="59">
        <f t="shared" ref="F70:G70" ca="1" si="67">AVERAGE(D66:D74)</f>
        <v>0.46686661695879306</v>
      </c>
      <c r="G70" s="59">
        <f t="shared" ca="1" si="67"/>
        <v>0.45731314485236868</v>
      </c>
      <c r="H70" s="59">
        <f t="shared" ca="1" si="2"/>
        <v>0.42821894147644851</v>
      </c>
      <c r="I70" s="59">
        <f t="shared" ca="1" si="3"/>
        <v>0.59662612492347911</v>
      </c>
      <c r="J70" s="59">
        <f t="shared" ca="1" si="4"/>
        <v>0.14018482820903203</v>
      </c>
      <c r="K70" s="59">
        <f t="shared" ca="1" si="43"/>
        <v>-0.55505848730016205</v>
      </c>
      <c r="L70" s="12">
        <f t="shared" ca="1" si="5"/>
        <v>5.0700924141045158</v>
      </c>
      <c r="M70" s="12">
        <f t="shared" ca="1" si="6"/>
        <v>10.057295294449432</v>
      </c>
      <c r="N70" s="12">
        <f t="shared" ca="1" si="7"/>
        <v>10.057295294449432</v>
      </c>
      <c r="O70" s="12">
        <f t="shared" ca="1" si="44"/>
        <v>159.18903797594493</v>
      </c>
      <c r="P70" s="12"/>
      <c r="Q70" s="12"/>
      <c r="R70" s="12"/>
      <c r="S70" s="12"/>
      <c r="T70" s="12"/>
      <c r="U70" s="43"/>
      <c r="V70" s="43"/>
      <c r="W70" s="43"/>
      <c r="X70" s="43"/>
      <c r="Y70" s="43"/>
      <c r="Z70" s="43"/>
      <c r="AA70" s="43"/>
      <c r="AB70" s="43"/>
      <c r="AC70" s="43"/>
      <c r="AD70" s="43"/>
      <c r="AE70" s="43"/>
      <c r="AF70" s="43"/>
      <c r="AG70" s="43"/>
      <c r="AH70" s="43"/>
      <c r="AI70" s="43"/>
      <c r="AJ70" s="43"/>
      <c r="AK70" s="43"/>
      <c r="AL70" s="43"/>
      <c r="AM70" s="43"/>
      <c r="AN70" s="43"/>
      <c r="AO70" s="43"/>
      <c r="AP70" s="43"/>
      <c r="AQ70" s="43"/>
      <c r="AR70" s="44"/>
      <c r="AS70" s="1"/>
      <c r="AT70" s="1"/>
    </row>
    <row r="71" spans="1:46" s="9" customFormat="1" x14ac:dyDescent="0.25">
      <c r="A71" s="1"/>
      <c r="B71" s="42"/>
      <c r="C71" s="59">
        <f t="shared" si="9"/>
        <v>14</v>
      </c>
      <c r="D71" s="59">
        <f t="shared" ca="1" si="45"/>
        <v>0.39297782886439248</v>
      </c>
      <c r="E71" s="59">
        <f t="shared" ca="1" si="45"/>
        <v>0.45022216851723917</v>
      </c>
      <c r="F71" s="59">
        <f t="shared" ref="F71:G71" ca="1" si="68">AVERAGE(D67:D75)</f>
        <v>0.47454547366217237</v>
      </c>
      <c r="G71" s="59">
        <f t="shared" ca="1" si="68"/>
        <v>0.51938228807483933</v>
      </c>
      <c r="H71" s="59">
        <f t="shared" ca="1" si="2"/>
        <v>0.44977015681045529</v>
      </c>
      <c r="I71" s="59">
        <f t="shared" ca="1" si="3"/>
        <v>0.76069119346322978</v>
      </c>
      <c r="J71" s="59">
        <f t="shared" ca="1" si="4"/>
        <v>5.0645196195153487E-2</v>
      </c>
      <c r="K71" s="59">
        <f t="shared" ca="1" si="43"/>
        <v>-0.20673364497167226</v>
      </c>
      <c r="L71" s="12">
        <f t="shared" ca="1" si="5"/>
        <v>5.0253225980975769</v>
      </c>
      <c r="M71" s="12">
        <f t="shared" ca="1" si="6"/>
        <v>11.276432242599148</v>
      </c>
      <c r="N71" s="12">
        <f t="shared" ca="1" si="7"/>
        <v>11.276432242599148</v>
      </c>
      <c r="O71" s="12">
        <f t="shared" ca="1" si="44"/>
        <v>152.21935386679453</v>
      </c>
      <c r="P71" s="12"/>
      <c r="Q71" s="12"/>
      <c r="R71" s="12"/>
      <c r="S71" s="12"/>
      <c r="T71" s="12"/>
      <c r="U71" s="43"/>
      <c r="V71" s="43"/>
      <c r="W71" s="43"/>
      <c r="X71" s="43"/>
      <c r="Y71" s="43"/>
      <c r="Z71" s="43"/>
      <c r="AA71" s="43"/>
      <c r="AB71" s="43"/>
      <c r="AC71" s="43"/>
      <c r="AD71" s="43"/>
      <c r="AE71" s="43"/>
      <c r="AF71" s="43"/>
      <c r="AG71" s="43"/>
      <c r="AH71" s="43"/>
      <c r="AI71" s="43"/>
      <c r="AJ71" s="43"/>
      <c r="AK71" s="43"/>
      <c r="AL71" s="43"/>
      <c r="AM71" s="43"/>
      <c r="AN71" s="43"/>
      <c r="AO71" s="43"/>
      <c r="AP71" s="43"/>
      <c r="AQ71" s="43"/>
      <c r="AR71" s="44"/>
      <c r="AS71" s="1"/>
      <c r="AT71" s="1"/>
    </row>
    <row r="72" spans="1:46" s="9" customFormat="1" x14ac:dyDescent="0.25">
      <c r="A72" s="1"/>
      <c r="B72" s="42"/>
      <c r="C72" s="59">
        <f t="shared" si="9"/>
        <v>14.25</v>
      </c>
      <c r="D72" s="59">
        <f t="shared" ca="1" si="45"/>
        <v>0.84243204277313655</v>
      </c>
      <c r="E72" s="59">
        <f t="shared" ca="1" si="45"/>
        <v>0.90589144953432588</v>
      </c>
      <c r="F72" s="59">
        <f t="shared" ref="F72:G72" ca="1" si="69">AVERAGE(D68:D76)</f>
        <v>0.51231024181542117</v>
      </c>
      <c r="G72" s="59">
        <f t="shared" ca="1" si="69"/>
        <v>0.52241305243262248</v>
      </c>
      <c r="H72" s="59">
        <f t="shared" ca="1" si="2"/>
        <v>0.55575945729464526</v>
      </c>
      <c r="I72" s="59">
        <f t="shared" ca="1" si="3"/>
        <v>0.76870230069416567</v>
      </c>
      <c r="J72" s="59">
        <f t="shared" ca="1" si="4"/>
        <v>0.24970285643061871</v>
      </c>
      <c r="K72" s="59">
        <f t="shared" ca="1" si="43"/>
        <v>-0.34947040785282585</v>
      </c>
      <c r="L72" s="12">
        <f t="shared" ca="1" si="5"/>
        <v>5.124851428215309</v>
      </c>
      <c r="M72" s="12">
        <f t="shared" ca="1" si="6"/>
        <v>10.77685357251511</v>
      </c>
      <c r="N72" s="12">
        <f t="shared" ca="1" si="7"/>
        <v>10.77685357251511</v>
      </c>
      <c r="O72" s="12">
        <f t="shared" ca="1" si="44"/>
        <v>168.14915757549173</v>
      </c>
      <c r="P72" s="12"/>
      <c r="Q72" s="12"/>
      <c r="R72" s="12"/>
      <c r="S72" s="12"/>
      <c r="T72" s="12"/>
      <c r="U72" s="43"/>
      <c r="V72" s="43"/>
      <c r="W72" s="43"/>
      <c r="X72" s="43"/>
      <c r="Y72" s="43"/>
      <c r="Z72" s="43"/>
      <c r="AA72" s="43"/>
      <c r="AB72" s="43"/>
      <c r="AC72" s="43"/>
      <c r="AD72" s="43"/>
      <c r="AE72" s="43"/>
      <c r="AF72" s="43"/>
      <c r="AG72" s="43"/>
      <c r="AH72" s="43"/>
      <c r="AI72" s="43"/>
      <c r="AJ72" s="43"/>
      <c r="AK72" s="43"/>
      <c r="AL72" s="43"/>
      <c r="AM72" s="43"/>
      <c r="AN72" s="43"/>
      <c r="AO72" s="43"/>
      <c r="AP72" s="43"/>
      <c r="AQ72" s="43"/>
      <c r="AR72" s="44"/>
      <c r="AS72" s="1"/>
      <c r="AT72" s="1"/>
    </row>
    <row r="73" spans="1:46" s="9" customFormat="1" x14ac:dyDescent="0.25">
      <c r="A73" s="1"/>
      <c r="B73" s="42"/>
      <c r="C73" s="59">
        <f t="shared" si="9"/>
        <v>14.5</v>
      </c>
      <c r="D73" s="59">
        <f t="shared" ca="1" si="45"/>
        <v>4.9508360575929999E-2</v>
      </c>
      <c r="E73" s="59">
        <f t="shared" ca="1" si="45"/>
        <v>0.72227181720364253</v>
      </c>
      <c r="F73" s="59">
        <f t="shared" ref="F73:G73" ca="1" si="70">AVERAGE(D69:D77)</f>
        <v>0.48655370226159111</v>
      </c>
      <c r="G73" s="59">
        <f t="shared" ca="1" si="70"/>
        <v>0.57604740211229544</v>
      </c>
      <c r="H73" s="59">
        <f t="shared" ca="1" si="2"/>
        <v>0.48347203852575837</v>
      </c>
      <c r="I73" s="59">
        <f t="shared" ca="1" si="3"/>
        <v>0.91047199171021376</v>
      </c>
      <c r="J73" s="59">
        <f t="shared" ca="1" si="4"/>
        <v>0.47269593978733238</v>
      </c>
      <c r="K73" s="59">
        <f t="shared" ca="1" si="43"/>
        <v>-8.8359035473796477E-2</v>
      </c>
      <c r="L73" s="12">
        <f t="shared" ca="1" si="5"/>
        <v>5.2363479698936661</v>
      </c>
      <c r="M73" s="12">
        <f t="shared" ca="1" si="6"/>
        <v>11.690743375841713</v>
      </c>
      <c r="N73" s="12">
        <f t="shared" ca="1" si="7"/>
        <v>11.690743375841713</v>
      </c>
      <c r="O73" s="12">
        <f t="shared" ca="1" si="44"/>
        <v>187.98233015841194</v>
      </c>
      <c r="P73" s="12"/>
      <c r="Q73" s="12"/>
      <c r="R73" s="12"/>
      <c r="S73" s="12"/>
      <c r="T73" s="12"/>
      <c r="U73" s="43"/>
      <c r="V73" s="43"/>
      <c r="W73" s="43"/>
      <c r="X73" s="43"/>
      <c r="Y73" s="43"/>
      <c r="Z73" s="43"/>
      <c r="AA73" s="43"/>
      <c r="AB73" s="43"/>
      <c r="AC73" s="43"/>
      <c r="AD73" s="43"/>
      <c r="AE73" s="43"/>
      <c r="AF73" s="43"/>
      <c r="AG73" s="43"/>
      <c r="AH73" s="43"/>
      <c r="AI73" s="43"/>
      <c r="AJ73" s="43"/>
      <c r="AK73" s="43"/>
      <c r="AL73" s="43"/>
      <c r="AM73" s="43"/>
      <c r="AN73" s="43"/>
      <c r="AO73" s="43"/>
      <c r="AP73" s="43"/>
      <c r="AQ73" s="43"/>
      <c r="AR73" s="44"/>
      <c r="AS73" s="1"/>
      <c r="AT73" s="1"/>
    </row>
    <row r="74" spans="1:46" s="9" customFormat="1" x14ac:dyDescent="0.25">
      <c r="A74" s="1"/>
      <c r="B74" s="42"/>
      <c r="C74" s="59">
        <f t="shared" si="9"/>
        <v>14.75</v>
      </c>
      <c r="D74" s="59">
        <f t="shared" ca="1" si="45"/>
        <v>0.2369837750278182</v>
      </c>
      <c r="E74" s="59">
        <f t="shared" ca="1" si="45"/>
        <v>0.84077231293111043</v>
      </c>
      <c r="F74" s="59">
        <f t="shared" ref="F74:G74" ca="1" si="71">AVERAGE(D70:D78)</f>
        <v>0.47379160930589415</v>
      </c>
      <c r="G74" s="59">
        <f t="shared" ca="1" si="71"/>
        <v>0.5259299120770744</v>
      </c>
      <c r="H74" s="59">
        <f t="shared" ca="1" si="2"/>
        <v>0.44765438701524152</v>
      </c>
      <c r="I74" s="59">
        <f t="shared" ca="1" si="3"/>
        <v>0.77799828560157125</v>
      </c>
      <c r="J74" s="59">
        <f t="shared" ca="1" si="4"/>
        <v>0.13005631918182986</v>
      </c>
      <c r="K74" s="59">
        <f t="shared" ca="1" si="43"/>
        <v>1.5545591359970881</v>
      </c>
      <c r="L74" s="12">
        <f t="shared" ca="1" si="5"/>
        <v>5.0650281595909146</v>
      </c>
      <c r="M74" s="12">
        <f t="shared" ca="1" si="6"/>
        <v>17.440956975989806</v>
      </c>
      <c r="N74" s="12">
        <f t="shared" ca="1" si="7"/>
        <v>17.440956975989806</v>
      </c>
      <c r="O74" s="12">
        <f t="shared" ca="1" si="44"/>
        <v>158.38490206493475</v>
      </c>
      <c r="P74" s="12"/>
      <c r="Q74" s="12"/>
      <c r="R74" s="12"/>
      <c r="S74" s="12"/>
      <c r="T74" s="12"/>
      <c r="U74" s="43"/>
      <c r="V74" s="43"/>
      <c r="W74" s="43"/>
      <c r="X74" s="43"/>
      <c r="Y74" s="43"/>
      <c r="Z74" s="43"/>
      <c r="AA74" s="43"/>
      <c r="AB74" s="43"/>
      <c r="AC74" s="43"/>
      <c r="AD74" s="43"/>
      <c r="AE74" s="43"/>
      <c r="AF74" s="43"/>
      <c r="AG74" s="43"/>
      <c r="AH74" s="43"/>
      <c r="AI74" s="43"/>
      <c r="AJ74" s="43"/>
      <c r="AK74" s="43"/>
      <c r="AL74" s="43"/>
      <c r="AM74" s="43"/>
      <c r="AN74" s="43"/>
      <c r="AO74" s="43"/>
      <c r="AP74" s="43"/>
      <c r="AQ74" s="43"/>
      <c r="AR74" s="44"/>
      <c r="AS74" s="1"/>
      <c r="AT74" s="1"/>
    </row>
    <row r="75" spans="1:46" s="9" customFormat="1" x14ac:dyDescent="0.25">
      <c r="A75" s="1"/>
      <c r="B75" s="42"/>
      <c r="C75" s="59">
        <f t="shared" si="9"/>
        <v>15</v>
      </c>
      <c r="D75" s="59">
        <f t="shared" ca="1" si="45"/>
        <v>0.14854736058998153</v>
      </c>
      <c r="E75" s="59">
        <f t="shared" ca="1" si="45"/>
        <v>0.95166114353498443</v>
      </c>
      <c r="F75" s="59">
        <f t="shared" ref="F75:G75" ca="1" si="72">AVERAGE(D71:D79)</f>
        <v>0.43007981547349394</v>
      </c>
      <c r="G75" s="59">
        <f t="shared" ca="1" si="72"/>
        <v>0.58984304442047675</v>
      </c>
      <c r="H75" s="59">
        <f t="shared" ca="1" si="2"/>
        <v>0.32497436863396451</v>
      </c>
      <c r="I75" s="59">
        <f t="shared" ca="1" si="3"/>
        <v>0.94693750232197038</v>
      </c>
      <c r="J75" s="59">
        <f t="shared" ca="1" si="4"/>
        <v>1.3398479709055218</v>
      </c>
      <c r="K75" s="59">
        <f t="shared" ca="1" si="43"/>
        <v>-0.46586438420698972</v>
      </c>
      <c r="L75" s="12">
        <f t="shared" ca="1" si="5"/>
        <v>5.669923985452761</v>
      </c>
      <c r="M75" s="12">
        <f t="shared" ca="1" si="6"/>
        <v>10.369474655275535</v>
      </c>
      <c r="N75" s="12">
        <f t="shared" ca="1" si="7"/>
        <v>10.369474655275535</v>
      </c>
      <c r="O75" s="12">
        <f t="shared" ca="1" si="44"/>
        <v>290.01248838583842</v>
      </c>
      <c r="P75" s="12"/>
      <c r="Q75" s="12"/>
      <c r="R75" s="12"/>
      <c r="S75" s="12"/>
      <c r="T75" s="12"/>
      <c r="U75" s="43"/>
      <c r="V75" s="43"/>
      <c r="W75" s="43"/>
      <c r="X75" s="43"/>
      <c r="Y75" s="43"/>
      <c r="Z75" s="43"/>
      <c r="AA75" s="43"/>
      <c r="AB75" s="43"/>
      <c r="AC75" s="43"/>
      <c r="AD75" s="43"/>
      <c r="AE75" s="43"/>
      <c r="AF75" s="43"/>
      <c r="AG75" s="43"/>
      <c r="AH75" s="43"/>
      <c r="AI75" s="43"/>
      <c r="AJ75" s="43"/>
      <c r="AK75" s="43"/>
      <c r="AL75" s="43"/>
      <c r="AM75" s="43"/>
      <c r="AN75" s="43"/>
      <c r="AO75" s="43"/>
      <c r="AP75" s="43"/>
      <c r="AQ75" s="43"/>
      <c r="AR75" s="44"/>
      <c r="AS75" s="1"/>
      <c r="AT75" s="1"/>
    </row>
    <row r="76" spans="1:46" s="9" customFormat="1" x14ac:dyDescent="0.25">
      <c r="A76" s="1"/>
      <c r="B76" s="42"/>
      <c r="C76" s="59">
        <f t="shared" si="9"/>
        <v>15.25</v>
      </c>
      <c r="D76" s="59">
        <f t="shared" ca="1" si="45"/>
        <v>0.99631359253171781</v>
      </c>
      <c r="E76" s="59">
        <f t="shared" ca="1" si="45"/>
        <v>4.3014714180361624E-2</v>
      </c>
      <c r="F76" s="59">
        <f t="shared" ref="F76:G76" ca="1" si="73">AVERAGE(D72:D80)</f>
        <v>0.43450477663824716</v>
      </c>
      <c r="G76" s="59">
        <f t="shared" ca="1" si="73"/>
        <v>0.55587835024828525</v>
      </c>
      <c r="H76" s="59">
        <f t="shared" ca="1" si="2"/>
        <v>0.33739331257183569</v>
      </c>
      <c r="I76" s="59">
        <f t="shared" ca="1" si="3"/>
        <v>0.85715988355704908</v>
      </c>
      <c r="J76" s="59">
        <f t="shared" ca="1" si="4"/>
        <v>-0.12364546180445427</v>
      </c>
      <c r="K76" s="59">
        <f t="shared" ca="1" si="43"/>
        <v>9.108959168596259E-2</v>
      </c>
      <c r="L76" s="12">
        <f t="shared" ca="1" si="5"/>
        <v>4.938177269097773</v>
      </c>
      <c r="M76" s="12">
        <f t="shared" ca="1" si="6"/>
        <v>12.318813570900868</v>
      </c>
      <c r="N76" s="12">
        <f t="shared" ca="1" si="7"/>
        <v>12.318813570900868</v>
      </c>
      <c r="O76" s="12">
        <f t="shared" ca="1" si="44"/>
        <v>139.51571804861385</v>
      </c>
      <c r="P76" s="12"/>
      <c r="Q76" s="12"/>
      <c r="R76" s="12"/>
      <c r="S76" s="12"/>
      <c r="T76" s="12"/>
      <c r="U76" s="43"/>
      <c r="V76" s="43"/>
      <c r="W76" s="43"/>
      <c r="X76" s="43"/>
      <c r="Y76" s="43"/>
      <c r="Z76" s="43"/>
      <c r="AA76" s="43"/>
      <c r="AB76" s="43"/>
      <c r="AC76" s="43"/>
      <c r="AD76" s="43"/>
      <c r="AE76" s="43"/>
      <c r="AF76" s="43"/>
      <c r="AG76" s="43"/>
      <c r="AH76" s="43"/>
      <c r="AI76" s="43"/>
      <c r="AJ76" s="43"/>
      <c r="AK76" s="43"/>
      <c r="AL76" s="43"/>
      <c r="AM76" s="43"/>
      <c r="AN76" s="43"/>
      <c r="AO76" s="43"/>
      <c r="AP76" s="43"/>
      <c r="AQ76" s="43"/>
      <c r="AR76" s="44"/>
      <c r="AS76" s="1"/>
      <c r="AT76" s="1"/>
    </row>
    <row r="77" spans="1:46" s="9" customFormat="1" x14ac:dyDescent="0.25">
      <c r="A77" s="1"/>
      <c r="B77" s="42"/>
      <c r="C77" s="59">
        <f t="shared" si="9"/>
        <v>15.5</v>
      </c>
      <c r="D77" s="59">
        <f t="shared" ca="1" si="45"/>
        <v>0.56005638735595842</v>
      </c>
      <c r="E77" s="59">
        <f t="shared" ca="1" si="45"/>
        <v>0.59093894186132712</v>
      </c>
      <c r="F77" s="59">
        <f t="shared" ref="F77:G77" ca="1" si="74">AVERAGE(D73:D81)</f>
        <v>0.42161956280764656</v>
      </c>
      <c r="G77" s="59">
        <f t="shared" ca="1" si="74"/>
        <v>0.54014835814464768</v>
      </c>
      <c r="H77" s="59">
        <f t="shared" ca="1" si="2"/>
        <v>0.30123011424495599</v>
      </c>
      <c r="I77" s="59">
        <f t="shared" ca="1" si="3"/>
        <v>0.81558137773873873</v>
      </c>
      <c r="J77" s="59">
        <f t="shared" ca="1" si="4"/>
        <v>0.64551382616843189</v>
      </c>
      <c r="K77" s="59">
        <f t="shared" ca="1" si="43"/>
        <v>0.85088743381297971</v>
      </c>
      <c r="L77" s="12">
        <f t="shared" ca="1" si="5"/>
        <v>5.3227569130842163</v>
      </c>
      <c r="M77" s="12">
        <f t="shared" ca="1" si="6"/>
        <v>14.978106018345429</v>
      </c>
      <c r="N77" s="12">
        <f t="shared" ca="1" si="7"/>
        <v>14.978106018345429</v>
      </c>
      <c r="O77" s="12">
        <f t="shared" ca="1" si="44"/>
        <v>204.94812802268581</v>
      </c>
      <c r="P77" s="12"/>
      <c r="Q77" s="12"/>
      <c r="R77" s="12"/>
      <c r="S77" s="12"/>
      <c r="T77" s="12"/>
      <c r="U77" s="43"/>
      <c r="V77" s="43"/>
      <c r="W77" s="43"/>
      <c r="X77" s="43"/>
      <c r="Y77" s="43"/>
      <c r="Z77" s="43"/>
      <c r="AA77" s="43"/>
      <c r="AB77" s="43"/>
      <c r="AC77" s="43"/>
      <c r="AD77" s="43"/>
      <c r="AE77" s="43"/>
      <c r="AF77" s="43"/>
      <c r="AG77" s="43"/>
      <c r="AH77" s="43"/>
      <c r="AI77" s="43"/>
      <c r="AJ77" s="43"/>
      <c r="AK77" s="43"/>
      <c r="AL77" s="43"/>
      <c r="AM77" s="43"/>
      <c r="AN77" s="43"/>
      <c r="AO77" s="43"/>
      <c r="AP77" s="43"/>
      <c r="AQ77" s="43"/>
      <c r="AR77" s="44"/>
      <c r="AS77" s="1"/>
      <c r="AT77" s="1"/>
    </row>
    <row r="78" spans="1:46" s="9" customFormat="1" x14ac:dyDescent="0.25">
      <c r="A78" s="1"/>
      <c r="B78" s="42"/>
      <c r="C78" s="59">
        <f t="shared" si="9"/>
        <v>15.75</v>
      </c>
      <c r="D78" s="59">
        <f t="shared" ca="1" si="45"/>
        <v>0.33131504543519441</v>
      </c>
      <c r="E78" s="59">
        <f t="shared" ca="1" si="45"/>
        <v>0.21742226108838969</v>
      </c>
      <c r="F78" s="59">
        <f t="shared" ref="F78:G78" ca="1" si="75">AVERAGE(D74:D82)</f>
        <v>0.42363655001999834</v>
      </c>
      <c r="G78" s="59">
        <f t="shared" ca="1" si="75"/>
        <v>0.49841637225802554</v>
      </c>
      <c r="H78" s="59">
        <f t="shared" ca="1" si="2"/>
        <v>0.3068909212398569</v>
      </c>
      <c r="I78" s="59">
        <f t="shared" ca="1" si="3"/>
        <v>0.70527276432275943</v>
      </c>
      <c r="J78" s="59">
        <f t="shared" ca="1" si="4"/>
        <v>0.80859568917817515</v>
      </c>
      <c r="K78" s="59">
        <f t="shared" ca="1" si="43"/>
        <v>0.57915684921373556</v>
      </c>
      <c r="L78" s="12">
        <f t="shared" ca="1" si="5"/>
        <v>5.4042978445890872</v>
      </c>
      <c r="M78" s="12">
        <f t="shared" ca="1" si="6"/>
        <v>14.027048972248075</v>
      </c>
      <c r="N78" s="12">
        <f t="shared" ca="1" si="7"/>
        <v>14.027048972248075</v>
      </c>
      <c r="O78" s="12">
        <f t="shared" ca="1" si="44"/>
        <v>222.36003435547173</v>
      </c>
      <c r="P78" s="12"/>
      <c r="Q78" s="12"/>
      <c r="R78" s="12"/>
      <c r="S78" s="12"/>
      <c r="T78" s="12"/>
      <c r="U78" s="43"/>
      <c r="V78" s="43"/>
      <c r="W78" s="43"/>
      <c r="X78" s="43"/>
      <c r="Y78" s="43"/>
      <c r="Z78" s="43"/>
      <c r="AA78" s="43"/>
      <c r="AB78" s="43"/>
      <c r="AC78" s="43"/>
      <c r="AD78" s="43"/>
      <c r="AE78" s="43"/>
      <c r="AF78" s="43"/>
      <c r="AG78" s="43"/>
      <c r="AH78" s="43"/>
      <c r="AI78" s="43"/>
      <c r="AJ78" s="43"/>
      <c r="AK78" s="43"/>
      <c r="AL78" s="43"/>
      <c r="AM78" s="43"/>
      <c r="AN78" s="43"/>
      <c r="AO78" s="43"/>
      <c r="AP78" s="43"/>
      <c r="AQ78" s="43"/>
      <c r="AR78" s="44"/>
      <c r="AS78" s="1"/>
      <c r="AT78" s="1"/>
    </row>
    <row r="79" spans="1:46" s="9" customFormat="1" x14ac:dyDescent="0.25">
      <c r="A79" s="1"/>
      <c r="B79" s="42"/>
      <c r="C79" s="59">
        <f t="shared" si="9"/>
        <v>16</v>
      </c>
      <c r="D79" s="59">
        <f t="shared" ca="1" si="45"/>
        <v>0.31258394610731632</v>
      </c>
      <c r="E79" s="59">
        <f t="shared" ca="1" si="45"/>
        <v>0.58639259093290996</v>
      </c>
      <c r="F79" s="59">
        <f t="shared" ref="F79:G79" ca="1" si="76">AVERAGE(D75:D83)</f>
        <v>0.46912331033935956</v>
      </c>
      <c r="G79" s="59">
        <f t="shared" ca="1" si="76"/>
        <v>0.50090344640476159</v>
      </c>
      <c r="H79" s="59">
        <f t="shared" ca="1" si="2"/>
        <v>0.43455249956537773</v>
      </c>
      <c r="I79" s="59">
        <f t="shared" ca="1" si="3"/>
        <v>0.71184675534572506</v>
      </c>
      <c r="J79" s="59">
        <f t="shared" ca="1" si="4"/>
        <v>-0.45400468119843501</v>
      </c>
      <c r="K79" s="59">
        <f t="shared" ca="1" si="43"/>
        <v>-0.59270802829490832</v>
      </c>
      <c r="L79" s="12">
        <f t="shared" ca="1" si="5"/>
        <v>4.7729976594007821</v>
      </c>
      <c r="M79" s="12">
        <f t="shared" ca="1" si="6"/>
        <v>9.9255219009678211</v>
      </c>
      <c r="N79" s="12">
        <f t="shared" ca="1" si="7"/>
        <v>9.9255219009678211</v>
      </c>
      <c r="O79" s="12">
        <f t="shared" ca="1" si="44"/>
        <v>118.27325402356647</v>
      </c>
      <c r="P79" s="12"/>
      <c r="Q79" s="12"/>
      <c r="R79" s="12"/>
      <c r="S79" s="12"/>
      <c r="T79" s="12"/>
      <c r="U79" s="43"/>
      <c r="V79" s="43"/>
      <c r="W79" s="43"/>
      <c r="X79" s="43"/>
      <c r="Y79" s="43"/>
      <c r="Z79" s="43"/>
      <c r="AA79" s="43"/>
      <c r="AB79" s="43"/>
      <c r="AC79" s="43"/>
      <c r="AD79" s="43"/>
      <c r="AE79" s="43"/>
      <c r="AF79" s="43"/>
      <c r="AG79" s="43"/>
      <c r="AH79" s="43"/>
      <c r="AI79" s="43"/>
      <c r="AJ79" s="43"/>
      <c r="AK79" s="43"/>
      <c r="AL79" s="43"/>
      <c r="AM79" s="43"/>
      <c r="AN79" s="43"/>
      <c r="AO79" s="43"/>
      <c r="AP79" s="43"/>
      <c r="AQ79" s="43"/>
      <c r="AR79" s="44"/>
      <c r="AS79" s="1"/>
      <c r="AT79" s="1"/>
    </row>
    <row r="80" spans="1:46" s="9" customFormat="1" x14ac:dyDescent="0.25">
      <c r="A80" s="1"/>
      <c r="B80" s="42"/>
      <c r="C80" s="59">
        <f t="shared" si="9"/>
        <v>16.25</v>
      </c>
      <c r="D80" s="59">
        <f t="shared" ca="1" si="45"/>
        <v>0.43280247934717109</v>
      </c>
      <c r="E80" s="59">
        <f t="shared" ca="1" si="45"/>
        <v>0.14453992096751522</v>
      </c>
      <c r="F80" s="59">
        <f t="shared" ref="F80:G80" ca="1" si="77">AVERAGE(D76:D84)</f>
        <v>0.52771568523700108</v>
      </c>
      <c r="G80" s="59">
        <f t="shared" ca="1" si="77"/>
        <v>0.46920877648502768</v>
      </c>
      <c r="H80" s="59">
        <f t="shared" ca="1" si="2"/>
        <v>0.59899584538197825</v>
      </c>
      <c r="I80" s="59">
        <f t="shared" ca="1" si="3"/>
        <v>0.62806940765320229</v>
      </c>
      <c r="J80" s="59">
        <f t="shared" ca="1" si="4"/>
        <v>-2.0990732988990696E-2</v>
      </c>
      <c r="K80" s="59">
        <f t="shared" ref="K80:K111" ca="1" si="78">_xlfn.NORM.INV(RAND(),$K$10+$K$12*($K$11/$K$8)*(J80-$K$7),SQRT($K$12*$K$8*$K$11))</f>
        <v>-0.75484220177351546</v>
      </c>
      <c r="L80" s="12">
        <f t="shared" ca="1" si="5"/>
        <v>4.9895046335055042</v>
      </c>
      <c r="M80" s="12">
        <f t="shared" ca="1" si="6"/>
        <v>9.3580522937926958</v>
      </c>
      <c r="N80" s="12">
        <f t="shared" ca="1" si="7"/>
        <v>9.3580522937926958</v>
      </c>
      <c r="O80" s="12">
        <f t="shared" ca="1" si="44"/>
        <v>146.86365413991237</v>
      </c>
      <c r="P80" s="12"/>
      <c r="Q80" s="12"/>
      <c r="R80" s="12"/>
      <c r="S80" s="12"/>
      <c r="T80" s="12"/>
      <c r="U80" s="43"/>
      <c r="V80" s="43"/>
      <c r="W80" s="43"/>
      <c r="X80" s="43"/>
      <c r="Y80" s="43"/>
      <c r="Z80" s="43"/>
      <c r="AA80" s="43"/>
      <c r="AB80" s="43"/>
      <c r="AC80" s="43"/>
      <c r="AD80" s="43"/>
      <c r="AE80" s="43"/>
      <c r="AF80" s="43"/>
      <c r="AG80" s="43"/>
      <c r="AH80" s="43"/>
      <c r="AI80" s="43"/>
      <c r="AJ80" s="43"/>
      <c r="AK80" s="43"/>
      <c r="AL80" s="43"/>
      <c r="AM80" s="43"/>
      <c r="AN80" s="43"/>
      <c r="AO80" s="43"/>
      <c r="AP80" s="43"/>
      <c r="AQ80" s="43"/>
      <c r="AR80" s="44"/>
      <c r="AS80" s="1"/>
      <c r="AT80" s="1"/>
    </row>
    <row r="81" spans="1:46" s="9" customFormat="1" x14ac:dyDescent="0.25">
      <c r="A81" s="1"/>
      <c r="B81" s="42"/>
      <c r="C81" s="59">
        <f t="shared" si="9"/>
        <v>16.5</v>
      </c>
      <c r="D81" s="59">
        <f t="shared" ref="D81:E120" ca="1" si="79">RAND()</f>
        <v>0.72646511829773153</v>
      </c>
      <c r="E81" s="59">
        <f t="shared" ca="1" si="79"/>
        <v>0.76432152060158787</v>
      </c>
      <c r="F81" s="59">
        <f t="shared" ref="F81:G81" ca="1" si="80">AVERAGE(D77:D85)</f>
        <v>0.51061351969788082</v>
      </c>
      <c r="G81" s="59">
        <f t="shared" ca="1" si="80"/>
        <v>0.48519441503521565</v>
      </c>
      <c r="H81" s="59">
        <f t="shared" ref="H81:H120" ca="1" si="81">(F81-$G$7)/($G$8-$G$7)</f>
        <v>0.5509974953086908</v>
      </c>
      <c r="I81" s="59">
        <f t="shared" ref="I81:I120" ca="1" si="82">(G81-$G$10)/($G$11-$G$10)</f>
        <v>0.67032365425989282</v>
      </c>
      <c r="J81" s="59">
        <f t="shared" ref="J81:J120" ca="1" si="83">_xlfn.NORM.INV(RAND(),$K$7,$K$8)</f>
        <v>0.82129711487265888</v>
      </c>
      <c r="K81" s="59">
        <f t="shared" ca="1" si="78"/>
        <v>-1.1242360935407585</v>
      </c>
      <c r="L81" s="12">
        <f t="shared" ref="L81:L120" ca="1" si="84">J81*$M$8+$M$7</f>
        <v>5.4106485574363292</v>
      </c>
      <c r="M81" s="12">
        <f t="shared" ref="M81:M120" ca="1" si="85">K81*$M$11+$M$10</f>
        <v>8.0651736726073455</v>
      </c>
      <c r="N81" s="12">
        <f t="shared" ref="N81:N120" ca="1" si="86">IF(M81&lt;0,0,M81)</f>
        <v>8.0651736726073455</v>
      </c>
      <c r="O81" s="12">
        <f t="shared" ref="O81:O120" ca="1" si="87">EXP(L81)</f>
        <v>223.77667265261758</v>
      </c>
      <c r="P81" s="12"/>
      <c r="Q81" s="12"/>
      <c r="R81" s="12"/>
      <c r="S81" s="12"/>
      <c r="T81" s="12"/>
      <c r="U81" s="43"/>
      <c r="V81" s="43"/>
      <c r="W81" s="43"/>
      <c r="X81" s="43"/>
      <c r="Y81" s="43"/>
      <c r="Z81" s="43"/>
      <c r="AA81" s="43"/>
      <c r="AB81" s="43"/>
      <c r="AC81" s="43"/>
      <c r="AD81" s="43"/>
      <c r="AE81" s="43"/>
      <c r="AF81" s="43"/>
      <c r="AG81" s="43"/>
      <c r="AH81" s="43"/>
      <c r="AI81" s="43"/>
      <c r="AJ81" s="43"/>
      <c r="AK81" s="43"/>
      <c r="AL81" s="43"/>
      <c r="AM81" s="43"/>
      <c r="AN81" s="43"/>
      <c r="AO81" s="43"/>
      <c r="AP81" s="43"/>
      <c r="AQ81" s="43"/>
      <c r="AR81" s="44"/>
      <c r="AS81" s="1"/>
      <c r="AT81" s="1"/>
    </row>
    <row r="82" spans="1:46" s="9" customFormat="1" x14ac:dyDescent="0.25">
      <c r="A82" s="1"/>
      <c r="B82" s="42"/>
      <c r="C82" s="59">
        <f t="shared" ref="C82:C120" si="88">C81+0.25</f>
        <v>16.75</v>
      </c>
      <c r="D82" s="59">
        <f t="shared" ca="1" si="79"/>
        <v>6.7661245487096844E-2</v>
      </c>
      <c r="E82" s="59">
        <f t="shared" ca="1" si="79"/>
        <v>0.34668394422404336</v>
      </c>
      <c r="F82" s="59">
        <f t="shared" ref="F82:G82" ca="1" si="89">AVERAGE(D78:D86)</f>
        <v>0.55010955012490603</v>
      </c>
      <c r="G82" s="59">
        <f t="shared" ca="1" si="89"/>
        <v>0.48205333287089136</v>
      </c>
      <c r="H82" s="59">
        <f t="shared" ca="1" si="81"/>
        <v>0.66184569699432894</v>
      </c>
      <c r="I82" s="59">
        <f t="shared" ca="1" si="82"/>
        <v>0.66202094805478628</v>
      </c>
      <c r="J82" s="59">
        <f t="shared" ca="1" si="83"/>
        <v>-1.0898399681098387</v>
      </c>
      <c r="K82" s="59">
        <f t="shared" ca="1" si="78"/>
        <v>-1.1656026601611198</v>
      </c>
      <c r="L82" s="12">
        <f t="shared" ca="1" si="84"/>
        <v>4.4550800159450805</v>
      </c>
      <c r="M82" s="12">
        <f t="shared" ca="1" si="85"/>
        <v>7.9203906894360809</v>
      </c>
      <c r="N82" s="12">
        <f t="shared" ca="1" si="86"/>
        <v>7.9203906894360809</v>
      </c>
      <c r="O82" s="12">
        <f t="shared" ca="1" si="87"/>
        <v>86.063036984875055</v>
      </c>
      <c r="P82" s="12"/>
      <c r="Q82" s="12"/>
      <c r="R82" s="12"/>
      <c r="S82" s="12"/>
      <c r="T82" s="12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4"/>
      <c r="AS82" s="1"/>
      <c r="AT82" s="1"/>
    </row>
    <row r="83" spans="1:46" s="9" customFormat="1" x14ac:dyDescent="0.25">
      <c r="A83" s="1"/>
      <c r="B83" s="42"/>
      <c r="C83" s="59">
        <f t="shared" si="88"/>
        <v>17</v>
      </c>
      <c r="D83" s="59">
        <f t="shared" ca="1" si="79"/>
        <v>0.64636461790206956</v>
      </c>
      <c r="E83" s="59">
        <f t="shared" ca="1" si="79"/>
        <v>0.86315598025173457</v>
      </c>
      <c r="F83" s="59">
        <f t="shared" ref="F83:G83" ca="1" si="90">AVERAGE(D79:D87)</f>
        <v>0.53889768955887107</v>
      </c>
      <c r="G83" s="59">
        <f t="shared" ca="1" si="90"/>
        <v>0.52074402982036228</v>
      </c>
      <c r="H83" s="59">
        <f t="shared" ca="1" si="81"/>
        <v>0.63037887443373308</v>
      </c>
      <c r="I83" s="59">
        <f t="shared" ca="1" si="82"/>
        <v>0.76429063500879602</v>
      </c>
      <c r="J83" s="59">
        <f t="shared" ca="1" si="83"/>
        <v>-0.11058906132841823</v>
      </c>
      <c r="K83" s="59">
        <f t="shared" ca="1" si="78"/>
        <v>-1.0577796730934299</v>
      </c>
      <c r="L83" s="12">
        <f t="shared" ca="1" si="84"/>
        <v>4.9447054693357906</v>
      </c>
      <c r="M83" s="12">
        <f t="shared" ca="1" si="85"/>
        <v>8.2977711441729944</v>
      </c>
      <c r="N83" s="12">
        <f t="shared" ca="1" si="86"/>
        <v>8.2977711441729944</v>
      </c>
      <c r="O83" s="12">
        <f t="shared" ca="1" si="87"/>
        <v>140.4294839706493</v>
      </c>
      <c r="P83" s="12"/>
      <c r="Q83" s="12"/>
      <c r="R83" s="12"/>
      <c r="S83" s="12"/>
      <c r="T83" s="12"/>
      <c r="U83" s="43"/>
      <c r="V83" s="43"/>
      <c r="W83" s="43"/>
      <c r="X83" s="43"/>
      <c r="Y83" s="43"/>
      <c r="Z83" s="43"/>
      <c r="AA83" s="43"/>
      <c r="AB83" s="43"/>
      <c r="AC83" s="43"/>
      <c r="AD83" s="43"/>
      <c r="AE83" s="43"/>
      <c r="AF83" s="43"/>
      <c r="AG83" s="43"/>
      <c r="AH83" s="43"/>
      <c r="AI83" s="43"/>
      <c r="AJ83" s="43"/>
      <c r="AK83" s="43"/>
      <c r="AL83" s="43"/>
      <c r="AM83" s="43"/>
      <c r="AN83" s="43"/>
      <c r="AO83" s="43"/>
      <c r="AP83" s="43"/>
      <c r="AQ83" s="43"/>
      <c r="AR83" s="44"/>
      <c r="AS83" s="1"/>
      <c r="AT83" s="1"/>
    </row>
    <row r="84" spans="1:46" s="9" customFormat="1" x14ac:dyDescent="0.25">
      <c r="A84" s="1"/>
      <c r="B84" s="42"/>
      <c r="C84" s="59">
        <f t="shared" si="88"/>
        <v>17.25</v>
      </c>
      <c r="D84" s="59">
        <f t="shared" ca="1" si="79"/>
        <v>0.67587873466875459</v>
      </c>
      <c r="E84" s="59">
        <f t="shared" ca="1" si="79"/>
        <v>0.66640911425737892</v>
      </c>
      <c r="F84" s="59">
        <f t="shared" ref="F84:G84" ca="1" si="91">AVERAGE(D80:D88)</f>
        <v>0.61202025521626413</v>
      </c>
      <c r="G84" s="59">
        <f t="shared" ca="1" si="91"/>
        <v>0.52247635256008762</v>
      </c>
      <c r="H84" s="59">
        <f t="shared" ca="1" si="81"/>
        <v>0.83560215429569651</v>
      </c>
      <c r="I84" s="59">
        <f t="shared" ca="1" si="82"/>
        <v>0.7688696195777841</v>
      </c>
      <c r="J84" s="59">
        <f t="shared" ca="1" si="83"/>
        <v>1.7650384995087562</v>
      </c>
      <c r="K84" s="59">
        <f t="shared" ca="1" si="78"/>
        <v>0.75314655466285796</v>
      </c>
      <c r="L84" s="12">
        <f t="shared" ca="1" si="84"/>
        <v>5.8825192497543783</v>
      </c>
      <c r="M84" s="12">
        <f t="shared" ca="1" si="85"/>
        <v>14.636012941320002</v>
      </c>
      <c r="N84" s="12">
        <f t="shared" ca="1" si="86"/>
        <v>14.636012941320002</v>
      </c>
      <c r="O84" s="12">
        <f t="shared" ca="1" si="87"/>
        <v>358.71178894675199</v>
      </c>
      <c r="P84" s="12"/>
      <c r="Q84" s="12"/>
      <c r="R84" s="12"/>
      <c r="S84" s="12"/>
      <c r="T84" s="12"/>
      <c r="U84" s="43"/>
      <c r="V84" s="43"/>
      <c r="W84" s="43"/>
      <c r="X84" s="43"/>
      <c r="Y84" s="43"/>
      <c r="Z84" s="43"/>
      <c r="AA84" s="43"/>
      <c r="AB84" s="43"/>
      <c r="AC84" s="43"/>
      <c r="AD84" s="43"/>
      <c r="AE84" s="43"/>
      <c r="AF84" s="43"/>
      <c r="AG84" s="43"/>
      <c r="AH84" s="43"/>
      <c r="AI84" s="43"/>
      <c r="AJ84" s="43"/>
      <c r="AK84" s="43"/>
      <c r="AL84" s="43"/>
      <c r="AM84" s="43"/>
      <c r="AN84" s="43"/>
      <c r="AO84" s="43"/>
      <c r="AP84" s="43"/>
      <c r="AQ84" s="43"/>
      <c r="AR84" s="44"/>
      <c r="AS84" s="1"/>
      <c r="AT84" s="1"/>
    </row>
    <row r="85" spans="1:46" s="9" customFormat="1" x14ac:dyDescent="0.25">
      <c r="A85" s="1"/>
      <c r="B85" s="42"/>
      <c r="C85" s="59">
        <f t="shared" si="88"/>
        <v>17.5</v>
      </c>
      <c r="D85" s="59">
        <f t="shared" ca="1" si="79"/>
        <v>0.84239410267963399</v>
      </c>
      <c r="E85" s="59">
        <f t="shared" ca="1" si="79"/>
        <v>0.18688546113205418</v>
      </c>
      <c r="F85" s="59">
        <f t="shared" ref="F85:G85" ca="1" si="92">AVERAGE(D81:D89)</f>
        <v>0.67059641808888049</v>
      </c>
      <c r="G85" s="59">
        <f t="shared" ca="1" si="92"/>
        <v>0.54492999091694727</v>
      </c>
      <c r="H85" s="59">
        <f t="shared" ca="1" si="81"/>
        <v>1</v>
      </c>
      <c r="I85" s="59">
        <f t="shared" ca="1" si="82"/>
        <v>0.82822049063429493</v>
      </c>
      <c r="J85" s="59">
        <f t="shared" ca="1" si="83"/>
        <v>-0.6501500253875161</v>
      </c>
      <c r="K85" s="59">
        <f t="shared" ca="1" si="78"/>
        <v>-1.0302385436809645</v>
      </c>
      <c r="L85" s="12">
        <f t="shared" ca="1" si="84"/>
        <v>4.674924987306242</v>
      </c>
      <c r="M85" s="12">
        <f t="shared" ca="1" si="85"/>
        <v>8.3941650971166233</v>
      </c>
      <c r="N85" s="12">
        <f t="shared" ca="1" si="86"/>
        <v>8.3941650971166233</v>
      </c>
      <c r="O85" s="12">
        <f t="shared" ca="1" si="87"/>
        <v>107.22452359001447</v>
      </c>
      <c r="P85" s="12"/>
      <c r="Q85" s="12"/>
      <c r="R85" s="12"/>
      <c r="S85" s="12"/>
      <c r="T85" s="12"/>
      <c r="U85" s="43"/>
      <c r="V85" s="43"/>
      <c r="W85" s="43"/>
      <c r="X85" s="43"/>
      <c r="Y85" s="43"/>
      <c r="Z85" s="43"/>
      <c r="AA85" s="43"/>
      <c r="AB85" s="43"/>
      <c r="AC85" s="43"/>
      <c r="AD85" s="43"/>
      <c r="AE85" s="43"/>
      <c r="AF85" s="43"/>
      <c r="AG85" s="43"/>
      <c r="AH85" s="43"/>
      <c r="AI85" s="43"/>
      <c r="AJ85" s="43"/>
      <c r="AK85" s="43"/>
      <c r="AL85" s="43"/>
      <c r="AM85" s="43"/>
      <c r="AN85" s="43"/>
      <c r="AO85" s="43"/>
      <c r="AP85" s="43"/>
      <c r="AQ85" s="43"/>
      <c r="AR85" s="44"/>
      <c r="AS85" s="1"/>
      <c r="AT85" s="1"/>
    </row>
    <row r="86" spans="1:46" s="9" customFormat="1" x14ac:dyDescent="0.25">
      <c r="A86" s="1"/>
      <c r="B86" s="42"/>
      <c r="C86" s="59">
        <f t="shared" si="88"/>
        <v>17.75</v>
      </c>
      <c r="D86" s="59">
        <f t="shared" ca="1" si="79"/>
        <v>0.91552066119918563</v>
      </c>
      <c r="E86" s="59">
        <f t="shared" ca="1" si="79"/>
        <v>0.56266920238240847</v>
      </c>
      <c r="F86" s="59">
        <f t="shared" ref="F86:G86" ca="1" si="93">AVERAGE(D82:D90)</f>
        <v>0.62254607667542095</v>
      </c>
      <c r="G86" s="59">
        <f t="shared" ca="1" si="93"/>
        <v>0.50336597531441618</v>
      </c>
      <c r="H86" s="59">
        <f t="shared" ca="1" si="81"/>
        <v>0.86514356307517915</v>
      </c>
      <c r="I86" s="59">
        <f t="shared" ca="1" si="82"/>
        <v>0.71835586685215447</v>
      </c>
      <c r="J86" s="59">
        <f t="shared" ca="1" si="83"/>
        <v>-7.5025715502191434E-2</v>
      </c>
      <c r="K86" s="59">
        <f t="shared" ca="1" si="78"/>
        <v>0.73110081584901598</v>
      </c>
      <c r="L86" s="12">
        <f t="shared" ca="1" si="84"/>
        <v>4.9624871422489045</v>
      </c>
      <c r="M86" s="12">
        <f t="shared" ca="1" si="85"/>
        <v>14.558852855471557</v>
      </c>
      <c r="N86" s="12">
        <f t="shared" ca="1" si="86"/>
        <v>14.558852855471557</v>
      </c>
      <c r="O86" s="12">
        <f t="shared" ca="1" si="87"/>
        <v>142.94888835087184</v>
      </c>
      <c r="P86" s="12"/>
      <c r="Q86" s="12"/>
      <c r="R86" s="12"/>
      <c r="S86" s="12"/>
      <c r="T86" s="12"/>
      <c r="U86" s="43"/>
      <c r="V86" s="43"/>
      <c r="W86" s="43"/>
      <c r="X86" s="43"/>
      <c r="Y86" s="43"/>
      <c r="Z86" s="43"/>
      <c r="AA86" s="43"/>
      <c r="AB86" s="43"/>
      <c r="AC86" s="43"/>
      <c r="AD86" s="43"/>
      <c r="AE86" s="43"/>
      <c r="AF86" s="43"/>
      <c r="AG86" s="43"/>
      <c r="AH86" s="43"/>
      <c r="AI86" s="43"/>
      <c r="AJ86" s="43"/>
      <c r="AK86" s="43"/>
      <c r="AL86" s="43"/>
      <c r="AM86" s="43"/>
      <c r="AN86" s="43"/>
      <c r="AO86" s="43"/>
      <c r="AP86" s="43"/>
      <c r="AQ86" s="43"/>
      <c r="AR86" s="44"/>
      <c r="AS86" s="1"/>
      <c r="AT86" s="1"/>
    </row>
    <row r="87" spans="1:46" s="9" customFormat="1" x14ac:dyDescent="0.25">
      <c r="A87" s="1"/>
      <c r="B87" s="42"/>
      <c r="C87" s="59">
        <f t="shared" si="88"/>
        <v>18</v>
      </c>
      <c r="D87" s="59">
        <f t="shared" ca="1" si="79"/>
        <v>0.23040830034087945</v>
      </c>
      <c r="E87" s="59">
        <f t="shared" ca="1" si="79"/>
        <v>0.5656385336336277</v>
      </c>
      <c r="F87" s="59">
        <f t="shared" ref="F87:G87" ca="1" si="94">AVERAGE(D83:D91)</f>
        <v>0.65830157343919915</v>
      </c>
      <c r="G87" s="59">
        <f t="shared" ca="1" si="94"/>
        <v>0.49617159062806526</v>
      </c>
      <c r="H87" s="59">
        <f t="shared" ca="1" si="81"/>
        <v>0.9654937115278065</v>
      </c>
      <c r="I87" s="59">
        <f t="shared" ca="1" si="82"/>
        <v>0.69933921613995031</v>
      </c>
      <c r="J87" s="59">
        <f t="shared" ca="1" si="83"/>
        <v>-1.1843389563741071</v>
      </c>
      <c r="K87" s="59">
        <f t="shared" ca="1" si="78"/>
        <v>-2.1542460070951925</v>
      </c>
      <c r="L87" s="12">
        <f t="shared" ca="1" si="84"/>
        <v>4.4078305218129463</v>
      </c>
      <c r="M87" s="12">
        <f t="shared" ca="1" si="85"/>
        <v>4.4601389751668261</v>
      </c>
      <c r="N87" s="12">
        <f t="shared" ca="1" si="86"/>
        <v>4.4601389751668261</v>
      </c>
      <c r="O87" s="12">
        <f t="shared" ca="1" si="87"/>
        <v>82.091175163929492</v>
      </c>
      <c r="P87" s="12"/>
      <c r="Q87" s="12"/>
      <c r="R87" s="12"/>
      <c r="S87" s="12"/>
      <c r="T87" s="12"/>
      <c r="U87" s="43"/>
      <c r="V87" s="43"/>
      <c r="W87" s="43"/>
      <c r="X87" s="43"/>
      <c r="Y87" s="43"/>
      <c r="Z87" s="43"/>
      <c r="AA87" s="43"/>
      <c r="AB87" s="43"/>
      <c r="AC87" s="43"/>
      <c r="AD87" s="43"/>
      <c r="AE87" s="43"/>
      <c r="AF87" s="43"/>
      <c r="AG87" s="43"/>
      <c r="AH87" s="43"/>
      <c r="AI87" s="43"/>
      <c r="AJ87" s="43"/>
      <c r="AK87" s="43"/>
      <c r="AL87" s="43"/>
      <c r="AM87" s="43"/>
      <c r="AN87" s="43"/>
      <c r="AO87" s="43"/>
      <c r="AP87" s="43"/>
      <c r="AQ87" s="43"/>
      <c r="AR87" s="44"/>
      <c r="AS87" s="1"/>
      <c r="AT87" s="1"/>
    </row>
    <row r="88" spans="1:46" s="9" customFormat="1" x14ac:dyDescent="0.25">
      <c r="A88" s="1"/>
      <c r="B88" s="42"/>
      <c r="C88" s="59">
        <f t="shared" si="88"/>
        <v>18.25</v>
      </c>
      <c r="D88" s="59">
        <f t="shared" ca="1" si="79"/>
        <v>0.97068703702385473</v>
      </c>
      <c r="E88" s="59">
        <f t="shared" ca="1" si="79"/>
        <v>0.60198349559043829</v>
      </c>
      <c r="F88" s="59">
        <f t="shared" ref="F88:G88" ca="1" si="95">AVERAGE(D84:D92)</f>
        <v>0.6240800635618573</v>
      </c>
      <c r="G88" s="59">
        <f t="shared" ca="1" si="95"/>
        <v>0.40429082313019343</v>
      </c>
      <c r="H88" s="59">
        <f t="shared" ca="1" si="81"/>
        <v>0.86944879795403596</v>
      </c>
      <c r="I88" s="59">
        <f t="shared" ca="1" si="82"/>
        <v>0.45647418475079615</v>
      </c>
      <c r="J88" s="59">
        <f t="shared" ca="1" si="83"/>
        <v>0.876245349443317</v>
      </c>
      <c r="K88" s="59">
        <f t="shared" ca="1" si="78"/>
        <v>0.96884086297753336</v>
      </c>
      <c r="L88" s="12">
        <f t="shared" ca="1" si="84"/>
        <v>5.4381226747216589</v>
      </c>
      <c r="M88" s="12">
        <f t="shared" ca="1" si="85"/>
        <v>15.390943020421368</v>
      </c>
      <c r="N88" s="12">
        <f t="shared" ca="1" si="86"/>
        <v>15.390943020421368</v>
      </c>
      <c r="O88" s="12">
        <f t="shared" ca="1" si="87"/>
        <v>230.00997434991788</v>
      </c>
      <c r="P88" s="12"/>
      <c r="Q88" s="12"/>
      <c r="R88" s="12"/>
      <c r="S88" s="12"/>
      <c r="T88" s="12"/>
      <c r="U88" s="43"/>
      <c r="V88" s="43"/>
      <c r="W88" s="43"/>
      <c r="X88" s="43"/>
      <c r="Y88" s="43"/>
      <c r="Z88" s="43"/>
      <c r="AA88" s="43"/>
      <c r="AB88" s="43"/>
      <c r="AC88" s="43"/>
      <c r="AD88" s="43"/>
      <c r="AE88" s="43"/>
      <c r="AF88" s="43"/>
      <c r="AG88" s="43"/>
      <c r="AH88" s="43"/>
      <c r="AI88" s="43"/>
      <c r="AJ88" s="43"/>
      <c r="AK88" s="43"/>
      <c r="AL88" s="43"/>
      <c r="AM88" s="43"/>
      <c r="AN88" s="43"/>
      <c r="AO88" s="43"/>
      <c r="AP88" s="43"/>
      <c r="AQ88" s="43"/>
      <c r="AR88" s="44"/>
      <c r="AS88" s="1"/>
      <c r="AT88" s="1"/>
    </row>
    <row r="89" spans="1:46" s="9" customFormat="1" x14ac:dyDescent="0.25">
      <c r="A89" s="1"/>
      <c r="B89" s="42"/>
      <c r="C89" s="59">
        <f t="shared" si="88"/>
        <v>18.5</v>
      </c>
      <c r="D89" s="59">
        <f t="shared" ca="1" si="79"/>
        <v>0.95998794520071751</v>
      </c>
      <c r="E89" s="59">
        <f t="shared" ca="1" si="79"/>
        <v>0.34662266617925108</v>
      </c>
      <c r="F89" s="59">
        <f t="shared" ref="F89:G89" ca="1" si="96">AVERAGE(D85:D93)</f>
        <v>0.61140856223091611</v>
      </c>
      <c r="G89" s="59">
        <f t="shared" ca="1" si="96"/>
        <v>0.34008489996838948</v>
      </c>
      <c r="H89" s="59">
        <f t="shared" ca="1" si="81"/>
        <v>0.83388539778430926</v>
      </c>
      <c r="I89" s="59">
        <f t="shared" ca="1" si="82"/>
        <v>0.2867610448989516</v>
      </c>
      <c r="J89" s="59">
        <f t="shared" ca="1" si="83"/>
        <v>0.10126616867872582</v>
      </c>
      <c r="K89" s="59">
        <f t="shared" ca="1" si="78"/>
        <v>1.0762456159890175</v>
      </c>
      <c r="L89" s="12">
        <f t="shared" ca="1" si="84"/>
        <v>5.0506330843393625</v>
      </c>
      <c r="M89" s="12">
        <f t="shared" ca="1" si="85"/>
        <v>15.766859655961561</v>
      </c>
      <c r="N89" s="12">
        <f t="shared" ca="1" si="86"/>
        <v>15.766859655961561</v>
      </c>
      <c r="O89" s="12">
        <f t="shared" ca="1" si="87"/>
        <v>156.12127113842197</v>
      </c>
      <c r="P89" s="12"/>
      <c r="Q89" s="12"/>
      <c r="R89" s="12"/>
      <c r="S89" s="12"/>
      <c r="T89" s="12"/>
      <c r="U89" s="43"/>
      <c r="V89" s="43"/>
      <c r="W89" s="43"/>
      <c r="X89" s="43"/>
      <c r="Y89" s="43"/>
      <c r="Z89" s="43"/>
      <c r="AA89" s="43"/>
      <c r="AB89" s="43"/>
      <c r="AC89" s="43"/>
      <c r="AD89" s="43"/>
      <c r="AE89" s="43"/>
      <c r="AF89" s="43"/>
      <c r="AG89" s="43"/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4"/>
      <c r="AS89" s="1"/>
      <c r="AT89" s="1"/>
    </row>
    <row r="90" spans="1:46" s="9" customFormat="1" x14ac:dyDescent="0.25">
      <c r="A90" s="1"/>
      <c r="B90" s="42"/>
      <c r="C90" s="59">
        <f t="shared" si="88"/>
        <v>18.75</v>
      </c>
      <c r="D90" s="59">
        <f t="shared" ca="1" si="79"/>
        <v>0.29401204557659599</v>
      </c>
      <c r="E90" s="59">
        <f t="shared" ca="1" si="79"/>
        <v>0.39024538017880905</v>
      </c>
      <c r="F90" s="59">
        <f t="shared" ref="F90:G90" ca="1" si="97">AVERAGE(D86:D94)</f>
        <v>0.58704740894150986</v>
      </c>
      <c r="G90" s="59">
        <f t="shared" ca="1" si="97"/>
        <v>0.32532169822715862</v>
      </c>
      <c r="H90" s="59">
        <f t="shared" ca="1" si="81"/>
        <v>0.76551422215165366</v>
      </c>
      <c r="I90" s="59">
        <f t="shared" ca="1" si="82"/>
        <v>0.24773802025593808</v>
      </c>
      <c r="J90" s="59">
        <f t="shared" ca="1" si="83"/>
        <v>4.2220509835129864E-2</v>
      </c>
      <c r="K90" s="59">
        <f t="shared" ca="1" si="78"/>
        <v>0.28309779828778336</v>
      </c>
      <c r="L90" s="12">
        <f t="shared" ca="1" si="84"/>
        <v>5.0211102549175646</v>
      </c>
      <c r="M90" s="12">
        <f t="shared" ca="1" si="85"/>
        <v>12.990842294007242</v>
      </c>
      <c r="N90" s="12">
        <f t="shared" ca="1" si="86"/>
        <v>12.990842294007242</v>
      </c>
      <c r="O90" s="12">
        <f t="shared" ca="1" si="87"/>
        <v>151.57950229299254</v>
      </c>
      <c r="P90" s="12"/>
      <c r="Q90" s="12"/>
      <c r="R90" s="12"/>
      <c r="S90" s="12"/>
      <c r="T90" s="12"/>
      <c r="U90" s="43"/>
      <c r="V90" s="43"/>
      <c r="W90" s="43"/>
      <c r="X90" s="43"/>
      <c r="Y90" s="43"/>
      <c r="Z90" s="43"/>
      <c r="AA90" s="43"/>
      <c r="AB90" s="43"/>
      <c r="AC90" s="43"/>
      <c r="AD90" s="43"/>
      <c r="AE90" s="43"/>
      <c r="AF90" s="43"/>
      <c r="AG90" s="43"/>
      <c r="AH90" s="43"/>
      <c r="AI90" s="43"/>
      <c r="AJ90" s="43"/>
      <c r="AK90" s="43"/>
      <c r="AL90" s="43"/>
      <c r="AM90" s="43"/>
      <c r="AN90" s="43"/>
      <c r="AO90" s="43"/>
      <c r="AP90" s="43"/>
      <c r="AQ90" s="43"/>
      <c r="AR90" s="44"/>
      <c r="AS90" s="1"/>
      <c r="AT90" s="1"/>
    </row>
    <row r="91" spans="1:46" s="9" customFormat="1" x14ac:dyDescent="0.25">
      <c r="A91" s="1"/>
      <c r="B91" s="42"/>
      <c r="C91" s="59">
        <f t="shared" si="88"/>
        <v>19</v>
      </c>
      <c r="D91" s="59">
        <f t="shared" ca="1" si="79"/>
        <v>0.38946071636110124</v>
      </c>
      <c r="E91" s="59">
        <f t="shared" ca="1" si="79"/>
        <v>0.28193448204688498</v>
      </c>
      <c r="F91" s="59">
        <f t="shared" ref="F91:G91" ca="1" si="98">AVERAGE(D87:D95)</f>
        <v>0.49996726344914477</v>
      </c>
      <c r="G91" s="59">
        <f t="shared" ca="1" si="98"/>
        <v>0.34935582747587463</v>
      </c>
      <c r="H91" s="59">
        <f t="shared" ca="1" si="81"/>
        <v>0.52111807838760749</v>
      </c>
      <c r="I91" s="59">
        <f t="shared" ca="1" si="82"/>
        <v>0.31126654437863438</v>
      </c>
      <c r="J91" s="59">
        <f t="shared" ca="1" si="83"/>
        <v>2.6148797728071052</v>
      </c>
      <c r="K91" s="59">
        <f t="shared" ca="1" si="78"/>
        <v>1.1661756918455455</v>
      </c>
      <c r="L91" s="12">
        <f t="shared" ca="1" si="84"/>
        <v>6.3074398864035528</v>
      </c>
      <c r="M91" s="12">
        <f t="shared" ca="1" si="85"/>
        <v>16.081614921459408</v>
      </c>
      <c r="N91" s="12">
        <f t="shared" ca="1" si="86"/>
        <v>16.081614921459408</v>
      </c>
      <c r="O91" s="12">
        <f t="shared" ca="1" si="87"/>
        <v>548.63857226991911</v>
      </c>
      <c r="P91" s="12"/>
      <c r="Q91" s="12"/>
      <c r="R91" s="12"/>
      <c r="S91" s="12"/>
      <c r="T91" s="12"/>
      <c r="U91" s="43"/>
      <c r="V91" s="43"/>
      <c r="W91" s="43"/>
      <c r="X91" s="43"/>
      <c r="Y91" s="43"/>
      <c r="Z91" s="43"/>
      <c r="AA91" s="43"/>
      <c r="AB91" s="43"/>
      <c r="AC91" s="43"/>
      <c r="AD91" s="43"/>
      <c r="AE91" s="43"/>
      <c r="AF91" s="43"/>
      <c r="AG91" s="43"/>
      <c r="AH91" s="43"/>
      <c r="AI91" s="43"/>
      <c r="AJ91" s="43"/>
      <c r="AK91" s="43"/>
      <c r="AL91" s="43"/>
      <c r="AM91" s="43"/>
      <c r="AN91" s="43"/>
      <c r="AO91" s="43"/>
      <c r="AP91" s="43"/>
      <c r="AQ91" s="43"/>
      <c r="AR91" s="44"/>
      <c r="AS91" s="1"/>
      <c r="AT91" s="1"/>
    </row>
    <row r="92" spans="1:46" s="9" customFormat="1" x14ac:dyDescent="0.25">
      <c r="A92" s="1"/>
      <c r="B92" s="42"/>
      <c r="C92" s="59">
        <f t="shared" si="88"/>
        <v>19.25</v>
      </c>
      <c r="D92" s="59">
        <f t="shared" ca="1" si="79"/>
        <v>0.33837102900599314</v>
      </c>
      <c r="E92" s="59">
        <f t="shared" ca="1" si="79"/>
        <v>3.6229072770887494E-2</v>
      </c>
      <c r="F92" s="59">
        <f t="shared" ref="F92:G92" ca="1" si="99">AVERAGE(D88:D96)</f>
        <v>0.5206799502586521</v>
      </c>
      <c r="G92" s="59">
        <f t="shared" ca="1" si="99"/>
        <v>0.31406835195440785</v>
      </c>
      <c r="H92" s="59">
        <f t="shared" ca="1" si="81"/>
        <v>0.57924959338007886</v>
      </c>
      <c r="I92" s="59">
        <f t="shared" ca="1" si="82"/>
        <v>0.21799246664127178</v>
      </c>
      <c r="J92" s="59">
        <f t="shared" ca="1" si="83"/>
        <v>0.93496492336303239</v>
      </c>
      <c r="K92" s="59">
        <f t="shared" ca="1" si="78"/>
        <v>0.56572264340391343</v>
      </c>
      <c r="L92" s="12">
        <f t="shared" ca="1" si="84"/>
        <v>5.4674824616815165</v>
      </c>
      <c r="M92" s="12">
        <f t="shared" ca="1" si="85"/>
        <v>13.980029251913697</v>
      </c>
      <c r="N92" s="12">
        <f t="shared" ca="1" si="86"/>
        <v>13.980029251913697</v>
      </c>
      <c r="O92" s="12">
        <f t="shared" ca="1" si="87"/>
        <v>236.86312950693545</v>
      </c>
      <c r="P92" s="12"/>
      <c r="Q92" s="12"/>
      <c r="R92" s="12"/>
      <c r="S92" s="12"/>
      <c r="T92" s="12"/>
      <c r="U92" s="43"/>
      <c r="V92" s="43"/>
      <c r="W92" s="43"/>
      <c r="X92" s="43"/>
      <c r="Y92" s="43"/>
      <c r="Z92" s="43"/>
      <c r="AA92" s="43"/>
      <c r="AB92" s="43"/>
      <c r="AC92" s="43"/>
      <c r="AD92" s="43"/>
      <c r="AE92" s="43"/>
      <c r="AF92" s="43"/>
      <c r="AG92" s="43"/>
      <c r="AH92" s="43"/>
      <c r="AI92" s="43"/>
      <c r="AJ92" s="43"/>
      <c r="AK92" s="43"/>
      <c r="AL92" s="43"/>
      <c r="AM92" s="43"/>
      <c r="AN92" s="43"/>
      <c r="AO92" s="43"/>
      <c r="AP92" s="43"/>
      <c r="AQ92" s="43"/>
      <c r="AR92" s="44"/>
      <c r="AS92" s="1"/>
      <c r="AT92" s="1"/>
    </row>
    <row r="93" spans="1:46" s="9" customFormat="1" x14ac:dyDescent="0.25">
      <c r="A93" s="1"/>
      <c r="B93" s="42"/>
      <c r="C93" s="59">
        <f t="shared" si="88"/>
        <v>19.5</v>
      </c>
      <c r="D93" s="59">
        <f t="shared" ca="1" si="79"/>
        <v>0.5618352226902823</v>
      </c>
      <c r="E93" s="59">
        <f t="shared" ca="1" si="79"/>
        <v>8.8555805801143861E-2</v>
      </c>
      <c r="F93" s="59">
        <f t="shared" ref="F93:G93" ca="1" si="100">AVERAGE(D89:D97)</f>
        <v>0.45563205741850676</v>
      </c>
      <c r="G93" s="59">
        <f t="shared" ca="1" si="100"/>
        <v>0.28813670076732351</v>
      </c>
      <c r="H93" s="59">
        <f t="shared" ca="1" si="81"/>
        <v>0.39668841275478622</v>
      </c>
      <c r="I93" s="59">
        <f t="shared" ca="1" si="82"/>
        <v>0.14944829302333035</v>
      </c>
      <c r="J93" s="59">
        <f t="shared" ca="1" si="83"/>
        <v>-0.21799325892532811</v>
      </c>
      <c r="K93" s="59">
        <f t="shared" ca="1" si="78"/>
        <v>-2.2663323585849882</v>
      </c>
      <c r="L93" s="12">
        <f t="shared" ca="1" si="84"/>
        <v>4.8910033705373364</v>
      </c>
      <c r="M93" s="12">
        <f t="shared" ca="1" si="85"/>
        <v>4.0678367449525412</v>
      </c>
      <c r="N93" s="12">
        <f t="shared" ca="1" si="86"/>
        <v>4.0678367449525412</v>
      </c>
      <c r="O93" s="12">
        <f t="shared" ca="1" si="87"/>
        <v>133.087042698376</v>
      </c>
      <c r="P93" s="12"/>
      <c r="Q93" s="12"/>
      <c r="R93" s="12"/>
      <c r="S93" s="12"/>
      <c r="T93" s="12"/>
      <c r="U93" s="43"/>
      <c r="V93" s="43"/>
      <c r="W93" s="43"/>
      <c r="X93" s="43"/>
      <c r="Y93" s="43"/>
      <c r="Z93" s="43"/>
      <c r="AA93" s="43"/>
      <c r="AB93" s="43"/>
      <c r="AC93" s="43"/>
      <c r="AD93" s="43"/>
      <c r="AE93" s="43"/>
      <c r="AF93" s="43"/>
      <c r="AG93" s="43"/>
      <c r="AH93" s="43"/>
      <c r="AI93" s="43"/>
      <c r="AJ93" s="43"/>
      <c r="AK93" s="43"/>
      <c r="AL93" s="43"/>
      <c r="AM93" s="43"/>
      <c r="AN93" s="43"/>
      <c r="AO93" s="43"/>
      <c r="AP93" s="43"/>
      <c r="AQ93" s="43"/>
      <c r="AR93" s="44"/>
      <c r="AS93" s="1"/>
      <c r="AT93" s="1"/>
    </row>
    <row r="94" spans="1:46" s="9" customFormat="1" x14ac:dyDescent="0.25">
      <c r="A94" s="1"/>
      <c r="B94" s="42"/>
      <c r="C94" s="59">
        <f t="shared" si="88"/>
        <v>19.75</v>
      </c>
      <c r="D94" s="59">
        <f t="shared" ca="1" si="79"/>
        <v>0.62314372307497878</v>
      </c>
      <c r="E94" s="59">
        <f t="shared" ca="1" si="79"/>
        <v>5.4016645460976287E-2</v>
      </c>
      <c r="F94" s="59">
        <f t="shared" ref="F94:G94" ca="1" si="101">AVERAGE(D90:D98)</f>
        <v>0.35340893493582082</v>
      </c>
      <c r="G94" s="59">
        <f t="shared" ca="1" si="101"/>
        <v>0.25253802050806046</v>
      </c>
      <c r="H94" s="59">
        <f t="shared" ca="1" si="81"/>
        <v>0.10979251016952195</v>
      </c>
      <c r="I94" s="59">
        <f t="shared" ca="1" si="82"/>
        <v>5.5351619323052027E-2</v>
      </c>
      <c r="J94" s="59">
        <f t="shared" ca="1" si="83"/>
        <v>-0.86105475351624816</v>
      </c>
      <c r="K94" s="59">
        <f t="shared" ca="1" si="78"/>
        <v>-1.6434017172399278</v>
      </c>
      <c r="L94" s="12">
        <f t="shared" ca="1" si="84"/>
        <v>4.5694726232418761</v>
      </c>
      <c r="M94" s="12">
        <f t="shared" ca="1" si="85"/>
        <v>6.2480939896602532</v>
      </c>
      <c r="N94" s="12">
        <f t="shared" ca="1" si="86"/>
        <v>6.2480939896602532</v>
      </c>
      <c r="O94" s="12">
        <f t="shared" ca="1" si="87"/>
        <v>96.493208076582221</v>
      </c>
      <c r="P94" s="12"/>
      <c r="Q94" s="12"/>
      <c r="R94" s="12"/>
      <c r="S94" s="12"/>
      <c r="T94" s="12"/>
      <c r="U94" s="43"/>
      <c r="V94" s="43"/>
      <c r="W94" s="43"/>
      <c r="X94" s="43"/>
      <c r="Y94" s="43"/>
      <c r="Z94" s="43"/>
      <c r="AA94" s="43"/>
      <c r="AB94" s="43"/>
      <c r="AC94" s="43"/>
      <c r="AD94" s="43"/>
      <c r="AE94" s="43"/>
      <c r="AF94" s="43"/>
      <c r="AG94" s="43"/>
      <c r="AH94" s="43"/>
      <c r="AI94" s="43"/>
      <c r="AJ94" s="43"/>
      <c r="AK94" s="43"/>
      <c r="AL94" s="43"/>
      <c r="AM94" s="43"/>
      <c r="AN94" s="43"/>
      <c r="AO94" s="43"/>
      <c r="AP94" s="43"/>
      <c r="AQ94" s="43"/>
      <c r="AR94" s="44"/>
      <c r="AS94" s="1"/>
      <c r="AT94" s="1"/>
    </row>
    <row r="95" spans="1:46" s="9" customFormat="1" x14ac:dyDescent="0.25">
      <c r="A95" s="1"/>
      <c r="B95" s="42"/>
      <c r="C95" s="59">
        <f t="shared" si="88"/>
        <v>20</v>
      </c>
      <c r="D95" s="59">
        <f t="shared" ca="1" si="79"/>
        <v>0.13179935176789881</v>
      </c>
      <c r="E95" s="59">
        <f t="shared" ca="1" si="79"/>
        <v>0.77897636562085248</v>
      </c>
      <c r="F95" s="59">
        <f t="shared" ref="F95:G95" ca="1" si="102">AVERAGE(D91:D99)</f>
        <v>0.37555463449282733</v>
      </c>
      <c r="G95" s="59">
        <f t="shared" ca="1" si="102"/>
        <v>0.23159738020030485</v>
      </c>
      <c r="H95" s="59">
        <f t="shared" ca="1" si="81"/>
        <v>0.1719458694925616</v>
      </c>
      <c r="I95" s="59">
        <f t="shared" ca="1" si="82"/>
        <v>0</v>
      </c>
      <c r="J95" s="59">
        <f t="shared" ca="1" si="83"/>
        <v>0.25954091485630992</v>
      </c>
      <c r="K95" s="59">
        <f t="shared" ca="1" si="78"/>
        <v>-0.16562963979036166</v>
      </c>
      <c r="L95" s="12">
        <f t="shared" ca="1" si="84"/>
        <v>5.1297704574281546</v>
      </c>
      <c r="M95" s="12">
        <f t="shared" ca="1" si="85"/>
        <v>11.420296260733734</v>
      </c>
      <c r="N95" s="12">
        <f t="shared" ca="1" si="86"/>
        <v>11.420296260733734</v>
      </c>
      <c r="O95" s="12">
        <f t="shared" ca="1" si="87"/>
        <v>168.97832587332303</v>
      </c>
      <c r="P95" s="12"/>
      <c r="Q95" s="12"/>
      <c r="R95" s="12"/>
      <c r="S95" s="12"/>
      <c r="T95" s="12"/>
      <c r="U95" s="43"/>
      <c r="V95" s="43"/>
      <c r="W95" s="43"/>
      <c r="X95" s="43"/>
      <c r="Y95" s="43"/>
      <c r="Z95" s="43"/>
      <c r="AA95" s="43"/>
      <c r="AB95" s="43"/>
      <c r="AC95" s="43"/>
      <c r="AD95" s="43"/>
      <c r="AE95" s="43"/>
      <c r="AF95" s="43"/>
      <c r="AG95" s="43"/>
      <c r="AH95" s="43"/>
      <c r="AI95" s="43"/>
      <c r="AJ95" s="43"/>
      <c r="AK95" s="43"/>
      <c r="AL95" s="43"/>
      <c r="AM95" s="43"/>
      <c r="AN95" s="43"/>
      <c r="AO95" s="43"/>
      <c r="AP95" s="43"/>
      <c r="AQ95" s="43"/>
      <c r="AR95" s="44"/>
      <c r="AS95" s="1"/>
      <c r="AT95" s="1"/>
    </row>
    <row r="96" spans="1:46" s="9" customFormat="1" x14ac:dyDescent="0.25">
      <c r="A96" s="1"/>
      <c r="B96" s="42"/>
      <c r="C96" s="59">
        <f t="shared" si="88"/>
        <v>20.25</v>
      </c>
      <c r="D96" s="59">
        <f t="shared" ca="1" si="79"/>
        <v>0.41682248162644531</v>
      </c>
      <c r="E96" s="59">
        <f t="shared" ca="1" si="79"/>
        <v>0.24805125394042671</v>
      </c>
      <c r="F96" s="59">
        <f t="shared" ref="F96:G96" ca="1" si="103">AVERAGE(D92:D100)</f>
        <v>0.39240938800467584</v>
      </c>
      <c r="G96" s="59">
        <f t="shared" ca="1" si="103"/>
        <v>0.27284073202895104</v>
      </c>
      <c r="H96" s="59">
        <f t="shared" ca="1" si="81"/>
        <v>0.21924984147260901</v>
      </c>
      <c r="I96" s="59">
        <f t="shared" ca="1" si="82"/>
        <v>0.10901702509929613</v>
      </c>
      <c r="J96" s="59">
        <f t="shared" ca="1" si="83"/>
        <v>0.49950409358014564</v>
      </c>
      <c r="K96" s="59">
        <f t="shared" ca="1" si="78"/>
        <v>-0.79588236952917457</v>
      </c>
      <c r="L96" s="12">
        <f t="shared" ca="1" si="84"/>
        <v>5.2497520467900731</v>
      </c>
      <c r="M96" s="12">
        <f t="shared" ca="1" si="85"/>
        <v>9.2144117066478888</v>
      </c>
      <c r="N96" s="12">
        <f t="shared" ca="1" si="86"/>
        <v>9.2144117066478888</v>
      </c>
      <c r="O96" s="12">
        <f t="shared" ca="1" si="87"/>
        <v>190.51902279826052</v>
      </c>
      <c r="P96" s="12"/>
      <c r="Q96" s="12"/>
      <c r="R96" s="12"/>
      <c r="S96" s="12"/>
      <c r="T96" s="12"/>
      <c r="U96" s="43"/>
      <c r="V96" s="43"/>
      <c r="W96" s="43"/>
      <c r="X96" s="43"/>
      <c r="Y96" s="43"/>
      <c r="Z96" s="43"/>
      <c r="AA96" s="43"/>
      <c r="AB96" s="43"/>
      <c r="AC96" s="43"/>
      <c r="AD96" s="43"/>
      <c r="AE96" s="43"/>
      <c r="AF96" s="43"/>
      <c r="AG96" s="43"/>
      <c r="AH96" s="43"/>
      <c r="AI96" s="43"/>
      <c r="AJ96" s="43"/>
      <c r="AK96" s="43"/>
      <c r="AL96" s="43"/>
      <c r="AM96" s="43"/>
      <c r="AN96" s="43"/>
      <c r="AO96" s="43"/>
      <c r="AP96" s="43"/>
      <c r="AQ96" s="43"/>
      <c r="AR96" s="44"/>
      <c r="AS96" s="1"/>
      <c r="AT96" s="1"/>
    </row>
    <row r="97" spans="1:46" s="9" customFormat="1" x14ac:dyDescent="0.25">
      <c r="A97" s="1"/>
      <c r="B97" s="42"/>
      <c r="C97" s="59">
        <f t="shared" si="88"/>
        <v>20.5</v>
      </c>
      <c r="D97" s="59">
        <f t="shared" ca="1" si="79"/>
        <v>0.38525600146254846</v>
      </c>
      <c r="E97" s="59">
        <f t="shared" ca="1" si="79"/>
        <v>0.36859863490667899</v>
      </c>
      <c r="F97" s="59">
        <f t="shared" ref="F97:G97" ca="1" si="104">AVERAGE(D93:D101)</f>
        <v>0.43865332240120819</v>
      </c>
      <c r="G97" s="59">
        <f t="shared" ca="1" si="104"/>
        <v>0.34642805321515335</v>
      </c>
      <c r="H97" s="59">
        <f t="shared" ca="1" si="81"/>
        <v>0.34903647854226055</v>
      </c>
      <c r="I97" s="59">
        <f t="shared" ca="1" si="82"/>
        <v>0.30352766705866752</v>
      </c>
      <c r="J97" s="59">
        <f t="shared" ca="1" si="83"/>
        <v>-1.2751323070426022</v>
      </c>
      <c r="K97" s="59">
        <f t="shared" ca="1" si="78"/>
        <v>-0.58625964895300953</v>
      </c>
      <c r="L97" s="12">
        <f t="shared" ca="1" si="84"/>
        <v>4.3624338464786989</v>
      </c>
      <c r="M97" s="12">
        <f t="shared" ca="1" si="85"/>
        <v>9.9480912286644667</v>
      </c>
      <c r="N97" s="12">
        <f t="shared" ca="1" si="86"/>
        <v>9.9480912286644667</v>
      </c>
      <c r="O97" s="12">
        <f t="shared" ca="1" si="87"/>
        <v>78.447832244608719</v>
      </c>
      <c r="P97" s="12"/>
      <c r="Q97" s="12"/>
      <c r="R97" s="12"/>
      <c r="S97" s="12"/>
      <c r="T97" s="12"/>
      <c r="U97" s="43"/>
      <c r="V97" s="43"/>
      <c r="W97" s="43"/>
      <c r="X97" s="43"/>
      <c r="Y97" s="43"/>
      <c r="Z97" s="43"/>
      <c r="AA97" s="43"/>
      <c r="AB97" s="43"/>
      <c r="AC97" s="43"/>
      <c r="AD97" s="43"/>
      <c r="AE97" s="43"/>
      <c r="AF97" s="43"/>
      <c r="AG97" s="43"/>
      <c r="AH97" s="43"/>
      <c r="AI97" s="43"/>
      <c r="AJ97" s="43"/>
      <c r="AK97" s="43"/>
      <c r="AL97" s="43"/>
      <c r="AM97" s="43"/>
      <c r="AN97" s="43"/>
      <c r="AO97" s="43"/>
      <c r="AP97" s="43"/>
      <c r="AQ97" s="43"/>
      <c r="AR97" s="44"/>
      <c r="AS97" s="1"/>
      <c r="AT97" s="1"/>
    </row>
    <row r="98" spans="1:46" s="9" customFormat="1" x14ac:dyDescent="0.25">
      <c r="A98" s="1"/>
      <c r="B98" s="42"/>
      <c r="C98" s="59">
        <f t="shared" si="88"/>
        <v>20.75</v>
      </c>
      <c r="D98" s="59">
        <f t="shared" ca="1" si="79"/>
        <v>3.9979842856543546E-2</v>
      </c>
      <c r="E98" s="59">
        <f t="shared" ca="1" si="79"/>
        <v>2.6234543845883973E-2</v>
      </c>
      <c r="F98" s="59">
        <f t="shared" ref="F98:G98" ca="1" si="105">AVERAGE(D94:D102)</f>
        <v>0.37947833217839949</v>
      </c>
      <c r="G98" s="59">
        <f t="shared" ca="1" si="105"/>
        <v>0.42530768257764429</v>
      </c>
      <c r="H98" s="59">
        <f t="shared" ca="1" si="81"/>
        <v>0.18295798457606044</v>
      </c>
      <c r="I98" s="59">
        <f t="shared" ca="1" si="82"/>
        <v>0.51202727130424508</v>
      </c>
      <c r="J98" s="59">
        <f t="shared" ca="1" si="83"/>
        <v>0.79797052690749193</v>
      </c>
      <c r="K98" s="59">
        <f t="shared" ca="1" si="78"/>
        <v>-2.7237383931723647E-2</v>
      </c>
      <c r="L98" s="12">
        <f t="shared" ca="1" si="84"/>
        <v>5.3989852634537456</v>
      </c>
      <c r="M98" s="12">
        <f t="shared" ca="1" si="85"/>
        <v>11.904669156238967</v>
      </c>
      <c r="N98" s="12">
        <f t="shared" ca="1" si="86"/>
        <v>11.904669156238967</v>
      </c>
      <c r="O98" s="12">
        <f t="shared" ca="1" si="87"/>
        <v>221.1818609735576</v>
      </c>
      <c r="P98" s="12"/>
      <c r="Q98" s="12"/>
      <c r="R98" s="12"/>
      <c r="S98" s="12"/>
      <c r="T98" s="12"/>
      <c r="U98" s="43"/>
      <c r="V98" s="43"/>
      <c r="W98" s="43"/>
      <c r="X98" s="43"/>
      <c r="Y98" s="43"/>
      <c r="Z98" s="43"/>
      <c r="AA98" s="43"/>
      <c r="AB98" s="43"/>
      <c r="AC98" s="43"/>
      <c r="AD98" s="43"/>
      <c r="AE98" s="43"/>
      <c r="AF98" s="43"/>
      <c r="AG98" s="43"/>
      <c r="AH98" s="43"/>
      <c r="AI98" s="43"/>
      <c r="AJ98" s="43"/>
      <c r="AK98" s="43"/>
      <c r="AL98" s="43"/>
      <c r="AM98" s="43"/>
      <c r="AN98" s="43"/>
      <c r="AO98" s="43"/>
      <c r="AP98" s="43"/>
      <c r="AQ98" s="43"/>
      <c r="AR98" s="44"/>
      <c r="AS98" s="1"/>
      <c r="AT98" s="1"/>
    </row>
    <row r="99" spans="1:46" s="9" customFormat="1" x14ac:dyDescent="0.25">
      <c r="A99" s="1"/>
      <c r="B99" s="42"/>
      <c r="C99" s="59">
        <f t="shared" si="88"/>
        <v>21</v>
      </c>
      <c r="D99" s="59">
        <f t="shared" ca="1" si="79"/>
        <v>0.49332334158965474</v>
      </c>
      <c r="E99" s="59">
        <f t="shared" ca="1" si="79"/>
        <v>0.20177961740900852</v>
      </c>
      <c r="F99" s="59">
        <f t="shared" ref="F99:G99" ca="1" si="106">AVERAGE(D95:D103)</f>
        <v>0.39576261855022232</v>
      </c>
      <c r="G99" s="59">
        <f t="shared" ca="1" si="106"/>
        <v>0.42703949945533448</v>
      </c>
      <c r="H99" s="59">
        <f t="shared" ca="1" si="81"/>
        <v>0.22866090308544498</v>
      </c>
      <c r="I99" s="59">
        <f t="shared" ca="1" si="82"/>
        <v>0.51660491874684222</v>
      </c>
      <c r="J99" s="59">
        <f t="shared" ca="1" si="83"/>
        <v>0.25801192494600067</v>
      </c>
      <c r="K99" s="59">
        <f t="shared" ca="1" si="78"/>
        <v>0.48469687065021611</v>
      </c>
      <c r="L99" s="12">
        <f t="shared" ca="1" si="84"/>
        <v>5.1290059624730002</v>
      </c>
      <c r="M99" s="12">
        <f t="shared" ca="1" si="85"/>
        <v>13.696439047275756</v>
      </c>
      <c r="N99" s="12">
        <f t="shared" ca="1" si="86"/>
        <v>13.696439047275756</v>
      </c>
      <c r="O99" s="12">
        <f t="shared" ca="1" si="87"/>
        <v>168.84919216298687</v>
      </c>
      <c r="P99" s="12"/>
      <c r="Q99" s="12"/>
      <c r="R99" s="12"/>
      <c r="S99" s="12"/>
      <c r="T99" s="12"/>
      <c r="U99" s="43"/>
      <c r="V99" s="43"/>
      <c r="W99" s="43"/>
      <c r="X99" s="43"/>
      <c r="Y99" s="43"/>
      <c r="Z99" s="43"/>
      <c r="AA99" s="43"/>
      <c r="AB99" s="43"/>
      <c r="AC99" s="43"/>
      <c r="AD99" s="43"/>
      <c r="AE99" s="43"/>
      <c r="AF99" s="43"/>
      <c r="AG99" s="43"/>
      <c r="AH99" s="43"/>
      <c r="AI99" s="43"/>
      <c r="AJ99" s="43"/>
      <c r="AK99" s="43"/>
      <c r="AL99" s="43"/>
      <c r="AM99" s="43"/>
      <c r="AN99" s="43"/>
      <c r="AO99" s="43"/>
      <c r="AP99" s="43"/>
      <c r="AQ99" s="43"/>
      <c r="AR99" s="44"/>
      <c r="AS99" s="1"/>
      <c r="AT99" s="1"/>
    </row>
    <row r="100" spans="1:46" s="9" customFormat="1" x14ac:dyDescent="0.25">
      <c r="A100" s="1"/>
      <c r="B100" s="42"/>
      <c r="C100" s="59">
        <f t="shared" si="88"/>
        <v>21.25</v>
      </c>
      <c r="D100" s="59">
        <f t="shared" ca="1" si="79"/>
        <v>0.54115349796773715</v>
      </c>
      <c r="E100" s="59">
        <f t="shared" ca="1" si="79"/>
        <v>0.65312464850470153</v>
      </c>
      <c r="F100" s="59">
        <f t="shared" ref="F100:G100" ca="1" si="107">AVERAGE(D96:D104)</f>
        <v>0.48199484646302593</v>
      </c>
      <c r="G100" s="59">
        <f t="shared" ca="1" si="107"/>
        <v>0.37465621569702717</v>
      </c>
      <c r="H100" s="59">
        <f t="shared" ca="1" si="81"/>
        <v>0.47067731051002054</v>
      </c>
      <c r="I100" s="59">
        <f t="shared" ca="1" si="82"/>
        <v>0.37814212396747837</v>
      </c>
      <c r="J100" s="59">
        <f t="shared" ca="1" si="83"/>
        <v>1.1793844882099336</v>
      </c>
      <c r="K100" s="59">
        <f t="shared" ca="1" si="78"/>
        <v>-7.1295312267067423E-2</v>
      </c>
      <c r="L100" s="12">
        <f t="shared" ca="1" si="84"/>
        <v>5.5896922441049668</v>
      </c>
      <c r="M100" s="12">
        <f t="shared" ca="1" si="85"/>
        <v>11.750466407065264</v>
      </c>
      <c r="N100" s="12">
        <f t="shared" ca="1" si="86"/>
        <v>11.750466407065264</v>
      </c>
      <c r="O100" s="12">
        <f t="shared" ca="1" si="87"/>
        <v>267.65323517618373</v>
      </c>
      <c r="P100" s="12"/>
      <c r="Q100" s="12"/>
      <c r="R100" s="12"/>
      <c r="S100" s="12"/>
      <c r="T100" s="12"/>
      <c r="U100" s="43"/>
      <c r="V100" s="43"/>
      <c r="W100" s="43"/>
      <c r="X100" s="43"/>
      <c r="Y100" s="43"/>
      <c r="Z100" s="43"/>
      <c r="AA100" s="43"/>
      <c r="AB100" s="43"/>
      <c r="AC100" s="43"/>
      <c r="AD100" s="43"/>
      <c r="AE100" s="43"/>
      <c r="AF100" s="43"/>
      <c r="AG100" s="43"/>
      <c r="AH100" s="43"/>
      <c r="AI100" s="43"/>
      <c r="AJ100" s="43"/>
      <c r="AK100" s="43"/>
      <c r="AL100" s="43"/>
      <c r="AM100" s="43"/>
      <c r="AN100" s="43"/>
      <c r="AO100" s="43"/>
      <c r="AP100" s="43"/>
      <c r="AQ100" s="43"/>
      <c r="AR100" s="44"/>
      <c r="AS100" s="1"/>
      <c r="AT100" s="1"/>
    </row>
    <row r="101" spans="1:46" s="9" customFormat="1" x14ac:dyDescent="0.25">
      <c r="A101" s="1"/>
      <c r="B101" s="42"/>
      <c r="C101" s="59">
        <f t="shared" si="88"/>
        <v>21.5</v>
      </c>
      <c r="D101" s="59">
        <f t="shared" ca="1" si="79"/>
        <v>0.754566438574785</v>
      </c>
      <c r="E101" s="59">
        <f t="shared" ca="1" si="79"/>
        <v>0.69851496344670816</v>
      </c>
      <c r="F101" s="59">
        <f t="shared" ref="F101:G101" ca="1" si="108">AVERAGE(D97:D105)</f>
        <v>0.53438874306108686</v>
      </c>
      <c r="G101" s="59">
        <f t="shared" ca="1" si="108"/>
        <v>0.43039350357228995</v>
      </c>
      <c r="H101" s="59">
        <f t="shared" ca="1" si="81"/>
        <v>0.61772422014639639</v>
      </c>
      <c r="I101" s="59">
        <f t="shared" ca="1" si="82"/>
        <v>0.52547043366717217</v>
      </c>
      <c r="J101" s="59">
        <f t="shared" ca="1" si="83"/>
        <v>9.7435932373526823E-2</v>
      </c>
      <c r="K101" s="59">
        <f t="shared" ca="1" si="78"/>
        <v>-0.47386441086857839</v>
      </c>
      <c r="L101" s="12">
        <f t="shared" ca="1" si="84"/>
        <v>5.0487179661867634</v>
      </c>
      <c r="M101" s="12">
        <f t="shared" ca="1" si="85"/>
        <v>10.341474561959975</v>
      </c>
      <c r="N101" s="12">
        <f t="shared" ca="1" si="86"/>
        <v>10.341474561959975</v>
      </c>
      <c r="O101" s="12">
        <f t="shared" ca="1" si="87"/>
        <v>155.82256657661821</v>
      </c>
      <c r="P101" s="12"/>
      <c r="Q101" s="12"/>
      <c r="R101" s="12"/>
      <c r="S101" s="12"/>
      <c r="T101" s="12"/>
      <c r="U101" s="43"/>
      <c r="V101" s="43"/>
      <c r="W101" s="43"/>
      <c r="X101" s="43"/>
      <c r="Y101" s="43"/>
      <c r="Z101" s="43"/>
      <c r="AA101" s="43"/>
      <c r="AB101" s="43"/>
      <c r="AC101" s="43"/>
      <c r="AD101" s="43"/>
      <c r="AE101" s="43"/>
      <c r="AF101" s="43"/>
      <c r="AG101" s="43"/>
      <c r="AH101" s="43"/>
      <c r="AI101" s="43"/>
      <c r="AJ101" s="43"/>
      <c r="AK101" s="43"/>
      <c r="AL101" s="43"/>
      <c r="AM101" s="43"/>
      <c r="AN101" s="43"/>
      <c r="AO101" s="43"/>
      <c r="AP101" s="43"/>
      <c r="AQ101" s="43"/>
      <c r="AR101" s="44"/>
      <c r="AS101" s="1"/>
      <c r="AT101" s="1"/>
    </row>
    <row r="102" spans="1:46" s="9" customFormat="1" x14ac:dyDescent="0.25">
      <c r="A102" s="1"/>
      <c r="B102" s="42"/>
      <c r="C102" s="59">
        <f t="shared" si="88"/>
        <v>21.75</v>
      </c>
      <c r="D102" s="59">
        <f t="shared" ca="1" si="79"/>
        <v>2.926031068500401E-2</v>
      </c>
      <c r="E102" s="59">
        <f t="shared" ca="1" si="79"/>
        <v>0.79847247006356203</v>
      </c>
      <c r="F102" s="59">
        <f t="shared" ref="F102:G102" ca="1" si="109">AVERAGE(D98:D106)</f>
        <v>0.54383626918470229</v>
      </c>
      <c r="G102" s="59">
        <f t="shared" ca="1" si="109"/>
        <v>0.43282580600141896</v>
      </c>
      <c r="H102" s="59">
        <f t="shared" ca="1" si="81"/>
        <v>0.64423932229358027</v>
      </c>
      <c r="I102" s="59">
        <f t="shared" ca="1" si="82"/>
        <v>0.53189964863658357</v>
      </c>
      <c r="J102" s="59">
        <f t="shared" ca="1" si="83"/>
        <v>-1.8562907678681011</v>
      </c>
      <c r="K102" s="59">
        <f t="shared" ca="1" si="78"/>
        <v>-1.1710444749905256</v>
      </c>
      <c r="L102" s="12">
        <f t="shared" ca="1" si="84"/>
        <v>4.0718546160659495</v>
      </c>
      <c r="M102" s="12">
        <f t="shared" ca="1" si="85"/>
        <v>7.9013443375331605</v>
      </c>
      <c r="N102" s="12">
        <f t="shared" ca="1" si="86"/>
        <v>7.9013443375331605</v>
      </c>
      <c r="O102" s="12">
        <f t="shared" ca="1" si="87"/>
        <v>58.665664044060819</v>
      </c>
      <c r="P102" s="12"/>
      <c r="Q102" s="12"/>
      <c r="R102" s="12"/>
      <c r="S102" s="12"/>
      <c r="T102" s="12"/>
      <c r="U102" s="43"/>
      <c r="V102" s="43"/>
      <c r="W102" s="43"/>
      <c r="X102" s="43"/>
      <c r="Y102" s="43"/>
      <c r="Z102" s="43"/>
      <c r="AA102" s="43"/>
      <c r="AB102" s="43"/>
      <c r="AC102" s="43"/>
      <c r="AD102" s="43"/>
      <c r="AE102" s="43"/>
      <c r="AF102" s="43"/>
      <c r="AG102" s="43"/>
      <c r="AH102" s="43"/>
      <c r="AI102" s="43"/>
      <c r="AJ102" s="43"/>
      <c r="AK102" s="43"/>
      <c r="AL102" s="43"/>
      <c r="AM102" s="43"/>
      <c r="AN102" s="43"/>
      <c r="AO102" s="43"/>
      <c r="AP102" s="43"/>
      <c r="AQ102" s="43"/>
      <c r="AR102" s="44"/>
      <c r="AS102" s="1"/>
      <c r="AT102" s="1"/>
    </row>
    <row r="103" spans="1:46" s="9" customFormat="1" x14ac:dyDescent="0.25">
      <c r="A103" s="1"/>
      <c r="B103" s="42"/>
      <c r="C103" s="59">
        <f t="shared" si="88"/>
        <v>22</v>
      </c>
      <c r="D103" s="59">
        <f t="shared" ca="1" si="79"/>
        <v>0.76970230042138399</v>
      </c>
      <c r="E103" s="59">
        <f t="shared" ca="1" si="79"/>
        <v>6.9602997360187824E-2</v>
      </c>
      <c r="F103" s="59">
        <f t="shared" ref="F103:G103" ca="1" si="110">AVERAGE(D99:D107)</f>
        <v>0.61163328506303971</v>
      </c>
      <c r="G103" s="59">
        <f t="shared" ca="1" si="110"/>
        <v>0.50902074052751622</v>
      </c>
      <c r="H103" s="59">
        <f t="shared" ca="1" si="81"/>
        <v>0.83451609716217789</v>
      </c>
      <c r="I103" s="59">
        <f t="shared" ca="1" si="82"/>
        <v>0.7333028984059522</v>
      </c>
      <c r="J103" s="59">
        <f t="shared" ca="1" si="83"/>
        <v>1.5293394770493109</v>
      </c>
      <c r="K103" s="59">
        <f t="shared" ca="1" si="78"/>
        <v>0.4321875083326524</v>
      </c>
      <c r="L103" s="12">
        <f t="shared" ca="1" si="84"/>
        <v>5.7646697385246553</v>
      </c>
      <c r="M103" s="12">
        <f t="shared" ca="1" si="85"/>
        <v>13.512656279164283</v>
      </c>
      <c r="N103" s="12">
        <f t="shared" ca="1" si="86"/>
        <v>13.512656279164283</v>
      </c>
      <c r="O103" s="12">
        <f t="shared" ca="1" si="87"/>
        <v>318.83372814886627</v>
      </c>
      <c r="P103" s="12"/>
      <c r="Q103" s="12"/>
      <c r="R103" s="12"/>
      <c r="S103" s="12"/>
      <c r="T103" s="12"/>
      <c r="U103" s="43"/>
      <c r="V103" s="43"/>
      <c r="W103" s="43"/>
      <c r="X103" s="43"/>
      <c r="Y103" s="43"/>
      <c r="Z103" s="43"/>
      <c r="AA103" s="43"/>
      <c r="AB103" s="43"/>
      <c r="AC103" s="43"/>
      <c r="AD103" s="43"/>
      <c r="AE103" s="43"/>
      <c r="AF103" s="43"/>
      <c r="AG103" s="43"/>
      <c r="AH103" s="43"/>
      <c r="AI103" s="43"/>
      <c r="AJ103" s="43"/>
      <c r="AK103" s="43"/>
      <c r="AL103" s="43"/>
      <c r="AM103" s="43"/>
      <c r="AN103" s="43"/>
      <c r="AO103" s="43"/>
      <c r="AP103" s="43"/>
      <c r="AQ103" s="43"/>
      <c r="AR103" s="44"/>
      <c r="AS103" s="1"/>
      <c r="AT103" s="1"/>
    </row>
    <row r="104" spans="1:46" s="9" customFormat="1" x14ac:dyDescent="0.25">
      <c r="A104" s="1"/>
      <c r="B104" s="42"/>
      <c r="C104" s="59">
        <f t="shared" si="88"/>
        <v>22.25</v>
      </c>
      <c r="D104" s="59">
        <f t="shared" ca="1" si="79"/>
        <v>0.90788940298313181</v>
      </c>
      <c r="E104" s="59">
        <f t="shared" ca="1" si="79"/>
        <v>0.30752681179608665</v>
      </c>
      <c r="F104" s="59">
        <f t="shared" ref="F104:G104" ca="1" si="111">AVERAGE(D100:D108)</f>
        <v>0.59912775948000996</v>
      </c>
      <c r="G104" s="59">
        <f t="shared" ca="1" si="111"/>
        <v>0.51141623545546278</v>
      </c>
      <c r="H104" s="59">
        <f t="shared" ca="1" si="81"/>
        <v>0.79941851882265769</v>
      </c>
      <c r="I104" s="59">
        <f t="shared" ca="1" si="82"/>
        <v>0.73963482147006643</v>
      </c>
      <c r="J104" s="59">
        <f t="shared" ca="1" si="83"/>
        <v>-0.12467266601323845</v>
      </c>
      <c r="K104" s="59">
        <f t="shared" ca="1" si="78"/>
        <v>0.17465063891376237</v>
      </c>
      <c r="L104" s="12">
        <f t="shared" ca="1" si="84"/>
        <v>4.9376636669933811</v>
      </c>
      <c r="M104" s="12">
        <f t="shared" ca="1" si="85"/>
        <v>12.611277236198168</v>
      </c>
      <c r="N104" s="12">
        <f t="shared" ca="1" si="86"/>
        <v>12.611277236198168</v>
      </c>
      <c r="O104" s="12">
        <f t="shared" ca="1" si="87"/>
        <v>139.44408088030326</v>
      </c>
      <c r="P104" s="12"/>
      <c r="Q104" s="12"/>
      <c r="R104" s="12"/>
      <c r="S104" s="12"/>
      <c r="T104" s="12"/>
      <c r="U104" s="43"/>
      <c r="V104" s="43"/>
      <c r="W104" s="43"/>
      <c r="X104" s="43"/>
      <c r="Y104" s="43"/>
      <c r="Z104" s="43"/>
      <c r="AA104" s="43"/>
      <c r="AB104" s="43"/>
      <c r="AC104" s="43"/>
      <c r="AD104" s="43"/>
      <c r="AE104" s="43"/>
      <c r="AF104" s="43"/>
      <c r="AG104" s="43"/>
      <c r="AH104" s="43"/>
      <c r="AI104" s="43"/>
      <c r="AJ104" s="43"/>
      <c r="AK104" s="43"/>
      <c r="AL104" s="43"/>
      <c r="AM104" s="43"/>
      <c r="AN104" s="43"/>
      <c r="AO104" s="43"/>
      <c r="AP104" s="43"/>
      <c r="AQ104" s="43"/>
      <c r="AR104" s="44"/>
      <c r="AS104" s="1"/>
      <c r="AT104" s="1"/>
    </row>
    <row r="105" spans="1:46" s="9" customFormat="1" x14ac:dyDescent="0.25">
      <c r="A105" s="1"/>
      <c r="B105" s="42"/>
      <c r="C105" s="59">
        <f t="shared" si="88"/>
        <v>22.5</v>
      </c>
      <c r="D105" s="59">
        <f t="shared" ca="1" si="79"/>
        <v>0.88836755100899412</v>
      </c>
      <c r="E105" s="59">
        <f t="shared" ca="1" si="79"/>
        <v>0.7496868448177918</v>
      </c>
      <c r="F105" s="59">
        <f t="shared" ref="F105:G105" ca="1" si="112">AVERAGE(D101:D109)</f>
        <v>0.63402264329161484</v>
      </c>
      <c r="G105" s="59">
        <f t="shared" ca="1" si="112"/>
        <v>0.53767218081902646</v>
      </c>
      <c r="H105" s="59">
        <f t="shared" ca="1" si="81"/>
        <v>0.89735330053932805</v>
      </c>
      <c r="I105" s="59">
        <f t="shared" ca="1" si="82"/>
        <v>0.80903618987963599</v>
      </c>
      <c r="J105" s="59">
        <f t="shared" ca="1" si="83"/>
        <v>0.23458374605922339</v>
      </c>
      <c r="K105" s="59">
        <f t="shared" ca="1" si="78"/>
        <v>0.70238334817295656</v>
      </c>
      <c r="L105" s="12">
        <f t="shared" ca="1" si="84"/>
        <v>5.117291873029612</v>
      </c>
      <c r="M105" s="12">
        <f t="shared" ca="1" si="85"/>
        <v>14.458341718605348</v>
      </c>
      <c r="N105" s="12">
        <f t="shared" ca="1" si="86"/>
        <v>14.458341718605348</v>
      </c>
      <c r="O105" s="12">
        <f t="shared" ca="1" si="87"/>
        <v>166.88281725475079</v>
      </c>
      <c r="P105" s="12"/>
      <c r="Q105" s="12"/>
      <c r="R105" s="12"/>
      <c r="S105" s="12"/>
      <c r="T105" s="12"/>
      <c r="U105" s="43"/>
      <c r="V105" s="43"/>
      <c r="W105" s="43"/>
      <c r="X105" s="43"/>
      <c r="Y105" s="43"/>
      <c r="Z105" s="43"/>
      <c r="AA105" s="43"/>
      <c r="AB105" s="43"/>
      <c r="AC105" s="43"/>
      <c r="AD105" s="43"/>
      <c r="AE105" s="43"/>
      <c r="AF105" s="43"/>
      <c r="AG105" s="43"/>
      <c r="AH105" s="43"/>
      <c r="AI105" s="43"/>
      <c r="AJ105" s="43"/>
      <c r="AK105" s="43"/>
      <c r="AL105" s="43"/>
      <c r="AM105" s="43"/>
      <c r="AN105" s="43"/>
      <c r="AO105" s="43"/>
      <c r="AP105" s="43"/>
      <c r="AQ105" s="43"/>
      <c r="AR105" s="44"/>
      <c r="AS105" s="1"/>
      <c r="AT105" s="1"/>
    </row>
    <row r="106" spans="1:46" s="9" customFormat="1" x14ac:dyDescent="0.25">
      <c r="A106" s="1"/>
      <c r="B106" s="42"/>
      <c r="C106" s="59">
        <f t="shared" si="88"/>
        <v>22.75</v>
      </c>
      <c r="D106" s="59">
        <f t="shared" ca="1" si="79"/>
        <v>0.4702837365750866</v>
      </c>
      <c r="E106" s="59">
        <f t="shared" ca="1" si="79"/>
        <v>0.39048935676884045</v>
      </c>
      <c r="F106" s="59">
        <f t="shared" ref="F106:G106" ca="1" si="113">AVERAGE(D102:D110)</f>
        <v>0.57538295090207336</v>
      </c>
      <c r="G106" s="59">
        <f t="shared" ca="1" si="113"/>
        <v>0.52001568271589516</v>
      </c>
      <c r="H106" s="59">
        <f t="shared" ca="1" si="81"/>
        <v>0.73277715507606234</v>
      </c>
      <c r="I106" s="59">
        <f t="shared" ca="1" si="82"/>
        <v>0.76236542207027003</v>
      </c>
      <c r="J106" s="59">
        <f t="shared" ca="1" si="83"/>
        <v>-0.17172854072268715</v>
      </c>
      <c r="K106" s="59">
        <f t="shared" ca="1" si="78"/>
        <v>-0.12328935528807208</v>
      </c>
      <c r="L106" s="12">
        <f t="shared" ca="1" si="84"/>
        <v>4.9141357296386561</v>
      </c>
      <c r="M106" s="12">
        <f t="shared" ca="1" si="85"/>
        <v>11.568487256491748</v>
      </c>
      <c r="N106" s="12">
        <f t="shared" ca="1" si="86"/>
        <v>11.568487256491748</v>
      </c>
      <c r="O106" s="12">
        <f t="shared" ca="1" si="87"/>
        <v>136.20154396149695</v>
      </c>
      <c r="P106" s="12"/>
      <c r="Q106" s="12"/>
      <c r="R106" s="12"/>
      <c r="S106" s="12"/>
      <c r="T106" s="12"/>
      <c r="U106" s="43"/>
      <c r="V106" s="43"/>
      <c r="W106" s="43"/>
      <c r="X106" s="43"/>
      <c r="Y106" s="43"/>
      <c r="Z106" s="43"/>
      <c r="AA106" s="43"/>
      <c r="AB106" s="43"/>
      <c r="AC106" s="43"/>
      <c r="AD106" s="43"/>
      <c r="AE106" s="43"/>
      <c r="AF106" s="43"/>
      <c r="AG106" s="43"/>
      <c r="AH106" s="43"/>
      <c r="AI106" s="43"/>
      <c r="AJ106" s="43"/>
      <c r="AK106" s="43"/>
      <c r="AL106" s="43"/>
      <c r="AM106" s="43"/>
      <c r="AN106" s="43"/>
      <c r="AO106" s="43"/>
      <c r="AP106" s="43"/>
      <c r="AQ106" s="43"/>
      <c r="AR106" s="44"/>
      <c r="AS106" s="1"/>
      <c r="AT106" s="1"/>
    </row>
    <row r="107" spans="1:46" s="9" customFormat="1" x14ac:dyDescent="0.25">
      <c r="A107" s="1"/>
      <c r="B107" s="42"/>
      <c r="C107" s="59">
        <f t="shared" si="88"/>
        <v>23</v>
      </c>
      <c r="D107" s="59">
        <f t="shared" ca="1" si="79"/>
        <v>0.65015298576158143</v>
      </c>
      <c r="E107" s="59">
        <f t="shared" ca="1" si="79"/>
        <v>0.71198895458075961</v>
      </c>
      <c r="F107" s="59">
        <f t="shared" ref="F107:G107" ca="1" si="114">AVERAGE(D103:D111)</f>
        <v>0.6589048924206693</v>
      </c>
      <c r="G107" s="59">
        <f t="shared" ca="1" si="114"/>
        <v>0.4555286726637926</v>
      </c>
      <c r="H107" s="59">
        <f t="shared" ca="1" si="81"/>
        <v>0.96718696584768915</v>
      </c>
      <c r="I107" s="59">
        <f t="shared" ca="1" si="82"/>
        <v>0.59190929564686645</v>
      </c>
      <c r="J107" s="59">
        <f t="shared" ca="1" si="83"/>
        <v>-0.63296494777533918</v>
      </c>
      <c r="K107" s="59">
        <f t="shared" ca="1" si="78"/>
        <v>-0.62599700181313533</v>
      </c>
      <c r="L107" s="12">
        <f t="shared" ca="1" si="84"/>
        <v>4.6835175261123307</v>
      </c>
      <c r="M107" s="12">
        <f t="shared" ca="1" si="85"/>
        <v>9.8090104936540268</v>
      </c>
      <c r="N107" s="12">
        <f t="shared" ca="1" si="86"/>
        <v>9.8090104936540268</v>
      </c>
      <c r="O107" s="12">
        <f t="shared" ca="1" si="87"/>
        <v>108.14982411723241</v>
      </c>
      <c r="P107" s="12"/>
      <c r="Q107" s="12"/>
      <c r="R107" s="12"/>
      <c r="S107" s="12"/>
      <c r="T107" s="12"/>
      <c r="U107" s="43"/>
      <c r="V107" s="43"/>
      <c r="W107" s="43"/>
      <c r="X107" s="43"/>
      <c r="Y107" s="43"/>
      <c r="Z107" s="43"/>
      <c r="AA107" s="43"/>
      <c r="AB107" s="43"/>
      <c r="AC107" s="43"/>
      <c r="AD107" s="43"/>
      <c r="AE107" s="43"/>
      <c r="AF107" s="43"/>
      <c r="AG107" s="43"/>
      <c r="AH107" s="43"/>
      <c r="AI107" s="43"/>
      <c r="AJ107" s="43"/>
      <c r="AK107" s="43"/>
      <c r="AL107" s="43"/>
      <c r="AM107" s="43"/>
      <c r="AN107" s="43"/>
      <c r="AO107" s="43"/>
      <c r="AP107" s="43"/>
      <c r="AQ107" s="43"/>
      <c r="AR107" s="44"/>
      <c r="AS107" s="1"/>
      <c r="AT107" s="1"/>
    </row>
    <row r="108" spans="1:46" s="9" customFormat="1" x14ac:dyDescent="0.25">
      <c r="A108" s="1"/>
      <c r="B108" s="42"/>
      <c r="C108" s="59">
        <f t="shared" si="88"/>
        <v>23.25</v>
      </c>
      <c r="D108" s="59">
        <f t="shared" ca="1" si="79"/>
        <v>0.38077361134238541</v>
      </c>
      <c r="E108" s="59">
        <f t="shared" ca="1" si="79"/>
        <v>0.22333907176052625</v>
      </c>
      <c r="F108" s="59">
        <f t="shared" ref="F108:G108" ca="1" si="115">AVERAGE(D104:D112)</f>
        <v>0.63777303305545907</v>
      </c>
      <c r="G108" s="59">
        <f t="shared" ca="1" si="115"/>
        <v>0.49905493091573344</v>
      </c>
      <c r="H108" s="59">
        <f t="shared" ca="1" si="81"/>
        <v>0.90787901556556272</v>
      </c>
      <c r="I108" s="59">
        <f t="shared" ca="1" si="82"/>
        <v>0.70696064278384907</v>
      </c>
      <c r="J108" s="59">
        <f t="shared" ca="1" si="83"/>
        <v>0.54741386304424478</v>
      </c>
      <c r="K108" s="59">
        <f t="shared" ca="1" si="78"/>
        <v>0.19107869459569393</v>
      </c>
      <c r="L108" s="12">
        <f t="shared" ca="1" si="84"/>
        <v>5.2737069315221223</v>
      </c>
      <c r="M108" s="12">
        <f t="shared" ca="1" si="85"/>
        <v>12.668775431084928</v>
      </c>
      <c r="N108" s="12">
        <f t="shared" ca="1" si="86"/>
        <v>12.668775431084928</v>
      </c>
      <c r="O108" s="12">
        <f t="shared" ca="1" si="87"/>
        <v>195.13798652509769</v>
      </c>
      <c r="P108" s="12"/>
      <c r="Q108" s="12"/>
      <c r="R108" s="12"/>
      <c r="S108" s="12"/>
      <c r="T108" s="12"/>
      <c r="U108" s="43"/>
      <c r="V108" s="43"/>
      <c r="W108" s="43"/>
      <c r="X108" s="43"/>
      <c r="Y108" s="43"/>
      <c r="Z108" s="43"/>
      <c r="AA108" s="43"/>
      <c r="AB108" s="43"/>
      <c r="AC108" s="43"/>
      <c r="AD108" s="43"/>
      <c r="AE108" s="43"/>
      <c r="AF108" s="43"/>
      <c r="AG108" s="43"/>
      <c r="AH108" s="43"/>
      <c r="AI108" s="43"/>
      <c r="AJ108" s="43"/>
      <c r="AK108" s="43"/>
      <c r="AL108" s="43"/>
      <c r="AM108" s="43"/>
      <c r="AN108" s="43"/>
      <c r="AO108" s="43"/>
      <c r="AP108" s="43"/>
      <c r="AQ108" s="43"/>
      <c r="AR108" s="44"/>
      <c r="AS108" s="1"/>
      <c r="AT108" s="1"/>
    </row>
    <row r="109" spans="1:46" s="9" customFormat="1" x14ac:dyDescent="0.25">
      <c r="A109" s="1"/>
      <c r="B109" s="42"/>
      <c r="C109" s="59">
        <f t="shared" si="88"/>
        <v>23.5</v>
      </c>
      <c r="D109" s="59">
        <f t="shared" ca="1" si="79"/>
        <v>0.85520745227218198</v>
      </c>
      <c r="E109" s="59">
        <f t="shared" ca="1" si="79"/>
        <v>0.88942815677677556</v>
      </c>
      <c r="F109" s="59">
        <f t="shared" ref="F109:G109" ca="1" si="116">AVERAGE(D105:D113)</f>
        <v>0.54993324628579221</v>
      </c>
      <c r="G109" s="59">
        <f t="shared" ca="1" si="116"/>
        <v>0.5138508107136639</v>
      </c>
      <c r="H109" s="59">
        <f t="shared" ca="1" si="81"/>
        <v>0.66135088869828629</v>
      </c>
      <c r="I109" s="59">
        <f t="shared" ca="1" si="82"/>
        <v>0.74607004412442623</v>
      </c>
      <c r="J109" s="59">
        <f t="shared" ca="1" si="83"/>
        <v>0.55308756022978067</v>
      </c>
      <c r="K109" s="59">
        <f t="shared" ca="1" si="78"/>
        <v>0.32387373951194132</v>
      </c>
      <c r="L109" s="12">
        <f t="shared" ca="1" si="84"/>
        <v>5.2765437801148902</v>
      </c>
      <c r="M109" s="12">
        <f t="shared" ca="1" si="85"/>
        <v>13.133558088291794</v>
      </c>
      <c r="N109" s="12">
        <f t="shared" ca="1" si="86"/>
        <v>13.133558088291794</v>
      </c>
      <c r="O109" s="12">
        <f t="shared" ca="1" si="87"/>
        <v>195.69234939755503</v>
      </c>
      <c r="P109" s="12"/>
      <c r="Q109" s="12"/>
      <c r="R109" s="12"/>
      <c r="S109" s="12"/>
      <c r="T109" s="12"/>
      <c r="U109" s="43"/>
      <c r="V109" s="43"/>
      <c r="W109" s="43"/>
      <c r="X109" s="43"/>
      <c r="Y109" s="43"/>
      <c r="Z109" s="43"/>
      <c r="AA109" s="43"/>
      <c r="AB109" s="43"/>
      <c r="AC109" s="43"/>
      <c r="AD109" s="43"/>
      <c r="AE109" s="43"/>
      <c r="AF109" s="43"/>
      <c r="AG109" s="43"/>
      <c r="AH109" s="43"/>
      <c r="AI109" s="43"/>
      <c r="AJ109" s="43"/>
      <c r="AK109" s="43"/>
      <c r="AL109" s="43"/>
      <c r="AM109" s="43"/>
      <c r="AN109" s="43"/>
      <c r="AO109" s="43"/>
      <c r="AP109" s="43"/>
      <c r="AQ109" s="43"/>
      <c r="AR109" s="44"/>
      <c r="AS109" s="1"/>
      <c r="AT109" s="1"/>
    </row>
    <row r="110" spans="1:46" s="9" customFormat="1" x14ac:dyDescent="0.25">
      <c r="A110" s="1"/>
      <c r="B110" s="42"/>
      <c r="C110" s="59">
        <f t="shared" si="88"/>
        <v>23.75</v>
      </c>
      <c r="D110" s="59">
        <f t="shared" ca="1" si="79"/>
        <v>0.22680920706891139</v>
      </c>
      <c r="E110" s="59">
        <f t="shared" ca="1" si="79"/>
        <v>0.53960648051852655</v>
      </c>
      <c r="F110" s="59">
        <f t="shared" ref="F110:G110" ca="1" si="117">AVERAGE(D106:D114)</f>
        <v>0.45529314774276386</v>
      </c>
      <c r="G110" s="59">
        <f t="shared" ca="1" si="117"/>
        <v>0.52136693560733027</v>
      </c>
      <c r="H110" s="59">
        <f t="shared" ca="1" si="81"/>
        <v>0.39573724050573261</v>
      </c>
      <c r="I110" s="59">
        <f t="shared" ca="1" si="82"/>
        <v>0.76593713881611314</v>
      </c>
      <c r="J110" s="59">
        <f t="shared" ca="1" si="83"/>
        <v>0.28659116382566674</v>
      </c>
      <c r="K110" s="59">
        <f t="shared" ca="1" si="78"/>
        <v>-1.2173741944794603</v>
      </c>
      <c r="L110" s="12">
        <f t="shared" ca="1" si="84"/>
        <v>5.1432955819128336</v>
      </c>
      <c r="M110" s="12">
        <f t="shared" ca="1" si="85"/>
        <v>7.7391903193218887</v>
      </c>
      <c r="N110" s="12">
        <f t="shared" ca="1" si="86"/>
        <v>7.7391903193218887</v>
      </c>
      <c r="O110" s="12">
        <f t="shared" ca="1" si="87"/>
        <v>171.27930419892058</v>
      </c>
      <c r="P110" s="12"/>
      <c r="Q110" s="12"/>
      <c r="R110" s="12"/>
      <c r="S110" s="12"/>
      <c r="T110" s="12"/>
      <c r="U110" s="43"/>
      <c r="V110" s="43"/>
      <c r="W110" s="43"/>
      <c r="X110" s="43"/>
      <c r="Y110" s="43"/>
      <c r="Z110" s="43"/>
      <c r="AA110" s="43"/>
      <c r="AB110" s="43"/>
      <c r="AC110" s="43"/>
      <c r="AD110" s="43"/>
      <c r="AE110" s="43"/>
      <c r="AF110" s="43"/>
      <c r="AG110" s="43"/>
      <c r="AH110" s="43"/>
      <c r="AI110" s="43"/>
      <c r="AJ110" s="43"/>
      <c r="AK110" s="43"/>
      <c r="AL110" s="43"/>
      <c r="AM110" s="43"/>
      <c r="AN110" s="43"/>
      <c r="AO110" s="43"/>
      <c r="AP110" s="43"/>
      <c r="AQ110" s="43"/>
      <c r="AR110" s="44"/>
      <c r="AS110" s="1"/>
      <c r="AT110" s="1"/>
    </row>
    <row r="111" spans="1:46" s="9" customFormat="1" x14ac:dyDescent="0.25">
      <c r="A111" s="1"/>
      <c r="B111" s="42"/>
      <c r="C111" s="59">
        <f t="shared" si="88"/>
        <v>24</v>
      </c>
      <c r="D111" s="59">
        <f t="shared" ca="1" si="79"/>
        <v>0.78095778435236674</v>
      </c>
      <c r="E111" s="59">
        <f t="shared" ca="1" si="79"/>
        <v>0.21808937959463837</v>
      </c>
      <c r="F111" s="59">
        <f t="shared" ref="F111:G111" ca="1" si="118">AVERAGE(D107:D115)</f>
        <v>0.49564755717671738</v>
      </c>
      <c r="G111" s="59">
        <f t="shared" ca="1" si="118"/>
        <v>0.53975173987821312</v>
      </c>
      <c r="H111" s="59">
        <f t="shared" ca="1" si="81"/>
        <v>0.50899453921337423</v>
      </c>
      <c r="I111" s="59">
        <f t="shared" ca="1" si="82"/>
        <v>0.81453301135750045</v>
      </c>
      <c r="J111" s="59">
        <f t="shared" ca="1" si="83"/>
        <v>-0.22315627843656408</v>
      </c>
      <c r="K111" s="59">
        <f t="shared" ca="1" si="78"/>
        <v>-0.68233757954710117</v>
      </c>
      <c r="L111" s="12">
        <f t="shared" ca="1" si="84"/>
        <v>4.888421860781718</v>
      </c>
      <c r="M111" s="12">
        <f t="shared" ca="1" si="85"/>
        <v>9.6118184715851456</v>
      </c>
      <c r="N111" s="12">
        <f t="shared" ca="1" si="86"/>
        <v>9.6118184715851456</v>
      </c>
      <c r="O111" s="12">
        <f t="shared" ca="1" si="87"/>
        <v>132.74392027679588</v>
      </c>
      <c r="P111" s="12"/>
      <c r="Q111" s="12"/>
      <c r="R111" s="12"/>
      <c r="S111" s="12"/>
      <c r="T111" s="12"/>
      <c r="U111" s="43"/>
      <c r="V111" s="43"/>
      <c r="W111" s="43"/>
      <c r="X111" s="43"/>
      <c r="Y111" s="43"/>
      <c r="Z111" s="43"/>
      <c r="AA111" s="43"/>
      <c r="AB111" s="43"/>
      <c r="AC111" s="43"/>
      <c r="AD111" s="43"/>
      <c r="AE111" s="43"/>
      <c r="AF111" s="43"/>
      <c r="AG111" s="43"/>
      <c r="AH111" s="43"/>
      <c r="AI111" s="43"/>
      <c r="AJ111" s="43"/>
      <c r="AK111" s="43"/>
      <c r="AL111" s="43"/>
      <c r="AM111" s="43"/>
      <c r="AN111" s="43"/>
      <c r="AO111" s="43"/>
      <c r="AP111" s="43"/>
      <c r="AQ111" s="43"/>
      <c r="AR111" s="44"/>
      <c r="AS111" s="1"/>
      <c r="AT111" s="1"/>
    </row>
    <row r="112" spans="1:46" s="9" customFormat="1" x14ac:dyDescent="0.25">
      <c r="A112" s="1"/>
      <c r="B112" s="42"/>
      <c r="C112" s="59">
        <f t="shared" si="88"/>
        <v>24.25</v>
      </c>
      <c r="D112" s="59">
        <f t="shared" ca="1" si="79"/>
        <v>0.57951556613449229</v>
      </c>
      <c r="E112" s="59">
        <f t="shared" ca="1" si="79"/>
        <v>0.46133932162765567</v>
      </c>
      <c r="F112" s="59">
        <f t="shared" ref="F112:G112" ca="1" si="119">AVERAGE(D108:D116)</f>
        <v>0.45792335375417398</v>
      </c>
      <c r="G112" s="59">
        <f t="shared" ca="1" si="119"/>
        <v>0.50861560668774763</v>
      </c>
      <c r="H112" s="59">
        <f t="shared" ca="1" si="81"/>
        <v>0.40311908630834448</v>
      </c>
      <c r="I112" s="59">
        <f t="shared" ca="1" si="82"/>
        <v>0.73223202312495839</v>
      </c>
      <c r="J112" s="59">
        <f t="shared" ca="1" si="83"/>
        <v>1.680680119332993</v>
      </c>
      <c r="K112" s="59">
        <f t="shared" ref="K112:K120" ca="1" si="120">_xlfn.NORM.INV(RAND(),$K$10+$K$12*($K$11/$K$8)*(J112-$K$7),SQRT($K$12*$K$8*$K$11))</f>
        <v>0.98829446883454397</v>
      </c>
      <c r="L112" s="12">
        <f t="shared" ca="1" si="84"/>
        <v>5.8403400596664969</v>
      </c>
      <c r="M112" s="12">
        <f t="shared" ca="1" si="85"/>
        <v>15.459030640920904</v>
      </c>
      <c r="N112" s="12">
        <f t="shared" ca="1" si="86"/>
        <v>15.459030640920904</v>
      </c>
      <c r="O112" s="12">
        <f t="shared" ca="1" si="87"/>
        <v>343.89626603257557</v>
      </c>
      <c r="P112" s="12"/>
      <c r="Q112" s="12"/>
      <c r="R112" s="12"/>
      <c r="S112" s="12"/>
      <c r="T112" s="12"/>
      <c r="U112" s="43"/>
      <c r="V112" s="43"/>
      <c r="W112" s="43"/>
      <c r="X112" s="43"/>
      <c r="Y112" s="43"/>
      <c r="Z112" s="43"/>
      <c r="AA112" s="43"/>
      <c r="AB112" s="43"/>
      <c r="AC112" s="43"/>
      <c r="AD112" s="43"/>
      <c r="AE112" s="43"/>
      <c r="AF112" s="43"/>
      <c r="AG112" s="43"/>
      <c r="AH112" s="43"/>
      <c r="AI112" s="43"/>
      <c r="AJ112" s="43"/>
      <c r="AK112" s="43"/>
      <c r="AL112" s="43"/>
      <c r="AM112" s="43"/>
      <c r="AN112" s="43"/>
      <c r="AO112" s="43"/>
      <c r="AP112" s="43"/>
      <c r="AQ112" s="43"/>
      <c r="AR112" s="44"/>
      <c r="AS112" s="1"/>
      <c r="AT112" s="1"/>
    </row>
    <row r="113" spans="1:46" s="9" customFormat="1" x14ac:dyDescent="0.25">
      <c r="A113" s="1"/>
      <c r="B113" s="42"/>
      <c r="C113" s="59">
        <f t="shared" si="88"/>
        <v>24.5</v>
      </c>
      <c r="D113" s="59">
        <f t="shared" ca="1" si="79"/>
        <v>0.11733132205613028</v>
      </c>
      <c r="E113" s="59">
        <f t="shared" ca="1" si="79"/>
        <v>0.44068972997746059</v>
      </c>
      <c r="F113" s="59">
        <f t="shared" ref="F113:G113" ca="1" si="121">AVERAGE(D109:D117)</f>
        <v>0.44660865004250155</v>
      </c>
      <c r="G113" s="59">
        <f t="shared" ca="1" si="121"/>
        <v>0.50417825796117388</v>
      </c>
      <c r="H113" s="59">
        <f t="shared" ca="1" si="81"/>
        <v>0.37136362770948478</v>
      </c>
      <c r="I113" s="59">
        <f t="shared" ca="1" si="82"/>
        <v>0.72050294350240385</v>
      </c>
      <c r="J113" s="59">
        <f t="shared" ca="1" si="83"/>
        <v>1.0750422150811159</v>
      </c>
      <c r="K113" s="59">
        <f t="shared" ca="1" si="120"/>
        <v>0.79517188785678039</v>
      </c>
      <c r="L113" s="12">
        <f t="shared" ca="1" si="84"/>
        <v>5.5375211075405577</v>
      </c>
      <c r="M113" s="12">
        <f t="shared" ca="1" si="85"/>
        <v>14.783101607498732</v>
      </c>
      <c r="N113" s="12">
        <f t="shared" ca="1" si="86"/>
        <v>14.783101607498732</v>
      </c>
      <c r="O113" s="12">
        <f t="shared" ca="1" si="87"/>
        <v>254.04746192636085</v>
      </c>
      <c r="P113" s="12"/>
      <c r="Q113" s="12"/>
      <c r="R113" s="12"/>
      <c r="S113" s="12"/>
      <c r="T113" s="12"/>
      <c r="U113" s="43"/>
      <c r="V113" s="43"/>
      <c r="W113" s="43"/>
      <c r="X113" s="43"/>
      <c r="Y113" s="43"/>
      <c r="Z113" s="43"/>
      <c r="AA113" s="43"/>
      <c r="AB113" s="43"/>
      <c r="AC113" s="43"/>
      <c r="AD113" s="43"/>
      <c r="AE113" s="43"/>
      <c r="AF113" s="43"/>
      <c r="AG113" s="43"/>
      <c r="AH113" s="43"/>
      <c r="AI113" s="43"/>
      <c r="AJ113" s="43"/>
      <c r="AK113" s="43"/>
      <c r="AL113" s="43"/>
      <c r="AM113" s="43"/>
      <c r="AN113" s="43"/>
      <c r="AO113" s="43"/>
      <c r="AP113" s="43"/>
      <c r="AQ113" s="43"/>
      <c r="AR113" s="44"/>
      <c r="AS113" s="1"/>
      <c r="AT113" s="1"/>
    </row>
    <row r="114" spans="1:46" s="9" customFormat="1" x14ac:dyDescent="0.25">
      <c r="A114" s="1"/>
      <c r="B114" s="42"/>
      <c r="C114" s="59">
        <f t="shared" si="88"/>
        <v>24.75</v>
      </c>
      <c r="D114" s="59">
        <f t="shared" ca="1" si="79"/>
        <v>3.6606664121738186E-2</v>
      </c>
      <c r="E114" s="59">
        <f t="shared" ca="1" si="79"/>
        <v>0.8173319688607904</v>
      </c>
      <c r="F114" s="59">
        <f t="shared" ref="F114:G114" ca="1" si="122">AVERAGE(D110:D118)</f>
        <v>0.39097862261913036</v>
      </c>
      <c r="G114" s="59">
        <f t="shared" ca="1" si="122"/>
        <v>0.4180248695032493</v>
      </c>
      <c r="H114" s="59">
        <f t="shared" ca="1" si="81"/>
        <v>0.21523430451086778</v>
      </c>
      <c r="I114" s="59">
        <f t="shared" ca="1" si="82"/>
        <v>0.49277688110745832</v>
      </c>
      <c r="J114" s="59">
        <f t="shared" ca="1" si="83"/>
        <v>-1.5137941275216826</v>
      </c>
      <c r="K114" s="59">
        <f t="shared" ca="1" si="120"/>
        <v>-0.25841524622270273</v>
      </c>
      <c r="L114" s="12">
        <f t="shared" ca="1" si="84"/>
        <v>4.2431029362391586</v>
      </c>
      <c r="M114" s="12">
        <f t="shared" ca="1" si="85"/>
        <v>11.09554663822054</v>
      </c>
      <c r="N114" s="12">
        <f t="shared" ca="1" si="86"/>
        <v>11.09554663822054</v>
      </c>
      <c r="O114" s="12">
        <f t="shared" ca="1" si="87"/>
        <v>69.623554460179051</v>
      </c>
      <c r="P114" s="12"/>
      <c r="Q114" s="12"/>
      <c r="R114" s="12"/>
      <c r="S114" s="12"/>
      <c r="T114" s="12"/>
      <c r="U114" s="43"/>
      <c r="V114" s="43"/>
      <c r="W114" s="43"/>
      <c r="X114" s="43"/>
      <c r="Y114" s="43"/>
      <c r="Z114" s="43"/>
      <c r="AA114" s="43"/>
      <c r="AB114" s="43"/>
      <c r="AC114" s="43"/>
      <c r="AD114" s="43"/>
      <c r="AE114" s="43"/>
      <c r="AF114" s="43"/>
      <c r="AG114" s="43"/>
      <c r="AH114" s="43"/>
      <c r="AI114" s="43"/>
      <c r="AJ114" s="43"/>
      <c r="AK114" s="43"/>
      <c r="AL114" s="43"/>
      <c r="AM114" s="43"/>
      <c r="AN114" s="43"/>
      <c r="AO114" s="43"/>
      <c r="AP114" s="43"/>
      <c r="AQ114" s="43"/>
      <c r="AR114" s="44"/>
      <c r="AS114" s="1"/>
      <c r="AT114" s="1"/>
    </row>
    <row r="115" spans="1:46" s="9" customFormat="1" x14ac:dyDescent="0.25">
      <c r="A115" s="1"/>
      <c r="B115" s="42"/>
      <c r="C115" s="59">
        <f t="shared" si="88"/>
        <v>25</v>
      </c>
      <c r="D115" s="59">
        <f t="shared" ca="1" si="79"/>
        <v>0.83347342148066828</v>
      </c>
      <c r="E115" s="59">
        <f t="shared" ca="1" si="79"/>
        <v>0.55595259520678475</v>
      </c>
      <c r="F115" s="59">
        <f t="shared" ref="F115:G115" ca="1" si="123">AVERAGE(D111:D119)</f>
        <v>0.45293598559539483</v>
      </c>
      <c r="G115" s="59">
        <f t="shared" ca="1" si="123"/>
        <v>0.46483925919298585</v>
      </c>
      <c r="H115" s="59">
        <f t="shared" ca="1" si="81"/>
        <v>0.38912171022858033</v>
      </c>
      <c r="I115" s="59">
        <f t="shared" ca="1" si="82"/>
        <v>0.61651962435049124</v>
      </c>
      <c r="J115" s="59">
        <f t="shared" ca="1" si="83"/>
        <v>0.27188258628574419</v>
      </c>
      <c r="K115" s="59">
        <f t="shared" ca="1" si="120"/>
        <v>1.4941621709373085</v>
      </c>
      <c r="L115" s="12">
        <f t="shared" ca="1" si="84"/>
        <v>5.1359412931428725</v>
      </c>
      <c r="M115" s="12">
        <f t="shared" ca="1" si="85"/>
        <v>17.229567598280582</v>
      </c>
      <c r="N115" s="12">
        <f t="shared" ca="1" si="86"/>
        <v>17.229567598280582</v>
      </c>
      <c r="O115" s="12">
        <f t="shared" ca="1" si="87"/>
        <v>170.0242872704948</v>
      </c>
      <c r="P115" s="12"/>
      <c r="Q115" s="12"/>
      <c r="R115" s="12"/>
      <c r="S115" s="12"/>
      <c r="T115" s="12"/>
      <c r="U115" s="43"/>
      <c r="V115" s="43"/>
      <c r="W115" s="43"/>
      <c r="X115" s="43"/>
      <c r="Y115" s="43"/>
      <c r="Z115" s="43"/>
      <c r="AA115" s="43"/>
      <c r="AB115" s="43"/>
      <c r="AC115" s="43"/>
      <c r="AD115" s="43"/>
      <c r="AE115" s="43"/>
      <c r="AF115" s="43"/>
      <c r="AG115" s="43"/>
      <c r="AH115" s="43"/>
      <c r="AI115" s="43"/>
      <c r="AJ115" s="43"/>
      <c r="AK115" s="43"/>
      <c r="AL115" s="43"/>
      <c r="AM115" s="43"/>
      <c r="AN115" s="43"/>
      <c r="AO115" s="43"/>
      <c r="AP115" s="43"/>
      <c r="AQ115" s="43"/>
      <c r="AR115" s="44"/>
      <c r="AS115" s="1"/>
      <c r="AT115" s="1"/>
    </row>
    <row r="116" spans="1:46" s="9" customFormat="1" x14ac:dyDescent="0.25">
      <c r="A116" s="1"/>
      <c r="B116" s="42"/>
      <c r="C116" s="59">
        <f t="shared" si="88"/>
        <v>25.25</v>
      </c>
      <c r="D116" s="59">
        <f t="shared" ca="1" si="79"/>
        <v>0.31063515495869143</v>
      </c>
      <c r="E116" s="59">
        <f t="shared" ca="1" si="79"/>
        <v>0.4317637558665709</v>
      </c>
      <c r="F116" s="59">
        <f t="shared" ref="F116:G116" ca="1" si="124">AVERAGE(D112:D120)</f>
        <v>0.45496446264876272</v>
      </c>
      <c r="G116" s="59">
        <f t="shared" ca="1" si="124"/>
        <v>0.48323821251165988</v>
      </c>
      <c r="H116" s="59">
        <f t="shared" ca="1" si="81"/>
        <v>0.39481476421641998</v>
      </c>
      <c r="I116" s="59">
        <f t="shared" ca="1" si="82"/>
        <v>0.66515289654612075</v>
      </c>
      <c r="J116" s="59">
        <f t="shared" ca="1" si="83"/>
        <v>0.31482702641915439</v>
      </c>
      <c r="K116" s="59">
        <f t="shared" ca="1" si="120"/>
        <v>1.1718567530533166</v>
      </c>
      <c r="L116" s="12">
        <f t="shared" ca="1" si="84"/>
        <v>5.1574135132095771</v>
      </c>
      <c r="M116" s="12">
        <f t="shared" ca="1" si="85"/>
        <v>16.10149863568661</v>
      </c>
      <c r="N116" s="12">
        <f t="shared" ca="1" si="86"/>
        <v>16.10149863568661</v>
      </c>
      <c r="O116" s="12">
        <f t="shared" ca="1" si="87"/>
        <v>173.71456361198716</v>
      </c>
      <c r="P116" s="12"/>
      <c r="Q116" s="12"/>
      <c r="R116" s="12"/>
      <c r="S116" s="12"/>
      <c r="T116" s="12"/>
      <c r="U116" s="43"/>
      <c r="V116" s="43"/>
      <c r="W116" s="43"/>
      <c r="X116" s="43"/>
      <c r="Y116" s="43"/>
      <c r="Z116" s="43"/>
      <c r="AA116" s="43"/>
      <c r="AB116" s="43"/>
      <c r="AC116" s="43"/>
      <c r="AD116" s="43"/>
      <c r="AE116" s="43"/>
      <c r="AF116" s="43"/>
      <c r="AG116" s="43"/>
      <c r="AH116" s="43"/>
      <c r="AI116" s="43"/>
      <c r="AJ116" s="43"/>
      <c r="AK116" s="43"/>
      <c r="AL116" s="43"/>
      <c r="AM116" s="43"/>
      <c r="AN116" s="43"/>
      <c r="AO116" s="43"/>
      <c r="AP116" s="43"/>
      <c r="AQ116" s="43"/>
      <c r="AR116" s="44"/>
      <c r="AS116" s="1"/>
      <c r="AT116" s="1"/>
    </row>
    <row r="117" spans="1:46" s="9" customFormat="1" x14ac:dyDescent="0.25">
      <c r="A117" s="1"/>
      <c r="B117" s="42"/>
      <c r="C117" s="59">
        <f t="shared" si="88"/>
        <v>25.5</v>
      </c>
      <c r="D117" s="59">
        <f t="shared" ca="1" si="79"/>
        <v>0.27894127793733348</v>
      </c>
      <c r="E117" s="59">
        <f t="shared" ca="1" si="79"/>
        <v>0.1834029332213617</v>
      </c>
      <c r="F117" s="59">
        <f ca="1">AVERAGE(D113:D120)</f>
        <v>0.43939557471304658</v>
      </c>
      <c r="G117" s="59">
        <f ca="1">AVERAGE(E113:E120)</f>
        <v>0.48597557387216039</v>
      </c>
      <c r="H117" s="59">
        <f t="shared" ca="1" si="81"/>
        <v>0.35111965837260606</v>
      </c>
      <c r="I117" s="59">
        <f t="shared" ca="1" si="82"/>
        <v>0.67238846249583728</v>
      </c>
      <c r="J117" s="59">
        <f t="shared" ca="1" si="83"/>
        <v>-0.31854272539761214</v>
      </c>
      <c r="K117" s="59">
        <f t="shared" ca="1" si="120"/>
        <v>-1.0589705515369043</v>
      </c>
      <c r="L117" s="12">
        <f t="shared" ca="1" si="84"/>
        <v>4.8407286373011935</v>
      </c>
      <c r="M117" s="12">
        <f t="shared" ca="1" si="85"/>
        <v>8.2936030696208345</v>
      </c>
      <c r="N117" s="12">
        <f t="shared" ca="1" si="86"/>
        <v>8.2936030696208345</v>
      </c>
      <c r="O117" s="12">
        <f t="shared" ca="1" si="87"/>
        <v>126.5615355974668</v>
      </c>
      <c r="P117" s="12"/>
      <c r="Q117" s="12"/>
      <c r="R117" s="12"/>
      <c r="S117" s="12"/>
      <c r="T117" s="12"/>
      <c r="U117" s="43"/>
      <c r="V117" s="43"/>
      <c r="W117" s="43"/>
      <c r="X117" s="43"/>
      <c r="Y117" s="43"/>
      <c r="Z117" s="43"/>
      <c r="AA117" s="43"/>
      <c r="AB117" s="43"/>
      <c r="AC117" s="43"/>
      <c r="AD117" s="43"/>
      <c r="AE117" s="43"/>
      <c r="AF117" s="43"/>
      <c r="AG117" s="43"/>
      <c r="AH117" s="43"/>
      <c r="AI117" s="43"/>
      <c r="AJ117" s="43"/>
      <c r="AK117" s="43"/>
      <c r="AL117" s="43"/>
      <c r="AM117" s="43"/>
      <c r="AN117" s="43"/>
      <c r="AO117" s="43"/>
      <c r="AP117" s="43"/>
      <c r="AQ117" s="43"/>
      <c r="AR117" s="44"/>
      <c r="AS117" s="1"/>
      <c r="AT117" s="1"/>
    </row>
    <row r="118" spans="1:46" s="9" customFormat="1" x14ac:dyDescent="0.25">
      <c r="A118" s="1"/>
      <c r="B118" s="42"/>
      <c r="C118" s="59">
        <f t="shared" si="88"/>
        <v>25.75</v>
      </c>
      <c r="D118" s="59">
        <f t="shared" ca="1" si="79"/>
        <v>0.3545372054618412</v>
      </c>
      <c r="E118" s="59">
        <f t="shared" ca="1" si="79"/>
        <v>0.11404766065545502</v>
      </c>
      <c r="F118" s="59">
        <f ca="1">AVERAGE(D114:D120)</f>
        <v>0.48540475366403463</v>
      </c>
      <c r="G118" s="59">
        <f ca="1">AVERAGE(E114:E120)</f>
        <v>0.49244498014283178</v>
      </c>
      <c r="H118" s="59">
        <f t="shared" ca="1" si="81"/>
        <v>0.4802474388763408</v>
      </c>
      <c r="I118" s="59">
        <f t="shared" ca="1" si="82"/>
        <v>0.68948880459988193</v>
      </c>
      <c r="J118" s="59">
        <f t="shared" ca="1" si="83"/>
        <v>-2.1128415740615281</v>
      </c>
      <c r="K118" s="59">
        <f t="shared" ca="1" si="120"/>
        <v>-1.0404793961055243</v>
      </c>
      <c r="L118" s="12">
        <f t="shared" ca="1" si="84"/>
        <v>3.9435792129692357</v>
      </c>
      <c r="M118" s="12">
        <f t="shared" ca="1" si="85"/>
        <v>8.3583221136306651</v>
      </c>
      <c r="N118" s="12">
        <f t="shared" ca="1" si="86"/>
        <v>8.3583221136306651</v>
      </c>
      <c r="O118" s="12">
        <f t="shared" ca="1" si="87"/>
        <v>51.602969174279728</v>
      </c>
      <c r="P118" s="12"/>
      <c r="Q118" s="12"/>
      <c r="R118" s="12"/>
      <c r="S118" s="12"/>
      <c r="T118" s="12"/>
      <c r="U118" s="43"/>
      <c r="V118" s="43"/>
      <c r="W118" s="43"/>
      <c r="X118" s="43"/>
      <c r="Y118" s="43"/>
      <c r="Z118" s="43"/>
      <c r="AA118" s="43"/>
      <c r="AB118" s="43"/>
      <c r="AC118" s="43"/>
      <c r="AD118" s="43"/>
      <c r="AE118" s="43"/>
      <c r="AF118" s="43"/>
      <c r="AG118" s="43"/>
      <c r="AH118" s="43"/>
      <c r="AI118" s="43"/>
      <c r="AJ118" s="43"/>
      <c r="AK118" s="43"/>
      <c r="AL118" s="43"/>
      <c r="AM118" s="43"/>
      <c r="AN118" s="43"/>
      <c r="AO118" s="43"/>
      <c r="AP118" s="43"/>
      <c r="AQ118" s="43"/>
      <c r="AR118" s="44"/>
      <c r="AS118" s="1"/>
      <c r="AT118" s="1"/>
    </row>
    <row r="119" spans="1:46" s="9" customFormat="1" x14ac:dyDescent="0.25">
      <c r="A119" s="1"/>
      <c r="B119" s="42"/>
      <c r="C119" s="59">
        <f t="shared" si="88"/>
        <v>26</v>
      </c>
      <c r="D119" s="59">
        <f t="shared" ca="1" si="79"/>
        <v>0.78442547385529193</v>
      </c>
      <c r="E119" s="59">
        <f t="shared" ca="1" si="79"/>
        <v>0.96093598772615518</v>
      </c>
      <c r="F119" s="59">
        <f ca="1">AVERAGE(D115:D120)</f>
        <v>0.56020443525441743</v>
      </c>
      <c r="G119" s="59">
        <f ca="1">AVERAGE(E115:E120)</f>
        <v>0.43829714868983877</v>
      </c>
      <c r="H119" s="59">
        <f t="shared" ca="1" si="81"/>
        <v>0.69017765468048031</v>
      </c>
      <c r="I119" s="59">
        <f t="shared" ca="1" si="82"/>
        <v>0.54636184622102013</v>
      </c>
      <c r="J119" s="59">
        <f t="shared" ca="1" si="83"/>
        <v>0.25144738868262129</v>
      </c>
      <c r="K119" s="59">
        <f t="shared" ca="1" si="120"/>
        <v>-2.38186301971888E-2</v>
      </c>
      <c r="L119" s="12">
        <f t="shared" ca="1" si="84"/>
        <v>5.1257236943413105</v>
      </c>
      <c r="M119" s="12">
        <f t="shared" ca="1" si="85"/>
        <v>11.916634794309839</v>
      </c>
      <c r="N119" s="12">
        <f t="shared" ca="1" si="86"/>
        <v>11.916634794309839</v>
      </c>
      <c r="O119" s="12">
        <f t="shared" ca="1" si="87"/>
        <v>168.29589237635508</v>
      </c>
      <c r="P119" s="12"/>
      <c r="Q119" s="12"/>
      <c r="R119" s="12"/>
      <c r="S119" s="12"/>
      <c r="T119" s="12"/>
      <c r="U119" s="43"/>
      <c r="V119" s="43"/>
      <c r="W119" s="43"/>
      <c r="X119" s="43"/>
      <c r="Y119" s="43"/>
      <c r="Z119" s="43"/>
      <c r="AA119" s="43"/>
      <c r="AB119" s="43"/>
      <c r="AC119" s="43"/>
      <c r="AD119" s="43"/>
      <c r="AE119" s="43"/>
      <c r="AF119" s="43"/>
      <c r="AG119" s="43"/>
      <c r="AH119" s="43"/>
      <c r="AI119" s="43"/>
      <c r="AJ119" s="43"/>
      <c r="AK119" s="43"/>
      <c r="AL119" s="43"/>
      <c r="AM119" s="43"/>
      <c r="AN119" s="43"/>
      <c r="AO119" s="43"/>
      <c r="AP119" s="43"/>
      <c r="AQ119" s="43"/>
      <c r="AR119" s="44"/>
      <c r="AS119" s="1"/>
      <c r="AT119" s="1"/>
    </row>
    <row r="120" spans="1:46" s="9" customFormat="1" ht="15.75" thickBot="1" x14ac:dyDescent="0.3">
      <c r="A120" s="1"/>
      <c r="B120" s="61"/>
      <c r="C120" s="14">
        <f t="shared" si="88"/>
        <v>26.25</v>
      </c>
      <c r="D120" s="14">
        <f t="shared" ca="1" si="79"/>
        <v>0.79921407783267795</v>
      </c>
      <c r="E120" s="14">
        <f t="shared" ca="1" si="79"/>
        <v>0.38367995946270494</v>
      </c>
      <c r="F120" s="14">
        <f ca="1">AVERAGE(D116:D120)</f>
        <v>0.50555063800916711</v>
      </c>
      <c r="G120" s="14">
        <f ca="1">AVERAGE(E116:E120)</f>
        <v>0.41476605938644956</v>
      </c>
      <c r="H120" s="14">
        <f t="shared" ca="1" si="81"/>
        <v>0.53678818555089158</v>
      </c>
      <c r="I120" s="14">
        <f t="shared" ca="1" si="82"/>
        <v>0.48416298896374943</v>
      </c>
      <c r="J120" s="14">
        <f t="shared" ca="1" si="83"/>
        <v>0.13962013827143888</v>
      </c>
      <c r="K120" s="14">
        <f t="shared" ca="1" si="120"/>
        <v>-0.30672309540228693</v>
      </c>
      <c r="L120" s="13">
        <f t="shared" ca="1" si="84"/>
        <v>5.0698100691357197</v>
      </c>
      <c r="M120" s="13">
        <f t="shared" ca="1" si="85"/>
        <v>10.926469166091996</v>
      </c>
      <c r="N120" s="13">
        <f t="shared" ca="1" si="86"/>
        <v>10.926469166091996</v>
      </c>
      <c r="O120" s="13">
        <f t="shared" ca="1" si="87"/>
        <v>159.14409809655791</v>
      </c>
      <c r="P120" s="13"/>
      <c r="Q120" s="13"/>
      <c r="R120" s="13"/>
      <c r="S120" s="13"/>
      <c r="T120" s="13"/>
      <c r="U120" s="62"/>
      <c r="V120" s="62"/>
      <c r="W120" s="62"/>
      <c r="X120" s="62"/>
      <c r="Y120" s="62"/>
      <c r="Z120" s="62"/>
      <c r="AA120" s="62"/>
      <c r="AB120" s="62"/>
      <c r="AC120" s="62"/>
      <c r="AD120" s="62"/>
      <c r="AE120" s="62"/>
      <c r="AF120" s="62"/>
      <c r="AG120" s="62"/>
      <c r="AH120" s="62"/>
      <c r="AI120" s="62"/>
      <c r="AJ120" s="62"/>
      <c r="AK120" s="62"/>
      <c r="AL120" s="62"/>
      <c r="AM120" s="62"/>
      <c r="AN120" s="62"/>
      <c r="AO120" s="62"/>
      <c r="AP120" s="62"/>
      <c r="AQ120" s="62"/>
      <c r="AR120" s="63"/>
      <c r="AS120" s="1"/>
      <c r="AT120" s="1"/>
    </row>
    <row r="121" spans="1:46" s="9" customFormat="1" x14ac:dyDescent="0.25">
      <c r="A121" s="1"/>
      <c r="B121" s="64"/>
      <c r="C121" s="64"/>
      <c r="D121" s="64"/>
      <c r="E121" s="64"/>
      <c r="F121" s="64"/>
      <c r="G121" s="64"/>
      <c r="H121" s="64"/>
      <c r="I121" s="64"/>
      <c r="J121" s="64"/>
      <c r="K121" s="64"/>
      <c r="L121" s="64"/>
      <c r="M121" s="64"/>
      <c r="N121" s="64"/>
      <c r="O121" s="64"/>
      <c r="P121" s="64"/>
      <c r="Q121" s="64"/>
      <c r="R121" s="64"/>
      <c r="S121" s="64"/>
      <c r="T121" s="64"/>
      <c r="U121" s="64"/>
      <c r="V121" s="64"/>
      <c r="W121" s="64"/>
      <c r="X121" s="64"/>
      <c r="Y121" s="64"/>
      <c r="Z121" s="64"/>
      <c r="AA121" s="64"/>
      <c r="AB121" s="64"/>
      <c r="AC121" s="64"/>
      <c r="AD121" s="64"/>
      <c r="AE121" s="64"/>
      <c r="AF121" s="64"/>
      <c r="AG121" s="64"/>
      <c r="AH121" s="64"/>
      <c r="AI121" s="64"/>
      <c r="AJ121" s="64"/>
      <c r="AK121" s="64"/>
      <c r="AL121" s="64"/>
      <c r="AM121" s="64"/>
      <c r="AN121" s="64"/>
      <c r="AO121" s="64"/>
      <c r="AP121" s="64"/>
      <c r="AQ121" s="64"/>
      <c r="AR121" s="64"/>
      <c r="AS121" s="1"/>
      <c r="AT121" s="1"/>
    </row>
    <row r="122" spans="1:46" x14ac:dyDescent="0.25">
      <c r="A122" s="64"/>
      <c r="B122" s="64"/>
      <c r="C122" s="64"/>
      <c r="D122" s="64"/>
      <c r="E122" s="64"/>
      <c r="F122" s="64"/>
      <c r="G122" s="64"/>
      <c r="H122" s="64"/>
      <c r="I122" s="64"/>
      <c r="J122" s="64"/>
      <c r="K122" s="64"/>
      <c r="L122" s="64"/>
      <c r="M122" s="64"/>
      <c r="N122" s="64"/>
      <c r="O122" s="64"/>
      <c r="P122" s="64"/>
      <c r="Q122" s="64"/>
      <c r="R122" s="64"/>
      <c r="S122" s="64"/>
      <c r="T122" s="64"/>
      <c r="U122" s="64"/>
      <c r="V122" s="64"/>
      <c r="W122" s="64"/>
      <c r="X122" s="64"/>
      <c r="Y122" s="64"/>
      <c r="Z122" s="64"/>
      <c r="AA122" s="64"/>
      <c r="AB122" s="64"/>
      <c r="AC122" s="64"/>
      <c r="AD122" s="64"/>
      <c r="AE122" s="64"/>
      <c r="AF122" s="64"/>
      <c r="AG122" s="64"/>
      <c r="AH122" s="64"/>
      <c r="AI122" s="64"/>
      <c r="AJ122" s="64"/>
      <c r="AK122" s="64"/>
      <c r="AL122" s="64"/>
      <c r="AM122" s="64"/>
      <c r="AN122" s="64"/>
      <c r="AO122" s="64"/>
      <c r="AP122" s="64"/>
      <c r="AQ122" s="64"/>
      <c r="AR122" s="64"/>
    </row>
    <row r="123" spans="1:46" x14ac:dyDescent="0.25">
      <c r="A123" s="64"/>
      <c r="B123" s="64"/>
      <c r="C123" s="64"/>
      <c r="D123" s="64"/>
      <c r="E123" s="64"/>
      <c r="F123" s="64"/>
      <c r="G123" s="64"/>
      <c r="H123" s="64"/>
      <c r="I123" s="64"/>
      <c r="J123" s="64"/>
      <c r="K123" s="64"/>
      <c r="L123" s="64"/>
      <c r="M123" s="64"/>
      <c r="N123" s="64"/>
      <c r="O123" s="64"/>
      <c r="P123" s="64"/>
      <c r="Q123" s="64"/>
      <c r="R123" s="64"/>
      <c r="S123" s="64"/>
      <c r="T123" s="64"/>
      <c r="U123" s="64"/>
      <c r="V123" s="64"/>
      <c r="W123" s="64"/>
      <c r="X123" s="64"/>
      <c r="Y123" s="64"/>
      <c r="Z123" s="64"/>
      <c r="AA123" s="64"/>
      <c r="AB123" s="64"/>
      <c r="AC123" s="64"/>
      <c r="AD123" s="64"/>
      <c r="AE123" s="64"/>
      <c r="AF123" s="64"/>
      <c r="AG123" s="64"/>
      <c r="AH123" s="64"/>
      <c r="AI123" s="64"/>
      <c r="AJ123" s="64"/>
      <c r="AK123" s="64"/>
      <c r="AL123" s="64"/>
      <c r="AM123" s="64"/>
      <c r="AN123" s="64"/>
      <c r="AO123" s="64"/>
      <c r="AP123" s="64"/>
      <c r="AQ123" s="64"/>
      <c r="AR123" s="64"/>
    </row>
    <row r="124" spans="1:46" x14ac:dyDescent="0.25">
      <c r="A124" s="64"/>
      <c r="B124" s="64"/>
      <c r="C124" s="64"/>
      <c r="D124" s="64"/>
      <c r="E124" s="64"/>
      <c r="F124" s="64"/>
      <c r="G124" s="64"/>
      <c r="H124" s="64"/>
      <c r="I124" s="64"/>
      <c r="J124" s="64"/>
      <c r="K124" s="64"/>
      <c r="L124" s="64"/>
      <c r="M124" s="64"/>
      <c r="N124" s="64"/>
      <c r="O124" s="64"/>
      <c r="P124" s="64"/>
      <c r="Q124" s="64"/>
      <c r="R124" s="64"/>
      <c r="S124" s="64"/>
      <c r="T124" s="64"/>
      <c r="U124" s="64"/>
      <c r="V124" s="64"/>
      <c r="W124" s="64"/>
      <c r="X124" s="64"/>
      <c r="Y124" s="64"/>
      <c r="Z124" s="64"/>
      <c r="AA124" s="64"/>
      <c r="AB124" s="64"/>
      <c r="AC124" s="64"/>
      <c r="AD124" s="64"/>
      <c r="AE124" s="64"/>
      <c r="AF124" s="64"/>
      <c r="AG124" s="64"/>
      <c r="AH124" s="64"/>
      <c r="AI124" s="64"/>
      <c r="AJ124" s="64"/>
      <c r="AK124" s="64"/>
      <c r="AL124" s="64"/>
      <c r="AM124" s="64"/>
      <c r="AN124" s="64"/>
      <c r="AO124" s="64"/>
      <c r="AP124" s="64"/>
      <c r="AQ124" s="64"/>
      <c r="AR124" s="64"/>
    </row>
    <row r="125" spans="1:46" x14ac:dyDescent="0.25">
      <c r="A125" s="64"/>
      <c r="B125" s="64"/>
      <c r="C125" s="64"/>
      <c r="D125" s="64"/>
      <c r="E125" s="64"/>
      <c r="F125" s="64"/>
      <c r="G125" s="64"/>
      <c r="H125" s="64"/>
      <c r="I125" s="64"/>
      <c r="J125" s="64"/>
      <c r="K125" s="64"/>
      <c r="L125" s="64"/>
      <c r="M125" s="64"/>
      <c r="N125" s="64"/>
      <c r="O125" s="64"/>
      <c r="P125" s="64"/>
      <c r="Q125" s="64"/>
      <c r="R125" s="64"/>
      <c r="S125" s="64"/>
      <c r="T125" s="64"/>
      <c r="U125" s="64"/>
      <c r="V125" s="64"/>
      <c r="W125" s="64"/>
      <c r="X125" s="64"/>
      <c r="Y125" s="64"/>
      <c r="Z125" s="64"/>
      <c r="AA125" s="64"/>
      <c r="AB125" s="64"/>
      <c r="AC125" s="64"/>
      <c r="AD125" s="64"/>
      <c r="AE125" s="64"/>
      <c r="AF125" s="64"/>
      <c r="AG125" s="64"/>
      <c r="AH125" s="64"/>
      <c r="AI125" s="64"/>
      <c r="AJ125" s="64"/>
      <c r="AK125" s="64"/>
      <c r="AL125" s="64"/>
      <c r="AM125" s="64"/>
      <c r="AN125" s="64"/>
      <c r="AO125" s="64"/>
      <c r="AP125" s="64"/>
      <c r="AQ125" s="64"/>
      <c r="AR125" s="64"/>
    </row>
    <row r="126" spans="1:46" x14ac:dyDescent="0.25">
      <c r="A126" s="64"/>
      <c r="B126" s="64"/>
      <c r="C126" s="64"/>
      <c r="D126" s="64"/>
      <c r="E126" s="64"/>
      <c r="F126" s="64"/>
      <c r="G126" s="64"/>
      <c r="H126" s="64"/>
      <c r="I126" s="64"/>
      <c r="J126" s="64"/>
      <c r="K126" s="64"/>
      <c r="L126" s="64"/>
      <c r="M126" s="64"/>
      <c r="N126" s="64"/>
      <c r="O126" s="64"/>
      <c r="P126" s="64"/>
      <c r="Q126" s="64"/>
      <c r="R126" s="64"/>
      <c r="S126" s="64"/>
      <c r="T126" s="64"/>
      <c r="U126" s="64"/>
      <c r="V126" s="64"/>
      <c r="W126" s="64"/>
      <c r="X126" s="64"/>
      <c r="Y126" s="64"/>
      <c r="Z126" s="64"/>
      <c r="AA126" s="64"/>
      <c r="AB126" s="64"/>
      <c r="AC126" s="64"/>
      <c r="AD126" s="64"/>
      <c r="AE126" s="64"/>
      <c r="AF126" s="64"/>
      <c r="AG126" s="64"/>
      <c r="AH126" s="64"/>
      <c r="AI126" s="64"/>
      <c r="AJ126" s="64"/>
      <c r="AK126" s="64"/>
      <c r="AL126" s="64"/>
      <c r="AM126" s="64"/>
      <c r="AN126" s="64"/>
      <c r="AO126" s="64"/>
      <c r="AP126" s="64"/>
      <c r="AQ126" s="64"/>
      <c r="AR126" s="64"/>
    </row>
    <row r="127" spans="1:46" x14ac:dyDescent="0.25">
      <c r="A127" s="64"/>
      <c r="B127" s="64"/>
      <c r="C127" s="64"/>
      <c r="D127" s="64"/>
      <c r="E127" s="64"/>
      <c r="F127" s="64"/>
      <c r="G127" s="64"/>
      <c r="H127" s="64"/>
      <c r="I127" s="64"/>
      <c r="J127" s="64"/>
      <c r="K127" s="64"/>
      <c r="L127" s="64"/>
      <c r="M127" s="64"/>
      <c r="N127" s="64"/>
      <c r="O127" s="64"/>
      <c r="P127" s="64"/>
      <c r="Q127" s="64"/>
      <c r="R127" s="64"/>
      <c r="S127" s="64"/>
      <c r="T127" s="64"/>
      <c r="U127" s="64"/>
      <c r="V127" s="64"/>
      <c r="W127" s="64"/>
      <c r="X127" s="64"/>
      <c r="Y127" s="64"/>
      <c r="Z127" s="64"/>
      <c r="AA127" s="64"/>
      <c r="AB127" s="64"/>
      <c r="AC127" s="64"/>
      <c r="AD127" s="64"/>
      <c r="AE127" s="64"/>
      <c r="AF127" s="64"/>
      <c r="AG127" s="64"/>
      <c r="AH127" s="64"/>
      <c r="AI127" s="64"/>
      <c r="AJ127" s="64"/>
      <c r="AK127" s="64"/>
      <c r="AL127" s="64"/>
      <c r="AM127" s="64"/>
      <c r="AN127" s="64"/>
      <c r="AO127" s="64"/>
      <c r="AP127" s="64"/>
      <c r="AQ127" s="64"/>
      <c r="AR127" s="64"/>
    </row>
    <row r="128" spans="1:46" x14ac:dyDescent="0.25">
      <c r="A128" s="64"/>
      <c r="B128" s="64"/>
      <c r="C128" s="64"/>
      <c r="D128" s="64"/>
      <c r="E128" s="64"/>
      <c r="F128" s="64"/>
      <c r="G128" s="64"/>
      <c r="H128" s="64"/>
      <c r="I128" s="64"/>
      <c r="J128" s="64"/>
      <c r="K128" s="64"/>
      <c r="L128" s="64"/>
      <c r="M128" s="64"/>
      <c r="N128" s="64"/>
      <c r="O128" s="64"/>
      <c r="P128" s="64"/>
      <c r="Q128" s="64"/>
      <c r="R128" s="64"/>
      <c r="S128" s="64"/>
      <c r="T128" s="64"/>
      <c r="U128" s="64"/>
      <c r="V128" s="64"/>
      <c r="W128" s="64"/>
      <c r="X128" s="64"/>
      <c r="Y128" s="64"/>
      <c r="Z128" s="64"/>
      <c r="AA128" s="64"/>
      <c r="AB128" s="64"/>
      <c r="AC128" s="64"/>
      <c r="AD128" s="64"/>
      <c r="AE128" s="64"/>
      <c r="AF128" s="64"/>
      <c r="AG128" s="64"/>
      <c r="AH128" s="64"/>
      <c r="AI128" s="64"/>
      <c r="AJ128" s="64"/>
      <c r="AK128" s="64"/>
      <c r="AL128" s="64"/>
      <c r="AM128" s="64"/>
      <c r="AN128" s="64"/>
      <c r="AO128" s="64"/>
      <c r="AP128" s="64"/>
      <c r="AQ128" s="64"/>
      <c r="AR128" s="64"/>
    </row>
    <row r="129" spans="1:44" x14ac:dyDescent="0.25">
      <c r="A129" s="64"/>
      <c r="B129" s="64"/>
      <c r="C129" s="64"/>
      <c r="D129" s="64"/>
      <c r="E129" s="64"/>
      <c r="F129" s="64"/>
      <c r="G129" s="64"/>
      <c r="H129" s="64"/>
      <c r="I129" s="64"/>
      <c r="J129" s="64"/>
      <c r="K129" s="64"/>
      <c r="L129" s="64"/>
      <c r="M129" s="64"/>
      <c r="N129" s="64"/>
      <c r="O129" s="64"/>
      <c r="P129" s="64"/>
      <c r="Q129" s="64"/>
      <c r="R129" s="64"/>
      <c r="S129" s="64"/>
      <c r="T129" s="64"/>
      <c r="U129" s="64"/>
      <c r="V129" s="64"/>
      <c r="W129" s="64"/>
      <c r="X129" s="64"/>
      <c r="Y129" s="64"/>
      <c r="Z129" s="64"/>
      <c r="AA129" s="64"/>
      <c r="AB129" s="64"/>
      <c r="AC129" s="64"/>
      <c r="AD129" s="64"/>
      <c r="AE129" s="64"/>
      <c r="AF129" s="64"/>
      <c r="AG129" s="64"/>
      <c r="AH129" s="64"/>
      <c r="AI129" s="64"/>
      <c r="AJ129" s="64"/>
      <c r="AK129" s="64"/>
      <c r="AL129" s="64"/>
      <c r="AM129" s="64"/>
      <c r="AN129" s="64"/>
      <c r="AO129" s="64"/>
      <c r="AP129" s="64"/>
      <c r="AQ129" s="64"/>
      <c r="AR129" s="64"/>
    </row>
    <row r="130" spans="1:44" x14ac:dyDescent="0.25">
      <c r="A130" s="64"/>
      <c r="B130" s="64"/>
      <c r="C130" s="64"/>
      <c r="D130" s="64"/>
      <c r="E130" s="64"/>
      <c r="F130" s="64"/>
      <c r="G130" s="64"/>
      <c r="H130" s="64"/>
      <c r="I130" s="64"/>
      <c r="J130" s="64"/>
      <c r="K130" s="64"/>
      <c r="L130" s="64"/>
      <c r="M130" s="64"/>
      <c r="N130" s="64"/>
      <c r="O130" s="64"/>
      <c r="P130" s="64"/>
      <c r="Q130" s="64"/>
      <c r="R130" s="64"/>
      <c r="S130" s="64"/>
      <c r="T130" s="64"/>
      <c r="U130" s="64"/>
      <c r="V130" s="64"/>
      <c r="W130" s="64"/>
      <c r="X130" s="64"/>
      <c r="Y130" s="64"/>
      <c r="Z130" s="64"/>
      <c r="AA130" s="64"/>
      <c r="AB130" s="64"/>
      <c r="AC130" s="64"/>
      <c r="AD130" s="64"/>
      <c r="AE130" s="64"/>
      <c r="AF130" s="64"/>
      <c r="AG130" s="64"/>
      <c r="AH130" s="64"/>
      <c r="AI130" s="64"/>
      <c r="AJ130" s="64"/>
      <c r="AK130" s="64"/>
      <c r="AL130" s="64"/>
      <c r="AM130" s="64"/>
      <c r="AN130" s="64"/>
      <c r="AO130" s="64"/>
      <c r="AP130" s="64"/>
      <c r="AQ130" s="64"/>
      <c r="AR130" s="64"/>
    </row>
    <row r="131" spans="1:44" x14ac:dyDescent="0.25">
      <c r="A131" s="64"/>
      <c r="B131" s="64"/>
      <c r="C131" s="64"/>
      <c r="D131" s="64"/>
      <c r="E131" s="64"/>
      <c r="F131" s="64"/>
      <c r="G131" s="64"/>
      <c r="H131" s="64"/>
      <c r="I131" s="64"/>
      <c r="J131" s="64"/>
      <c r="K131" s="64"/>
      <c r="L131" s="64"/>
      <c r="M131" s="64"/>
      <c r="N131" s="64"/>
      <c r="O131" s="64"/>
      <c r="P131" s="64"/>
      <c r="Q131" s="64"/>
      <c r="R131" s="64"/>
      <c r="S131" s="64"/>
      <c r="T131" s="64"/>
      <c r="U131" s="64"/>
      <c r="V131" s="64"/>
      <c r="W131" s="64"/>
      <c r="X131" s="64"/>
      <c r="Y131" s="64"/>
      <c r="Z131" s="64"/>
      <c r="AA131" s="64"/>
      <c r="AB131" s="64"/>
      <c r="AC131" s="64"/>
      <c r="AD131" s="64"/>
      <c r="AE131" s="64"/>
      <c r="AF131" s="64"/>
      <c r="AG131" s="64"/>
      <c r="AH131" s="64"/>
      <c r="AI131" s="64"/>
      <c r="AJ131" s="64"/>
      <c r="AK131" s="64"/>
      <c r="AL131" s="64"/>
      <c r="AM131" s="64"/>
      <c r="AN131" s="64"/>
      <c r="AO131" s="64"/>
      <c r="AP131" s="64"/>
      <c r="AQ131" s="64"/>
      <c r="AR131" s="64"/>
    </row>
    <row r="132" spans="1:44" x14ac:dyDescent="0.25">
      <c r="A132" s="64"/>
      <c r="B132" s="64"/>
      <c r="C132" s="64"/>
      <c r="D132" s="64"/>
      <c r="E132" s="64"/>
      <c r="F132" s="64"/>
      <c r="G132" s="64"/>
      <c r="H132" s="64"/>
      <c r="I132" s="64"/>
      <c r="J132" s="64"/>
      <c r="K132" s="64"/>
      <c r="L132" s="64"/>
      <c r="M132" s="64"/>
      <c r="N132" s="64"/>
      <c r="O132" s="64"/>
      <c r="P132" s="64"/>
      <c r="Q132" s="64"/>
      <c r="R132" s="64"/>
      <c r="S132" s="64"/>
      <c r="T132" s="64"/>
      <c r="U132" s="64"/>
      <c r="V132" s="64"/>
      <c r="W132" s="64"/>
      <c r="X132" s="64"/>
      <c r="Y132" s="64"/>
      <c r="Z132" s="64"/>
      <c r="AA132" s="64"/>
      <c r="AB132" s="64"/>
      <c r="AC132" s="64"/>
      <c r="AD132" s="64"/>
      <c r="AE132" s="64"/>
      <c r="AF132" s="64"/>
      <c r="AG132" s="64"/>
      <c r="AH132" s="64"/>
      <c r="AI132" s="64"/>
      <c r="AJ132" s="64"/>
      <c r="AK132" s="64"/>
      <c r="AL132" s="64"/>
      <c r="AM132" s="64"/>
      <c r="AN132" s="64"/>
      <c r="AO132" s="64"/>
      <c r="AP132" s="64"/>
      <c r="AQ132" s="64"/>
      <c r="AR132" s="64"/>
    </row>
    <row r="133" spans="1:44" x14ac:dyDescent="0.25">
      <c r="A133" s="64"/>
      <c r="B133" s="64"/>
      <c r="C133" s="64"/>
      <c r="D133" s="64"/>
      <c r="E133" s="64"/>
      <c r="F133" s="64"/>
      <c r="G133" s="64"/>
      <c r="H133" s="64"/>
      <c r="I133" s="64"/>
      <c r="J133" s="64"/>
      <c r="K133" s="64"/>
      <c r="L133" s="64"/>
      <c r="M133" s="64"/>
      <c r="N133" s="64"/>
      <c r="O133" s="64"/>
      <c r="P133" s="64"/>
      <c r="Q133" s="64"/>
      <c r="R133" s="64"/>
      <c r="S133" s="64"/>
      <c r="T133" s="64"/>
      <c r="U133" s="64"/>
      <c r="V133" s="64"/>
      <c r="W133" s="64"/>
      <c r="X133" s="64"/>
      <c r="Y133" s="64"/>
      <c r="Z133" s="64"/>
      <c r="AA133" s="64"/>
      <c r="AB133" s="64"/>
      <c r="AC133" s="64"/>
      <c r="AD133" s="64"/>
      <c r="AE133" s="64"/>
      <c r="AF133" s="64"/>
      <c r="AG133" s="64"/>
      <c r="AH133" s="64"/>
      <c r="AI133" s="64"/>
      <c r="AJ133" s="64"/>
      <c r="AK133" s="64"/>
      <c r="AL133" s="64"/>
      <c r="AM133" s="64"/>
      <c r="AN133" s="64"/>
      <c r="AO133" s="64"/>
      <c r="AP133" s="64"/>
      <c r="AQ133" s="64"/>
      <c r="AR133" s="64"/>
    </row>
    <row r="134" spans="1:44" x14ac:dyDescent="0.25">
      <c r="A134" s="64"/>
      <c r="B134" s="64"/>
      <c r="C134" s="64"/>
      <c r="D134" s="64"/>
      <c r="E134" s="64"/>
      <c r="F134" s="64"/>
      <c r="G134" s="64"/>
      <c r="H134" s="64"/>
      <c r="I134" s="64"/>
      <c r="J134" s="64"/>
      <c r="K134" s="64"/>
      <c r="L134" s="64"/>
      <c r="M134" s="64"/>
      <c r="N134" s="64"/>
      <c r="O134" s="64"/>
      <c r="P134" s="64"/>
      <c r="Q134" s="64"/>
      <c r="R134" s="64"/>
      <c r="S134" s="64"/>
      <c r="T134" s="64"/>
      <c r="U134" s="64"/>
      <c r="V134" s="64"/>
      <c r="W134" s="64"/>
      <c r="X134" s="64"/>
      <c r="Y134" s="64"/>
      <c r="Z134" s="64"/>
      <c r="AA134" s="64"/>
      <c r="AB134" s="64"/>
      <c r="AC134" s="64"/>
      <c r="AD134" s="64"/>
      <c r="AE134" s="64"/>
      <c r="AF134" s="64"/>
      <c r="AG134" s="64"/>
      <c r="AH134" s="64"/>
      <c r="AI134" s="64"/>
      <c r="AJ134" s="64"/>
      <c r="AK134" s="64"/>
      <c r="AL134" s="64"/>
      <c r="AM134" s="64"/>
      <c r="AN134" s="64"/>
      <c r="AO134" s="64"/>
      <c r="AP134" s="64"/>
      <c r="AQ134" s="64"/>
      <c r="AR134" s="64"/>
    </row>
    <row r="135" spans="1:44" x14ac:dyDescent="0.25">
      <c r="A135" s="64"/>
      <c r="B135" s="64"/>
      <c r="C135" s="64"/>
      <c r="D135" s="64"/>
      <c r="E135" s="64"/>
      <c r="F135" s="64"/>
      <c r="G135" s="64"/>
      <c r="H135" s="64"/>
      <c r="I135" s="64"/>
      <c r="J135" s="64"/>
      <c r="K135" s="64"/>
      <c r="L135" s="64"/>
      <c r="M135" s="64"/>
      <c r="N135" s="64"/>
      <c r="O135" s="64"/>
      <c r="P135" s="64"/>
      <c r="Q135" s="64"/>
      <c r="R135" s="64"/>
      <c r="S135" s="64"/>
      <c r="T135" s="64"/>
      <c r="U135" s="64"/>
      <c r="V135" s="64"/>
      <c r="W135" s="64"/>
      <c r="X135" s="64"/>
      <c r="Y135" s="64"/>
      <c r="Z135" s="64"/>
      <c r="AA135" s="64"/>
      <c r="AB135" s="64"/>
      <c r="AC135" s="64"/>
      <c r="AD135" s="64"/>
      <c r="AE135" s="64"/>
      <c r="AF135" s="64"/>
      <c r="AG135" s="64"/>
      <c r="AH135" s="64"/>
      <c r="AI135" s="64"/>
      <c r="AJ135" s="64"/>
      <c r="AK135" s="64"/>
      <c r="AL135" s="64"/>
      <c r="AM135" s="64"/>
      <c r="AN135" s="64"/>
      <c r="AO135" s="64"/>
      <c r="AP135" s="64"/>
      <c r="AQ135" s="64"/>
      <c r="AR135" s="64"/>
    </row>
    <row r="136" spans="1:44" x14ac:dyDescent="0.25">
      <c r="A136" s="64"/>
      <c r="B136" s="64"/>
      <c r="C136" s="64"/>
      <c r="D136" s="64"/>
      <c r="E136" s="64"/>
      <c r="F136" s="64"/>
      <c r="G136" s="64"/>
      <c r="H136" s="64"/>
      <c r="I136" s="64"/>
      <c r="J136" s="64"/>
      <c r="K136" s="64"/>
      <c r="L136" s="64"/>
      <c r="M136" s="64"/>
      <c r="N136" s="64"/>
      <c r="O136" s="64"/>
      <c r="P136" s="64"/>
      <c r="Q136" s="64"/>
      <c r="R136" s="64"/>
      <c r="S136" s="64"/>
      <c r="T136" s="64"/>
      <c r="U136" s="64"/>
      <c r="V136" s="64"/>
      <c r="W136" s="64"/>
      <c r="X136" s="64"/>
      <c r="Y136" s="64"/>
      <c r="Z136" s="64"/>
      <c r="AA136" s="64"/>
      <c r="AB136" s="64"/>
      <c r="AC136" s="64"/>
      <c r="AD136" s="64"/>
      <c r="AE136" s="64"/>
      <c r="AF136" s="64"/>
      <c r="AG136" s="64"/>
      <c r="AH136" s="64"/>
      <c r="AI136" s="64"/>
      <c r="AJ136" s="64"/>
      <c r="AK136" s="64"/>
      <c r="AL136" s="64"/>
      <c r="AM136" s="64"/>
      <c r="AN136" s="64"/>
      <c r="AO136" s="64"/>
      <c r="AP136" s="64"/>
      <c r="AQ136" s="64"/>
      <c r="AR136" s="64"/>
    </row>
    <row r="137" spans="1:44" x14ac:dyDescent="0.25">
      <c r="A137" s="64"/>
      <c r="B137" s="64"/>
      <c r="C137" s="64"/>
      <c r="D137" s="64"/>
      <c r="E137" s="64"/>
      <c r="F137" s="64"/>
      <c r="G137" s="64"/>
      <c r="H137" s="64"/>
      <c r="I137" s="64"/>
      <c r="J137" s="64"/>
      <c r="K137" s="64"/>
      <c r="L137" s="64"/>
      <c r="M137" s="64"/>
      <c r="N137" s="64"/>
      <c r="O137" s="64"/>
      <c r="P137" s="64"/>
      <c r="Q137" s="64"/>
      <c r="R137" s="64"/>
      <c r="S137" s="64"/>
      <c r="T137" s="64"/>
      <c r="U137" s="64"/>
      <c r="V137" s="64"/>
      <c r="W137" s="64"/>
      <c r="X137" s="64"/>
      <c r="Y137" s="64"/>
      <c r="Z137" s="64"/>
      <c r="AA137" s="64"/>
      <c r="AB137" s="64"/>
      <c r="AC137" s="64"/>
      <c r="AD137" s="64"/>
      <c r="AE137" s="64"/>
      <c r="AF137" s="64"/>
      <c r="AG137" s="64"/>
      <c r="AH137" s="64"/>
      <c r="AI137" s="64"/>
      <c r="AJ137" s="64"/>
      <c r="AK137" s="64"/>
      <c r="AL137" s="64"/>
      <c r="AM137" s="64"/>
      <c r="AN137" s="64"/>
      <c r="AO137" s="64"/>
      <c r="AP137" s="64"/>
      <c r="AQ137" s="64"/>
      <c r="AR137" s="64"/>
    </row>
    <row r="138" spans="1:44" x14ac:dyDescent="0.25">
      <c r="A138" s="64"/>
      <c r="B138" s="64"/>
      <c r="C138" s="64"/>
      <c r="D138" s="64"/>
      <c r="E138" s="64"/>
      <c r="F138" s="64"/>
      <c r="G138" s="64"/>
      <c r="H138" s="64"/>
      <c r="I138" s="64"/>
      <c r="J138" s="64"/>
      <c r="K138" s="64"/>
      <c r="L138" s="64"/>
      <c r="M138" s="64"/>
      <c r="N138" s="64"/>
      <c r="O138" s="64"/>
      <c r="P138" s="64"/>
      <c r="Q138" s="64"/>
      <c r="R138" s="64"/>
      <c r="S138" s="64"/>
      <c r="T138" s="64"/>
      <c r="U138" s="64"/>
      <c r="V138" s="64"/>
      <c r="W138" s="64"/>
      <c r="X138" s="64"/>
      <c r="Y138" s="64"/>
      <c r="Z138" s="64"/>
      <c r="AA138" s="64"/>
      <c r="AB138" s="64"/>
      <c r="AC138" s="64"/>
      <c r="AD138" s="64"/>
      <c r="AE138" s="64"/>
      <c r="AF138" s="64"/>
      <c r="AG138" s="64"/>
      <c r="AH138" s="64"/>
      <c r="AI138" s="64"/>
      <c r="AJ138" s="64"/>
      <c r="AK138" s="64"/>
      <c r="AL138" s="64"/>
      <c r="AM138" s="64"/>
      <c r="AN138" s="64"/>
      <c r="AO138" s="64"/>
      <c r="AP138" s="64"/>
      <c r="AQ138" s="64"/>
      <c r="AR138" s="64"/>
    </row>
    <row r="139" spans="1:44" x14ac:dyDescent="0.25">
      <c r="A139" s="64"/>
      <c r="B139" s="64"/>
      <c r="C139" s="64"/>
      <c r="D139" s="64"/>
      <c r="E139" s="64"/>
      <c r="F139" s="64"/>
      <c r="G139" s="64"/>
      <c r="H139" s="64"/>
      <c r="I139" s="64"/>
      <c r="J139" s="64"/>
      <c r="K139" s="64"/>
      <c r="L139" s="64"/>
      <c r="M139" s="64"/>
      <c r="N139" s="64"/>
      <c r="O139" s="64"/>
      <c r="P139" s="64"/>
      <c r="Q139" s="64"/>
      <c r="R139" s="64"/>
      <c r="S139" s="64"/>
      <c r="T139" s="64"/>
      <c r="U139" s="64"/>
      <c r="V139" s="64"/>
      <c r="W139" s="64"/>
      <c r="X139" s="64"/>
      <c r="Y139" s="64"/>
      <c r="Z139" s="64"/>
      <c r="AA139" s="64"/>
      <c r="AB139" s="64"/>
      <c r="AC139" s="64"/>
      <c r="AD139" s="64"/>
      <c r="AE139" s="64"/>
      <c r="AF139" s="64"/>
      <c r="AG139" s="64"/>
      <c r="AH139" s="64"/>
      <c r="AI139" s="64"/>
      <c r="AJ139" s="64"/>
      <c r="AK139" s="64"/>
      <c r="AL139" s="64"/>
      <c r="AM139" s="64"/>
      <c r="AN139" s="64"/>
      <c r="AO139" s="64"/>
      <c r="AP139" s="64"/>
      <c r="AQ139" s="64"/>
      <c r="AR139" s="64"/>
    </row>
    <row r="140" spans="1:44" x14ac:dyDescent="0.25">
      <c r="A140" s="64"/>
      <c r="B140" s="64"/>
      <c r="C140" s="64"/>
      <c r="D140" s="64"/>
      <c r="E140" s="64"/>
      <c r="F140" s="64"/>
      <c r="G140" s="64"/>
      <c r="H140" s="64"/>
      <c r="I140" s="64"/>
      <c r="J140" s="64"/>
      <c r="K140" s="64"/>
      <c r="L140" s="64"/>
      <c r="M140" s="64"/>
      <c r="N140" s="64"/>
      <c r="O140" s="64"/>
      <c r="P140" s="64"/>
      <c r="Q140" s="64"/>
      <c r="R140" s="64"/>
      <c r="S140" s="64"/>
      <c r="T140" s="64"/>
      <c r="U140" s="64"/>
      <c r="V140" s="64"/>
      <c r="W140" s="64"/>
      <c r="X140" s="64"/>
      <c r="Y140" s="64"/>
      <c r="Z140" s="64"/>
      <c r="AA140" s="64"/>
      <c r="AB140" s="64"/>
      <c r="AC140" s="64"/>
      <c r="AD140" s="64"/>
      <c r="AE140" s="64"/>
      <c r="AF140" s="64"/>
      <c r="AG140" s="64"/>
      <c r="AH140" s="64"/>
      <c r="AI140" s="64"/>
      <c r="AJ140" s="64"/>
      <c r="AK140" s="64"/>
      <c r="AL140" s="64"/>
      <c r="AM140" s="64"/>
      <c r="AN140" s="64"/>
      <c r="AO140" s="64"/>
      <c r="AP140" s="64"/>
      <c r="AQ140" s="64"/>
      <c r="AR140" s="64"/>
    </row>
    <row r="141" spans="1:44" x14ac:dyDescent="0.25">
      <c r="A141" s="64"/>
      <c r="B141" s="64"/>
      <c r="C141" s="64"/>
      <c r="D141" s="64"/>
      <c r="E141" s="64"/>
      <c r="F141" s="64"/>
      <c r="G141" s="64"/>
      <c r="H141" s="64"/>
      <c r="I141" s="64"/>
      <c r="J141" s="64"/>
      <c r="K141" s="64"/>
      <c r="L141" s="64"/>
      <c r="M141" s="64"/>
      <c r="N141" s="64"/>
      <c r="O141" s="64"/>
      <c r="P141" s="64"/>
      <c r="Q141" s="64"/>
      <c r="R141" s="64"/>
      <c r="S141" s="64"/>
      <c r="T141" s="64"/>
      <c r="U141" s="64"/>
      <c r="V141" s="64"/>
      <c r="W141" s="64"/>
      <c r="X141" s="64"/>
      <c r="Y141" s="64"/>
      <c r="Z141" s="64"/>
      <c r="AA141" s="64"/>
      <c r="AB141" s="64"/>
      <c r="AC141" s="64"/>
      <c r="AD141" s="64"/>
      <c r="AE141" s="64"/>
      <c r="AF141" s="64"/>
      <c r="AG141" s="64"/>
      <c r="AH141" s="64"/>
      <c r="AI141" s="64"/>
      <c r="AJ141" s="64"/>
      <c r="AK141" s="64"/>
      <c r="AL141" s="64"/>
      <c r="AM141" s="64"/>
      <c r="AN141" s="64"/>
      <c r="AO141" s="64"/>
      <c r="AP141" s="64"/>
      <c r="AQ141" s="64"/>
      <c r="AR141" s="64"/>
    </row>
    <row r="142" spans="1:44" x14ac:dyDescent="0.25">
      <c r="A142" s="64"/>
      <c r="B142" s="64"/>
      <c r="C142" s="64"/>
      <c r="D142" s="64"/>
      <c r="E142" s="64"/>
      <c r="F142" s="64"/>
      <c r="G142" s="64"/>
      <c r="H142" s="64"/>
      <c r="I142" s="64"/>
      <c r="J142" s="64"/>
      <c r="K142" s="64"/>
      <c r="L142" s="64"/>
      <c r="M142" s="64"/>
      <c r="N142" s="64"/>
      <c r="O142" s="64"/>
      <c r="P142" s="64"/>
      <c r="Q142" s="64"/>
      <c r="R142" s="64"/>
      <c r="S142" s="64"/>
      <c r="T142" s="64"/>
      <c r="U142" s="64"/>
      <c r="V142" s="64"/>
      <c r="W142" s="64"/>
      <c r="X142" s="64"/>
      <c r="Y142" s="64"/>
      <c r="Z142" s="64"/>
      <c r="AA142" s="64"/>
      <c r="AB142" s="64"/>
      <c r="AC142" s="64"/>
      <c r="AD142" s="64"/>
      <c r="AE142" s="64"/>
      <c r="AF142" s="64"/>
      <c r="AG142" s="64"/>
      <c r="AH142" s="64"/>
      <c r="AI142" s="64"/>
      <c r="AJ142" s="64"/>
      <c r="AK142" s="64"/>
      <c r="AL142" s="64"/>
      <c r="AM142" s="64"/>
      <c r="AN142" s="64"/>
      <c r="AO142" s="64"/>
      <c r="AP142" s="64"/>
      <c r="AQ142" s="64"/>
      <c r="AR142" s="64"/>
    </row>
    <row r="143" spans="1:44" x14ac:dyDescent="0.25">
      <c r="A143" s="64"/>
      <c r="B143" s="64"/>
      <c r="C143" s="64"/>
      <c r="D143" s="64"/>
      <c r="E143" s="64"/>
      <c r="F143" s="64"/>
      <c r="G143" s="64"/>
      <c r="H143" s="64"/>
      <c r="I143" s="64"/>
      <c r="J143" s="64"/>
      <c r="K143" s="64"/>
      <c r="L143" s="64"/>
      <c r="M143" s="64"/>
      <c r="N143" s="64"/>
      <c r="O143" s="64"/>
      <c r="P143" s="64"/>
      <c r="Q143" s="64"/>
      <c r="R143" s="64"/>
      <c r="S143" s="64"/>
      <c r="T143" s="64"/>
      <c r="U143" s="64"/>
      <c r="V143" s="64"/>
      <c r="W143" s="64"/>
      <c r="X143" s="64"/>
      <c r="Y143" s="64"/>
      <c r="Z143" s="64"/>
      <c r="AA143" s="64"/>
      <c r="AB143" s="64"/>
      <c r="AC143" s="64"/>
      <c r="AD143" s="64"/>
      <c r="AE143" s="64"/>
      <c r="AF143" s="64"/>
      <c r="AG143" s="64"/>
      <c r="AH143" s="64"/>
      <c r="AI143" s="64"/>
      <c r="AJ143" s="64"/>
      <c r="AK143" s="64"/>
      <c r="AL143" s="64"/>
      <c r="AM143" s="64"/>
      <c r="AN143" s="64"/>
      <c r="AO143" s="64"/>
      <c r="AP143" s="64"/>
      <c r="AQ143" s="64"/>
      <c r="AR143" s="64"/>
    </row>
    <row r="144" spans="1:44" x14ac:dyDescent="0.25">
      <c r="A144" s="64"/>
      <c r="B144" s="64"/>
      <c r="C144" s="64"/>
      <c r="D144" s="64"/>
      <c r="E144" s="64"/>
      <c r="F144" s="64"/>
      <c r="G144" s="64"/>
      <c r="H144" s="64"/>
      <c r="I144" s="64"/>
      <c r="J144" s="64"/>
      <c r="K144" s="64"/>
      <c r="L144" s="64"/>
      <c r="M144" s="64"/>
      <c r="N144" s="64"/>
      <c r="O144" s="64"/>
      <c r="P144" s="64"/>
      <c r="Q144" s="64"/>
      <c r="R144" s="64"/>
      <c r="S144" s="64"/>
      <c r="T144" s="64"/>
      <c r="U144" s="64"/>
      <c r="V144" s="64"/>
      <c r="W144" s="64"/>
      <c r="X144" s="64"/>
      <c r="Y144" s="64"/>
      <c r="Z144" s="64"/>
      <c r="AA144" s="64"/>
      <c r="AB144" s="64"/>
      <c r="AC144" s="64"/>
      <c r="AD144" s="64"/>
      <c r="AE144" s="64"/>
      <c r="AF144" s="64"/>
      <c r="AG144" s="64"/>
      <c r="AH144" s="64"/>
      <c r="AI144" s="64"/>
      <c r="AJ144" s="64"/>
      <c r="AK144" s="64"/>
      <c r="AL144" s="64"/>
      <c r="AM144" s="64"/>
      <c r="AN144" s="64"/>
      <c r="AO144" s="64"/>
      <c r="AP144" s="64"/>
      <c r="AQ144" s="64"/>
      <c r="AR144" s="64"/>
    </row>
    <row r="145" spans="1:44" x14ac:dyDescent="0.25">
      <c r="A145" s="64"/>
      <c r="B145" s="64"/>
      <c r="C145" s="64"/>
      <c r="D145" s="64"/>
      <c r="E145" s="64"/>
      <c r="F145" s="64"/>
      <c r="G145" s="64"/>
      <c r="H145" s="64"/>
      <c r="I145" s="64"/>
      <c r="J145" s="64"/>
      <c r="K145" s="64"/>
      <c r="L145" s="64"/>
      <c r="M145" s="64"/>
      <c r="N145" s="64"/>
      <c r="O145" s="64"/>
      <c r="P145" s="64"/>
      <c r="Q145" s="64"/>
      <c r="R145" s="64"/>
      <c r="S145" s="64"/>
      <c r="T145" s="64"/>
      <c r="U145" s="64"/>
      <c r="V145" s="64"/>
      <c r="W145" s="64"/>
      <c r="X145" s="64"/>
      <c r="Y145" s="64"/>
      <c r="Z145" s="64"/>
      <c r="AA145" s="64"/>
      <c r="AB145" s="64"/>
      <c r="AC145" s="64"/>
      <c r="AD145" s="64"/>
      <c r="AE145" s="64"/>
      <c r="AF145" s="64"/>
      <c r="AG145" s="64"/>
      <c r="AH145" s="64"/>
      <c r="AI145" s="64"/>
      <c r="AJ145" s="64"/>
      <c r="AK145" s="64"/>
      <c r="AL145" s="64"/>
      <c r="AM145" s="64"/>
      <c r="AN145" s="64"/>
      <c r="AO145" s="64"/>
      <c r="AP145" s="64"/>
      <c r="AQ145" s="64"/>
      <c r="AR145" s="64"/>
    </row>
    <row r="146" spans="1:44" x14ac:dyDescent="0.25">
      <c r="A146" s="64"/>
      <c r="B146" s="64"/>
      <c r="C146" s="64"/>
      <c r="D146" s="64"/>
      <c r="E146" s="64"/>
      <c r="F146" s="64"/>
      <c r="G146" s="64"/>
      <c r="H146" s="64"/>
      <c r="I146" s="64"/>
      <c r="J146" s="64"/>
      <c r="K146" s="64"/>
      <c r="L146" s="64"/>
      <c r="M146" s="64"/>
      <c r="N146" s="64"/>
      <c r="O146" s="64"/>
      <c r="P146" s="64"/>
      <c r="Q146" s="64"/>
      <c r="R146" s="64"/>
      <c r="S146" s="64"/>
      <c r="T146" s="64"/>
      <c r="U146" s="64"/>
      <c r="V146" s="64"/>
      <c r="W146" s="64"/>
      <c r="X146" s="64"/>
      <c r="Y146" s="64"/>
      <c r="Z146" s="64"/>
      <c r="AA146" s="64"/>
      <c r="AB146" s="64"/>
      <c r="AC146" s="64"/>
      <c r="AD146" s="64"/>
      <c r="AE146" s="64"/>
      <c r="AF146" s="64"/>
      <c r="AG146" s="64"/>
      <c r="AH146" s="64"/>
      <c r="AI146" s="64"/>
      <c r="AJ146" s="64"/>
      <c r="AK146" s="64"/>
      <c r="AL146" s="64"/>
      <c r="AM146" s="64"/>
      <c r="AN146" s="64"/>
      <c r="AO146" s="64"/>
      <c r="AP146" s="64"/>
      <c r="AQ146" s="64"/>
      <c r="AR146" s="64"/>
    </row>
  </sheetData>
  <sortState ref="M13:M29">
    <sortCondition ref="M13"/>
  </sortState>
  <mergeCells count="19">
    <mergeCell ref="AE37:AE38"/>
    <mergeCell ref="D14:E14"/>
    <mergeCell ref="F14:G14"/>
    <mergeCell ref="H14:I14"/>
    <mergeCell ref="J14:K14"/>
    <mergeCell ref="L14:M14"/>
    <mergeCell ref="AE15:AE16"/>
    <mergeCell ref="F6:G6"/>
    <mergeCell ref="F9:G9"/>
    <mergeCell ref="H6:I6"/>
    <mergeCell ref="H9:I9"/>
    <mergeCell ref="J5:K5"/>
    <mergeCell ref="L5:M5"/>
    <mergeCell ref="N9:O9"/>
    <mergeCell ref="N6:O6"/>
    <mergeCell ref="J6:K6"/>
    <mergeCell ref="J9:K9"/>
    <mergeCell ref="L6:M6"/>
    <mergeCell ref="L9:M9"/>
  </mergeCells>
  <pageMargins left="0.7" right="0.7" top="0.75" bottom="0.75" header="0.3" footer="0.3"/>
  <pageSetup orientation="portrait" r:id="rId1"/>
  <ignoredErrors>
    <ignoredError sqref="AF15:AO16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Por-Perm-Logs</vt:lpstr>
    </vt:vector>
  </TitlesOfParts>
  <Company>Cockrell School of Engineering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Pyrcz, Michael</dc:creator>
  <cp:lastModifiedBy>Pyrcz, Michael</cp:lastModifiedBy>
  <dcterms:created xsi:type="dcterms:W3CDTF">2018-01-03T20:26:28Z</dcterms:created>
  <dcterms:modified xsi:type="dcterms:W3CDTF">2018-01-05T17:29:51Z</dcterms:modified>
</cp:coreProperties>
</file>