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BFagan\Quant_Research_and_Development\Equity\Total_Return_Attribution\"/>
    </mc:Choice>
  </mc:AlternateContent>
  <bookViews>
    <workbookView xWindow="360" yWindow="330" windowWidth="19875" windowHeight="7710" firstSheet="1" activeTab="2"/>
  </bookViews>
  <sheets>
    <sheet name="__FDSCACHE__" sheetId="37" state="veryHidden" r:id="rId1"/>
    <sheet name="Model" sheetId="2" r:id="rId2"/>
    <sheet name="S&amp;P" sheetId="3" r:id="rId3"/>
    <sheet name="Sales Summary" sheetId="4" r:id="rId4"/>
    <sheet name="NI Summary" sheetId="5" r:id="rId5"/>
    <sheet name="Tech" sheetId="6" r:id="rId6"/>
    <sheet name="Software" sheetId="7" r:id="rId7"/>
    <sheet name="Semis" sheetId="8" r:id="rId8"/>
    <sheet name="Hardware" sheetId="9" r:id="rId9"/>
    <sheet name="HC" sheetId="10" r:id="rId10"/>
    <sheet name="HC Equip &amp; Svcs" sheetId="11" r:id="rId11"/>
    <sheet name="Pharma, Biotech, LS" sheetId="12" r:id="rId12"/>
    <sheet name="Cons. Disc." sheetId="13" r:id="rId13"/>
    <sheet name="Retail" sheetId="14" r:id="rId14"/>
    <sheet name="Autos" sheetId="15" r:id="rId15"/>
    <sheet name="Durables" sheetId="16" r:id="rId16"/>
    <sheet name="Cons. Services" sheetId="17" r:id="rId17"/>
    <sheet name="Cons. Staples" sheetId="18" r:id="rId18"/>
    <sheet name="Food, Bev, Tobacco" sheetId="19" r:id="rId19"/>
    <sheet name="HH &amp; Personal Prod." sheetId="20" r:id="rId20"/>
    <sheet name="Food &amp; Staples Retail" sheetId="21" r:id="rId21"/>
    <sheet name="Industrials" sheetId="22" r:id="rId22"/>
    <sheet name="Capital Goods" sheetId="23" r:id="rId23"/>
    <sheet name="Transportation" sheetId="24" r:id="rId24"/>
    <sheet name="Comm &amp; Prof Svcs" sheetId="25" r:id="rId25"/>
    <sheet name="Financials" sheetId="26" r:id="rId26"/>
    <sheet name="Div Financials" sheetId="27" r:id="rId27"/>
    <sheet name="Insurance" sheetId="28" r:id="rId28"/>
    <sheet name="Banks" sheetId="29" r:id="rId29"/>
    <sheet name="Energy" sheetId="30" r:id="rId30"/>
    <sheet name="Comm Svcs" sheetId="31" r:id="rId31"/>
    <sheet name="M&amp;E" sheetId="32" r:id="rId32"/>
    <sheet name="Teleco" sheetId="33" r:id="rId33"/>
    <sheet name="Materials" sheetId="34" r:id="rId34"/>
    <sheet name="Utilities" sheetId="35" r:id="rId35"/>
    <sheet name="Real Estate" sheetId="36" r:id="rId36"/>
  </sheets>
  <externalReferences>
    <externalReference r:id="rId37"/>
    <externalReference r:id="rId38"/>
  </externalReferences>
  <definedNames>
    <definedName name="__FDS_HYPERLINK_TOGGLE_STATE__" hidden="1">"ON"</definedName>
    <definedName name="_bdm.2dc000b9a3cd43d7b7d088838f860c5d.edm" hidden="1">'S&amp;P'!$1:$1048576</definedName>
    <definedName name="_bdm.386b2ef3f2c04e7db47aa05f02998958.edm" localSheetId="2" hidden="1">'S&amp;P'!#REF!</definedName>
    <definedName name="_bdm.84dc67b486ca4c05a8d590959a62214f.edm" localSheetId="2" hidden="1">'S&amp;P'!$AL$43</definedName>
    <definedName name="_bdm.9bdb577fe6574d79b956e15e2cdcc360.edm" localSheetId="2" hidden="1">'S&amp;P'!#REF!</definedName>
    <definedName name="_NG_08d11">Model!$A$7:$T$36</definedName>
    <definedName name="_NG_11d00">Model!#REF!</definedName>
    <definedName name="_NG_13178">Model!$A$7:$V$36</definedName>
    <definedName name="_NG_15a4c">Model!#REF!</definedName>
    <definedName name="_NG_15c25" comment="&lt;LinkedObjectInfo xmlns:xsi=&quot;http://www.w3.org/2001/XMLSchema-instance&quot; xmlns:xsd=&quot;http://www.w3.org/2001/XMLSchema&quot; LastUpdated=&quot;0001-01-01T00:00:00&quot; Style=&quot;BlueDiamond&quot; /&gt;">'Sales Summary'!$B$1:$AG$67</definedName>
    <definedName name="_NG_22c50" comment="&lt;LinkedObjectInfo xmlns:xsi=&quot;http://www.w3.org/2001/XMLSchema-instance&quot; xmlns:xsd=&quot;http://www.w3.org/2001/XMLSchema&quot; LastUpdated=&quot;0001-01-01T00:00:00&quot; Style=&quot;BlueDiamond&quot; /&gt;">'S&amp;P'!$B$47:$AG$55</definedName>
    <definedName name="_NG_2879e">Model!$A$7:$R$36</definedName>
    <definedName name="_NG_481d1">Model!$A$7:$R$36</definedName>
    <definedName name="_NG_6f5e4">'S&amp;P'!$B$1:$AG$55</definedName>
    <definedName name="_NG_877bf">Model!#REF!</definedName>
    <definedName name="_NG_97061">Model!$A$7:$R$36</definedName>
    <definedName name="_NG_992f4">Model!$A$7:$R$36</definedName>
    <definedName name="_NG_aaa71" comment="&lt;LinkedObjectInfo xmlns:xsi=&quot;http://www.w3.org/2001/XMLSchema-instance&quot; xmlns:xsd=&quot;http://www.w3.org/2001/XMLSchema&quot; LastUpdated=&quot;0001-01-01T00:00:00&quot; Style=&quot;BlueDiamond&quot; /&gt;">'S&amp;P'!$B$1:$AG$46</definedName>
    <definedName name="_NG_bc391">Model!#REF!</definedName>
    <definedName name="_NG_fd29c">Model!#REF!</definedName>
    <definedName name="_NG_ff8ce" comment="&lt;LinkedObjectInfo xmlns:xsi=&quot;http://www.w3.org/2001/XMLSchema-instance&quot; xmlns:xsd=&quot;http://www.w3.org/2001/XMLSchema&quot; LastUpdated=&quot;0001-01-01T00:00:00&quot; Style=&quot;BlueDiamond&quot; /&gt;">'NI Summary'!$B$1:$AG$101</definedName>
    <definedName name="EPS_05">[1]Annual!$H$4:$H$503</definedName>
    <definedName name="EPS_06">[1]Annual!$K$4:$K$503</definedName>
    <definedName name="EPS_07">[1]Annual!$N$4:$N$503</definedName>
    <definedName name="EPS_08">[1]Annual!$Q$4:$Q$503</definedName>
    <definedName name="EPS_09">[1]Annual!$T$4:$T$503</definedName>
    <definedName name="EPS_10">[1]Annual!$Z$4:$Z$503</definedName>
    <definedName name="EPS_11">[1]Annual!$AA$4:$AA$503</definedName>
    <definedName name="EPS_12">[1]Annual!$AB$4:$AB$503</definedName>
    <definedName name="Img_ML_1c3d1n6n" hidden="1">"IMG_11"</definedName>
    <definedName name="Img_ML_1t5s6u1f" hidden="1">"IMG_55"</definedName>
    <definedName name="Img_ML_1y7a6c1t" hidden="1">"IMG_2"</definedName>
    <definedName name="Img_ML_2v6s9i5c" hidden="1">"IMG_62"</definedName>
    <definedName name="Img_ML_2x1b8j5c" hidden="1">"IMG_55"</definedName>
    <definedName name="Img_ML_3b3j3x9k" hidden="1">"IMG_10"</definedName>
    <definedName name="Img_ML_3c6e9c4g" hidden="1">"IMG_43"</definedName>
    <definedName name="Img_ML_3e2q4k7i" hidden="1">"IMG_10"</definedName>
    <definedName name="Img_ML_3h2n3p4v" hidden="1">"IMG_10"</definedName>
    <definedName name="Img_ML_3p5d9q5j" hidden="1">"IMG_10"</definedName>
    <definedName name="Img_ML_3y1j4m2m" hidden="1">"IMG_11"</definedName>
    <definedName name="Img_ML_4m3p5r8j" hidden="1">"IMG_10"</definedName>
    <definedName name="Img_ML_5e7s6t2u" hidden="1">"IMG_10"</definedName>
    <definedName name="Img_ML_5f9d1i5x" hidden="1">"IMG_10"</definedName>
    <definedName name="Img_ML_5h6q3g8u" hidden="1">"IMG_6"</definedName>
    <definedName name="Img_ML_5k7e4n8n" hidden="1">"IMG_10"</definedName>
    <definedName name="Img_ML_5k8u7s9i" hidden="1">"IMG_6"</definedName>
    <definedName name="Img_ML_6f2p1m9g" hidden="1">"IMG_13"</definedName>
    <definedName name="Img_ML_6r9u1n9k" hidden="1">"IMG_11"</definedName>
    <definedName name="Img_ML_6y9f7y3n" hidden="1">"IMG_10"</definedName>
    <definedName name="Img_ML_7m5m4k3b" hidden="1">"IMG_6"</definedName>
    <definedName name="Img_ML_7n6h3t1t" hidden="1">"IMG_11"</definedName>
    <definedName name="Img_ML_8b9j5t1p" hidden="1">"IMG_10"</definedName>
    <definedName name="Img_ML_8c2q5i2r" hidden="1">"IMG_10"</definedName>
    <definedName name="Img_ML_8h3m3i1m" hidden="1">"IMG_10"</definedName>
    <definedName name="Img_ML_8i9u7w8k" hidden="1">"IMG_5"</definedName>
    <definedName name="Img_ML_8j3w6p4c" hidden="1">"IMG_10"</definedName>
    <definedName name="Img_ML_8r1k8t4y" hidden="1">"IMG_10"</definedName>
    <definedName name="Img_ML_8s3q3c1i" hidden="1">"IMG_18"</definedName>
    <definedName name="Img_ML_8t3m5u6f" hidden="1">"IMG_17"</definedName>
    <definedName name="Img_ML_9h6p7r7t" hidden="1">"IMG_10"</definedName>
    <definedName name="Img_ML_9n1s4m5f" hidden="1">"IMG_10"</definedName>
    <definedName name="Img_ML_9v6s2g1u" hidden="1">"IMG_17"</definedName>
    <definedName name="Ind">[1]Annual!$E$4:$E$503</definedName>
    <definedName name="Industry">[2]Annual!$E$5:$E$509</definedName>
    <definedName name="MarketCap">[2]Annual!$H$5:$H$509</definedName>
    <definedName name="Mkt_Cap">[1]Annual!$AD$4:$AD$503</definedName>
    <definedName name="ML_3e2q4k7i">Model!#REF!</definedName>
    <definedName name="ML_4s4r5e3c">Model!#REF!</definedName>
    <definedName name="ML_7n6h3t1t">Model!$A$7:$R$36</definedName>
    <definedName name="ML_8r1k8t4y">Model!#REF!</definedName>
    <definedName name="Sector">[2]Annual!$C$5:$C$509</definedName>
    <definedName name="SP_Price">[2]Annual!$G$512</definedName>
    <definedName name="spx">Model!#REF!</definedName>
  </definedNames>
  <calcPr calcId="162913"/>
</workbook>
</file>

<file path=xl/calcChain.xml><?xml version="1.0" encoding="utf-8"?>
<calcChain xmlns="http://schemas.openxmlformats.org/spreadsheetml/2006/main">
  <c r="D2" i="36" l="1"/>
  <c r="E2" i="36" s="1"/>
  <c r="AF2" i="36"/>
  <c r="AG2" i="36" s="1"/>
  <c r="AJ2" i="36" s="1"/>
  <c r="C43" i="36"/>
  <c r="H15" i="36"/>
  <c r="I7" i="36"/>
  <c r="Y7" i="36"/>
  <c r="AG18" i="36"/>
  <c r="AG20" i="36"/>
  <c r="D22" i="36"/>
  <c r="H22" i="36"/>
  <c r="G22" i="36"/>
  <c r="N22" i="36"/>
  <c r="P22" i="36"/>
  <c r="AC25" i="36"/>
  <c r="C31" i="36"/>
  <c r="P31" i="36"/>
  <c r="S31" i="36"/>
  <c r="D31" i="36"/>
  <c r="I31" i="36"/>
  <c r="J31" i="36"/>
  <c r="Q31" i="36"/>
  <c r="R31" i="36"/>
  <c r="X31" i="36"/>
  <c r="Y31" i="36"/>
  <c r="I35" i="36"/>
  <c r="I33" i="36" s="1"/>
  <c r="J35" i="36"/>
  <c r="J33" i="36" s="1"/>
  <c r="P35" i="36"/>
  <c r="P33" i="36" s="1"/>
  <c r="Q35" i="36"/>
  <c r="Q33" i="36" s="1"/>
  <c r="M35" i="36"/>
  <c r="R35" i="36"/>
  <c r="R33" i="36" s="1"/>
  <c r="Y35" i="36"/>
  <c r="Y33" i="36" s="1"/>
  <c r="B43" i="36"/>
  <c r="E43" i="36"/>
  <c r="E45" i="36" s="1"/>
  <c r="F43" i="36"/>
  <c r="G43" i="36"/>
  <c r="G44" i="36" s="1"/>
  <c r="J43" i="36"/>
  <c r="J45" i="36" s="1"/>
  <c r="L43" i="36"/>
  <c r="L44" i="36" s="1"/>
  <c r="M43" i="36"/>
  <c r="M44" i="36" s="1"/>
  <c r="N43" i="36"/>
  <c r="O43" i="36"/>
  <c r="O44" i="36" s="1"/>
  <c r="U43" i="36"/>
  <c r="U44" i="36" s="1"/>
  <c r="V43" i="36"/>
  <c r="V44" i="36" s="1"/>
  <c r="W43" i="36"/>
  <c r="W44" i="36" s="1"/>
  <c r="AG44" i="36"/>
  <c r="D2" i="35"/>
  <c r="AF2" i="35"/>
  <c r="AI2" i="35" s="1"/>
  <c r="L7" i="35"/>
  <c r="AC14" i="35"/>
  <c r="Y15" i="35"/>
  <c r="AG18" i="35"/>
  <c r="AG20" i="35"/>
  <c r="U22" i="35"/>
  <c r="H22" i="35"/>
  <c r="AC25" i="35"/>
  <c r="D27" i="35"/>
  <c r="D28" i="35" s="1"/>
  <c r="D31" i="35"/>
  <c r="I31" i="35"/>
  <c r="P31" i="35"/>
  <c r="D2" i="34"/>
  <c r="E2" i="34" s="1"/>
  <c r="AF2" i="34"/>
  <c r="AG2" i="34" s="1"/>
  <c r="AJ2" i="34" s="1"/>
  <c r="C7" i="34"/>
  <c r="C8" i="34" s="1"/>
  <c r="I7" i="34"/>
  <c r="I8" i="34" s="1"/>
  <c r="G7" i="34"/>
  <c r="O7" i="34"/>
  <c r="O8" i="34" s="1"/>
  <c r="W7" i="34"/>
  <c r="Y7" i="34"/>
  <c r="E7" i="34"/>
  <c r="I15" i="34"/>
  <c r="V7" i="34"/>
  <c r="AG18" i="34"/>
  <c r="H22" i="34"/>
  <c r="T22" i="34"/>
  <c r="V22" i="34"/>
  <c r="R22" i="34"/>
  <c r="V31" i="34"/>
  <c r="L31" i="34"/>
  <c r="X31" i="34"/>
  <c r="D2" i="33"/>
  <c r="AF2" i="33"/>
  <c r="AG2" i="33" s="1"/>
  <c r="AJ2" i="33" s="1"/>
  <c r="C3" i="31"/>
  <c r="K3" i="31"/>
  <c r="L3" i="31"/>
  <c r="T3" i="31"/>
  <c r="AA3" i="31"/>
  <c r="C7" i="33"/>
  <c r="C8" i="33" s="1"/>
  <c r="E11" i="31"/>
  <c r="H7" i="33"/>
  <c r="K7" i="33"/>
  <c r="M11" i="31"/>
  <c r="S7" i="33"/>
  <c r="X7" i="33"/>
  <c r="X8" i="33" s="1"/>
  <c r="D15" i="33"/>
  <c r="I15" i="33"/>
  <c r="L15" i="33"/>
  <c r="N13" i="31"/>
  <c r="Q22" i="33"/>
  <c r="T13" i="31"/>
  <c r="AA15" i="33"/>
  <c r="W7" i="33"/>
  <c r="AB13" i="31"/>
  <c r="S15" i="33"/>
  <c r="V15" i="33"/>
  <c r="L17" i="31"/>
  <c r="AG18" i="33"/>
  <c r="AB24" i="31"/>
  <c r="AC25" i="33"/>
  <c r="G27" i="33"/>
  <c r="N27" i="33"/>
  <c r="N28" i="33" s="1"/>
  <c r="O27" i="33"/>
  <c r="O28" i="33" s="1"/>
  <c r="G31" i="33"/>
  <c r="I31" i="33"/>
  <c r="P31" i="33"/>
  <c r="Q31" i="33"/>
  <c r="V27" i="33"/>
  <c r="V28" i="33" s="1"/>
  <c r="W27" i="33"/>
  <c r="Y31" i="33"/>
  <c r="J31" i="33"/>
  <c r="O31" i="33"/>
  <c r="S31" i="33"/>
  <c r="J33" i="31"/>
  <c r="R33" i="31"/>
  <c r="C37" i="31"/>
  <c r="I37" i="31"/>
  <c r="J37" i="31"/>
  <c r="K37" i="31"/>
  <c r="R37" i="31"/>
  <c r="S37" i="31"/>
  <c r="D39" i="31"/>
  <c r="J39" i="31"/>
  <c r="R39" i="31"/>
  <c r="T39" i="31"/>
  <c r="AB39" i="31"/>
  <c r="X43" i="31"/>
  <c r="I44" i="31"/>
  <c r="K44" i="31"/>
  <c r="S44" i="31"/>
  <c r="D2" i="32"/>
  <c r="E2" i="32" s="1"/>
  <c r="F2" i="32" s="1"/>
  <c r="G2" i="32" s="1"/>
  <c r="H2" i="32" s="1"/>
  <c r="I2" i="32" s="1"/>
  <c r="J2" i="32" s="1"/>
  <c r="K2" i="32" s="1"/>
  <c r="L2" i="32" s="1"/>
  <c r="M2" i="32" s="1"/>
  <c r="R2" i="32" s="1"/>
  <c r="O2" i="32" s="1"/>
  <c r="AF2" i="32"/>
  <c r="AI2" i="32" s="1"/>
  <c r="I3" i="31"/>
  <c r="T15" i="32"/>
  <c r="V3" i="31"/>
  <c r="X3" i="31"/>
  <c r="Y3" i="31"/>
  <c r="W7" i="32"/>
  <c r="D7" i="32"/>
  <c r="L7" i="32"/>
  <c r="O7" i="32"/>
  <c r="P7" i="32"/>
  <c r="Q11" i="31"/>
  <c r="R11" i="31"/>
  <c r="T7" i="32"/>
  <c r="C13" i="31"/>
  <c r="L15" i="32"/>
  <c r="M13" i="31"/>
  <c r="R13" i="31"/>
  <c r="Z13" i="31"/>
  <c r="D15" i="32"/>
  <c r="AB15" i="32"/>
  <c r="C17" i="31"/>
  <c r="H17" i="31"/>
  <c r="J17" i="31"/>
  <c r="N17" i="31"/>
  <c r="R17" i="31"/>
  <c r="S17" i="31"/>
  <c r="Y17" i="31"/>
  <c r="C19" i="31"/>
  <c r="K19" i="31"/>
  <c r="L19" i="31"/>
  <c r="X19" i="31"/>
  <c r="J22" i="32"/>
  <c r="S22" i="32"/>
  <c r="AG22" i="32"/>
  <c r="AG22" i="31" s="1"/>
  <c r="K24" i="31"/>
  <c r="S27" i="32"/>
  <c r="AG28" i="32"/>
  <c r="F31" i="32"/>
  <c r="I30" i="31"/>
  <c r="L31" i="32"/>
  <c r="O31" i="32"/>
  <c r="Q30" i="31"/>
  <c r="Y30" i="31"/>
  <c r="E31" i="32"/>
  <c r="J31" i="32"/>
  <c r="N31" i="32"/>
  <c r="V31" i="32"/>
  <c r="H33" i="31"/>
  <c r="M33" i="31"/>
  <c r="W33" i="31"/>
  <c r="X33" i="31"/>
  <c r="D37" i="31"/>
  <c r="H37" i="31"/>
  <c r="L37" i="31"/>
  <c r="P37" i="31"/>
  <c r="T37" i="31"/>
  <c r="U37" i="31"/>
  <c r="E39" i="31"/>
  <c r="F27" i="32"/>
  <c r="G39" i="31"/>
  <c r="I39" i="31"/>
  <c r="M39" i="31"/>
  <c r="O27" i="32"/>
  <c r="U39" i="31"/>
  <c r="V39" i="31"/>
  <c r="W39" i="31"/>
  <c r="Y39" i="31"/>
  <c r="C43" i="31"/>
  <c r="G43" i="31"/>
  <c r="K43" i="31"/>
  <c r="O43" i="31"/>
  <c r="S43" i="31"/>
  <c r="W43" i="31"/>
  <c r="D44" i="31"/>
  <c r="F44" i="31"/>
  <c r="H44" i="31"/>
  <c r="L44" i="31"/>
  <c r="M44" i="31"/>
  <c r="N44" i="31"/>
  <c r="P44" i="31"/>
  <c r="T44" i="31"/>
  <c r="U44" i="31"/>
  <c r="V44" i="31"/>
  <c r="W44" i="31"/>
  <c r="X44" i="31"/>
  <c r="D2" i="31"/>
  <c r="AF2" i="31"/>
  <c r="AG2" i="31" s="1"/>
  <c r="AJ2" i="31" s="1"/>
  <c r="D3" i="31"/>
  <c r="E3" i="31"/>
  <c r="F3" i="31"/>
  <c r="G3" i="31"/>
  <c r="J3" i="31"/>
  <c r="M3" i="31"/>
  <c r="N3" i="31"/>
  <c r="O3" i="31"/>
  <c r="R3" i="31"/>
  <c r="S3" i="31"/>
  <c r="U3" i="31"/>
  <c r="W3" i="31"/>
  <c r="Z3" i="31"/>
  <c r="AB3" i="31"/>
  <c r="G11" i="31"/>
  <c r="I11" i="31"/>
  <c r="L11" i="31"/>
  <c r="N11" i="31"/>
  <c r="O11" i="31"/>
  <c r="S11" i="31"/>
  <c r="U11" i="31"/>
  <c r="W11" i="31"/>
  <c r="Y11" i="31"/>
  <c r="G13" i="31"/>
  <c r="H13" i="31"/>
  <c r="I13" i="31"/>
  <c r="J13" i="31"/>
  <c r="L13" i="31"/>
  <c r="P13" i="31"/>
  <c r="V13" i="31"/>
  <c r="W13" i="31"/>
  <c r="X13" i="31"/>
  <c r="E17" i="31"/>
  <c r="F17" i="31"/>
  <c r="G17" i="31"/>
  <c r="I17" i="31"/>
  <c r="K17" i="31"/>
  <c r="M17" i="31"/>
  <c r="O17" i="31"/>
  <c r="P17" i="31"/>
  <c r="Q17" i="31"/>
  <c r="U17" i="31"/>
  <c r="W17" i="31"/>
  <c r="X17" i="31"/>
  <c r="D19" i="31"/>
  <c r="G19" i="31"/>
  <c r="H19" i="31"/>
  <c r="I19" i="31"/>
  <c r="J19" i="31"/>
  <c r="P19" i="31"/>
  <c r="Q19" i="31"/>
  <c r="R19" i="31"/>
  <c r="S19" i="31"/>
  <c r="T19" i="31"/>
  <c r="W19" i="31"/>
  <c r="Y19" i="31"/>
  <c r="AF22" i="31"/>
  <c r="C24" i="31"/>
  <c r="E24" i="31"/>
  <c r="F24" i="31"/>
  <c r="G24" i="31"/>
  <c r="N24" i="31"/>
  <c r="O24" i="31"/>
  <c r="R24" i="31"/>
  <c r="S24" i="31"/>
  <c r="V24" i="31"/>
  <c r="W24" i="31"/>
  <c r="Z24" i="31"/>
  <c r="AA24" i="31"/>
  <c r="D30" i="31"/>
  <c r="E30" i="31"/>
  <c r="F30" i="31"/>
  <c r="G30" i="31"/>
  <c r="J30" i="31"/>
  <c r="L30" i="31"/>
  <c r="M30" i="31"/>
  <c r="N30" i="31"/>
  <c r="O30" i="31"/>
  <c r="P30" i="31"/>
  <c r="R30" i="31"/>
  <c r="T30" i="31"/>
  <c r="U30" i="31"/>
  <c r="V30" i="31"/>
  <c r="W30" i="31"/>
  <c r="X30" i="31"/>
  <c r="C33" i="31"/>
  <c r="D33" i="31"/>
  <c r="E33" i="31"/>
  <c r="F33" i="31"/>
  <c r="G33" i="31"/>
  <c r="I33" i="31"/>
  <c r="K33" i="31"/>
  <c r="N33" i="31"/>
  <c r="O33" i="31"/>
  <c r="Q33" i="31"/>
  <c r="S33" i="31"/>
  <c r="U33" i="31"/>
  <c r="Y33" i="31"/>
  <c r="E37" i="31"/>
  <c r="F37" i="31"/>
  <c r="G37" i="31"/>
  <c r="M37" i="31"/>
  <c r="N37" i="31"/>
  <c r="O37" i="31"/>
  <c r="Q37" i="31"/>
  <c r="V37" i="31"/>
  <c r="W37" i="31"/>
  <c r="X37" i="31"/>
  <c r="K39" i="31"/>
  <c r="L39" i="31"/>
  <c r="N39" i="31"/>
  <c r="O39" i="31"/>
  <c r="Q39" i="31"/>
  <c r="S39" i="31"/>
  <c r="Z39" i="31"/>
  <c r="AC39" i="31"/>
  <c r="D43" i="31"/>
  <c r="E43" i="31"/>
  <c r="F43" i="31"/>
  <c r="H43" i="31"/>
  <c r="I43" i="31"/>
  <c r="L43" i="31"/>
  <c r="M43" i="31"/>
  <c r="N43" i="31"/>
  <c r="P43" i="31"/>
  <c r="Q43" i="31"/>
  <c r="T43" i="31"/>
  <c r="U43" i="31"/>
  <c r="V43" i="31"/>
  <c r="Y43" i="31"/>
  <c r="E44" i="31"/>
  <c r="G44" i="31"/>
  <c r="J44" i="31"/>
  <c r="O44" i="31"/>
  <c r="Q44" i="31"/>
  <c r="R44" i="31"/>
  <c r="Y44" i="31"/>
  <c r="D2" i="30"/>
  <c r="AF2" i="30"/>
  <c r="E7" i="30"/>
  <c r="G7" i="30"/>
  <c r="F7" i="30"/>
  <c r="L7" i="30"/>
  <c r="N7" i="30"/>
  <c r="P7" i="30"/>
  <c r="P8" i="30" s="1"/>
  <c r="U7" i="30"/>
  <c r="V7" i="30"/>
  <c r="X7" i="30"/>
  <c r="H15" i="30"/>
  <c r="S22" i="30"/>
  <c r="J15" i="30"/>
  <c r="N31" i="30"/>
  <c r="V27" i="30"/>
  <c r="V28" i="30" s="1"/>
  <c r="AC25" i="30"/>
  <c r="G31" i="30"/>
  <c r="I31" i="30"/>
  <c r="O31" i="30"/>
  <c r="Q31" i="30"/>
  <c r="Y31" i="30"/>
  <c r="E31" i="30"/>
  <c r="W31" i="30"/>
  <c r="X31" i="30"/>
  <c r="AG31" i="30"/>
  <c r="D2" i="29"/>
  <c r="AF2" i="29"/>
  <c r="C7" i="29"/>
  <c r="C8" i="29" s="1"/>
  <c r="K7" i="29"/>
  <c r="S7" i="29"/>
  <c r="K15" i="29"/>
  <c r="AC14" i="29"/>
  <c r="W22" i="29"/>
  <c r="G22" i="29"/>
  <c r="E22" i="29"/>
  <c r="G31" i="29"/>
  <c r="J22" i="29"/>
  <c r="K31" i="29"/>
  <c r="M22" i="29"/>
  <c r="R22" i="29"/>
  <c r="S31" i="29"/>
  <c r="U22" i="29"/>
  <c r="D27" i="29"/>
  <c r="L27" i="29"/>
  <c r="L28" i="29" s="1"/>
  <c r="T27" i="29"/>
  <c r="D31" i="29"/>
  <c r="H31" i="29"/>
  <c r="L31" i="29"/>
  <c r="Q31" i="29"/>
  <c r="R31" i="29"/>
  <c r="T31" i="29"/>
  <c r="X31" i="29"/>
  <c r="Y31" i="29"/>
  <c r="C31" i="29"/>
  <c r="O31" i="29"/>
  <c r="P31" i="29"/>
  <c r="W31" i="29"/>
  <c r="I33" i="26"/>
  <c r="O33" i="26"/>
  <c r="Q33" i="26"/>
  <c r="P27" i="29"/>
  <c r="X39" i="26"/>
  <c r="Q43" i="26"/>
  <c r="D2" i="28"/>
  <c r="E2" i="28" s="1"/>
  <c r="AF2" i="28"/>
  <c r="AG2" i="28" s="1"/>
  <c r="AJ2" i="28" s="1"/>
  <c r="AC4" i="28"/>
  <c r="AC57" i="4" s="1"/>
  <c r="D7" i="28"/>
  <c r="J7" i="28"/>
  <c r="X7" i="28"/>
  <c r="E7" i="28"/>
  <c r="F7" i="28"/>
  <c r="H7" i="28"/>
  <c r="I7" i="28"/>
  <c r="K7" i="28"/>
  <c r="M7" i="28"/>
  <c r="N7" i="28"/>
  <c r="Q7" i="28"/>
  <c r="Q8" i="28" s="1"/>
  <c r="U7" i="28"/>
  <c r="V7" i="28"/>
  <c r="Y7" i="28"/>
  <c r="H15" i="28"/>
  <c r="I15" i="28"/>
  <c r="L13" i="26"/>
  <c r="V15" i="28"/>
  <c r="AG14" i="28"/>
  <c r="C17" i="26"/>
  <c r="K17" i="26"/>
  <c r="S17" i="26"/>
  <c r="AG18" i="28"/>
  <c r="H22" i="28"/>
  <c r="L19" i="26"/>
  <c r="T19" i="26"/>
  <c r="X22" i="28"/>
  <c r="L22" i="28"/>
  <c r="P22" i="28"/>
  <c r="AG22" i="28"/>
  <c r="F22" i="28"/>
  <c r="N31" i="28"/>
  <c r="O31" i="28"/>
  <c r="V22" i="28"/>
  <c r="AC25" i="28"/>
  <c r="D31" i="28"/>
  <c r="H31" i="28"/>
  <c r="J31" i="28"/>
  <c r="L31" i="28"/>
  <c r="M31" i="28"/>
  <c r="R31" i="28"/>
  <c r="T31" i="28"/>
  <c r="U31" i="28"/>
  <c r="Y31" i="28"/>
  <c r="V31" i="28"/>
  <c r="AG31" i="28"/>
  <c r="C27" i="28"/>
  <c r="C28" i="28" s="1"/>
  <c r="D37" i="26"/>
  <c r="I37" i="26"/>
  <c r="L37" i="26"/>
  <c r="Q37" i="26"/>
  <c r="Y37" i="26"/>
  <c r="U27" i="28"/>
  <c r="U28" i="28" s="1"/>
  <c r="Z39" i="26"/>
  <c r="AC40" i="28"/>
  <c r="S43" i="26"/>
  <c r="D44" i="26"/>
  <c r="J44" i="26"/>
  <c r="L44" i="26"/>
  <c r="T44" i="26"/>
  <c r="D2" i="27"/>
  <c r="E2" i="27" s="1"/>
  <c r="AF2" i="27"/>
  <c r="AG2" i="27" s="1"/>
  <c r="AJ2" i="27" s="1"/>
  <c r="J15" i="27"/>
  <c r="P3" i="26"/>
  <c r="Q3" i="26"/>
  <c r="X15" i="27"/>
  <c r="Y3" i="26"/>
  <c r="AA3" i="26"/>
  <c r="AC14" i="27"/>
  <c r="C7" i="27"/>
  <c r="D7" i="27"/>
  <c r="I7" i="27"/>
  <c r="J7" i="27"/>
  <c r="K7" i="27"/>
  <c r="K8" i="27" s="1"/>
  <c r="L7" i="27"/>
  <c r="N7" i="27"/>
  <c r="Q7" i="27"/>
  <c r="S7" i="27"/>
  <c r="S8" i="27" s="1"/>
  <c r="T11" i="26"/>
  <c r="V7" i="27"/>
  <c r="Y7" i="27"/>
  <c r="E13" i="26"/>
  <c r="G13" i="26"/>
  <c r="M13" i="26"/>
  <c r="T15" i="27"/>
  <c r="U13" i="26"/>
  <c r="R15" i="27"/>
  <c r="Z15" i="27"/>
  <c r="E17" i="26"/>
  <c r="G17" i="26"/>
  <c r="I17" i="26"/>
  <c r="M17" i="26"/>
  <c r="N17" i="26"/>
  <c r="O17" i="26"/>
  <c r="Q17" i="26"/>
  <c r="U17" i="26"/>
  <c r="W17" i="26"/>
  <c r="Y17" i="26"/>
  <c r="AG18" i="27"/>
  <c r="C19" i="26"/>
  <c r="I19" i="26"/>
  <c r="P19" i="26"/>
  <c r="Q19" i="26"/>
  <c r="W19" i="26"/>
  <c r="X19" i="26"/>
  <c r="Y19" i="26"/>
  <c r="AG20" i="27"/>
  <c r="F22" i="27"/>
  <c r="R22" i="27"/>
  <c r="S22" i="27"/>
  <c r="AG22" i="27"/>
  <c r="AG22" i="26" s="1"/>
  <c r="C22" i="27"/>
  <c r="H27" i="27"/>
  <c r="J22" i="27"/>
  <c r="K22" i="27"/>
  <c r="N22" i="27"/>
  <c r="P31" i="27"/>
  <c r="V22" i="27"/>
  <c r="X31" i="27"/>
  <c r="AA24" i="26"/>
  <c r="C30" i="26"/>
  <c r="D30" i="26"/>
  <c r="G30" i="26"/>
  <c r="J31" i="27"/>
  <c r="O30" i="26"/>
  <c r="R31" i="27"/>
  <c r="T30" i="26"/>
  <c r="H31" i="27"/>
  <c r="AG31" i="27"/>
  <c r="C33" i="26"/>
  <c r="F33" i="26"/>
  <c r="H33" i="26"/>
  <c r="K33" i="26"/>
  <c r="V33" i="26"/>
  <c r="X33" i="26"/>
  <c r="C37" i="26"/>
  <c r="E37" i="26"/>
  <c r="J37" i="26"/>
  <c r="K37" i="26"/>
  <c r="M37" i="26"/>
  <c r="S37" i="26"/>
  <c r="U37" i="26"/>
  <c r="X37" i="26"/>
  <c r="C39" i="26"/>
  <c r="D39" i="26"/>
  <c r="L39" i="26"/>
  <c r="N39" i="26"/>
  <c r="T39" i="26"/>
  <c r="AA39" i="26"/>
  <c r="AB39" i="26"/>
  <c r="AC40" i="27"/>
  <c r="AC90" i="5" s="1"/>
  <c r="E43" i="26"/>
  <c r="G43" i="26"/>
  <c r="M43" i="26"/>
  <c r="U43" i="26"/>
  <c r="W43" i="26"/>
  <c r="E44" i="26"/>
  <c r="F44" i="26"/>
  <c r="V44" i="26"/>
  <c r="D2" i="26"/>
  <c r="E2" i="26" s="1"/>
  <c r="AF2" i="26"/>
  <c r="AI2" i="26" s="1"/>
  <c r="C3" i="26"/>
  <c r="G3" i="26"/>
  <c r="O3" i="26"/>
  <c r="W3" i="26"/>
  <c r="H11" i="26"/>
  <c r="J11" i="26"/>
  <c r="K11" i="26"/>
  <c r="L11" i="26"/>
  <c r="P11" i="26"/>
  <c r="R11" i="26"/>
  <c r="X11" i="26"/>
  <c r="C13" i="26"/>
  <c r="D13" i="26"/>
  <c r="I13" i="26"/>
  <c r="K13" i="26"/>
  <c r="O13" i="26"/>
  <c r="Q13" i="26"/>
  <c r="S13" i="26"/>
  <c r="Y13" i="26"/>
  <c r="D17" i="26"/>
  <c r="F17" i="26"/>
  <c r="J17" i="26"/>
  <c r="P17" i="26"/>
  <c r="R17" i="26"/>
  <c r="V17" i="26"/>
  <c r="D19" i="26"/>
  <c r="F19" i="26"/>
  <c r="G19" i="26"/>
  <c r="H19" i="26"/>
  <c r="J19" i="26"/>
  <c r="K19" i="26"/>
  <c r="O19" i="26"/>
  <c r="R19" i="26"/>
  <c r="S19" i="26"/>
  <c r="V19" i="26"/>
  <c r="AF22" i="26"/>
  <c r="D24" i="26"/>
  <c r="H24" i="26"/>
  <c r="J24" i="26"/>
  <c r="L24" i="26"/>
  <c r="P24" i="26"/>
  <c r="R24" i="26"/>
  <c r="T24" i="26"/>
  <c r="X24" i="26"/>
  <c r="Z24" i="26"/>
  <c r="AB24" i="26"/>
  <c r="F30" i="26"/>
  <c r="H30" i="26"/>
  <c r="K30" i="26"/>
  <c r="N30" i="26"/>
  <c r="S30" i="26"/>
  <c r="V30" i="26"/>
  <c r="W30" i="26"/>
  <c r="D33" i="26"/>
  <c r="G33" i="26"/>
  <c r="J33" i="26"/>
  <c r="L33" i="26"/>
  <c r="N33" i="26"/>
  <c r="P33" i="26"/>
  <c r="R33" i="26"/>
  <c r="S33" i="26"/>
  <c r="T33" i="26"/>
  <c r="W33" i="26"/>
  <c r="F37" i="26"/>
  <c r="H37" i="26"/>
  <c r="P37" i="26"/>
  <c r="R37" i="26"/>
  <c r="T37" i="26"/>
  <c r="K39" i="26"/>
  <c r="S39" i="26"/>
  <c r="C43" i="26"/>
  <c r="D43" i="26"/>
  <c r="L43" i="26"/>
  <c r="O43" i="26"/>
  <c r="T43" i="26"/>
  <c r="Y43" i="26"/>
  <c r="M44" i="26"/>
  <c r="N44" i="26"/>
  <c r="U44" i="26"/>
  <c r="D2" i="25"/>
  <c r="E2" i="25" s="1"/>
  <c r="AF2" i="25"/>
  <c r="AI2" i="25" s="1"/>
  <c r="L15" i="25"/>
  <c r="E7" i="25"/>
  <c r="H7" i="25"/>
  <c r="H8" i="25" s="1"/>
  <c r="J7" i="25"/>
  <c r="M7" i="25"/>
  <c r="P11" i="22"/>
  <c r="R7" i="25"/>
  <c r="T7" i="25"/>
  <c r="U7" i="25"/>
  <c r="X7" i="25"/>
  <c r="X8" i="25" s="1"/>
  <c r="D15" i="25"/>
  <c r="F15" i="25"/>
  <c r="I15" i="25"/>
  <c r="L22" i="25"/>
  <c r="S15" i="25"/>
  <c r="T22" i="25"/>
  <c r="U15" i="25"/>
  <c r="AC14" i="25"/>
  <c r="AA15" i="25"/>
  <c r="AG18" i="25"/>
  <c r="F19" i="22"/>
  <c r="AG20" i="25"/>
  <c r="Q22" i="25"/>
  <c r="I22" i="25"/>
  <c r="AC25" i="25"/>
  <c r="D31" i="25"/>
  <c r="F31" i="25"/>
  <c r="H31" i="25"/>
  <c r="J31" i="25"/>
  <c r="O31" i="25"/>
  <c r="P31" i="25"/>
  <c r="R31" i="25"/>
  <c r="T31" i="25"/>
  <c r="W31" i="25"/>
  <c r="X31" i="25"/>
  <c r="C31" i="25"/>
  <c r="L31" i="25"/>
  <c r="V31" i="25"/>
  <c r="N37" i="22"/>
  <c r="V37" i="22"/>
  <c r="G39" i="22"/>
  <c r="AC40" i="25"/>
  <c r="AC88" i="5" s="1"/>
  <c r="D2" i="24"/>
  <c r="E2" i="24" s="1"/>
  <c r="F2" i="24" s="1"/>
  <c r="G2" i="24" s="1"/>
  <c r="AF2" i="24"/>
  <c r="AI2" i="24" s="1"/>
  <c r="C7" i="24"/>
  <c r="C8" i="24" s="1"/>
  <c r="E7" i="24"/>
  <c r="I7" i="24"/>
  <c r="I8" i="24" s="1"/>
  <c r="M7" i="24"/>
  <c r="M8" i="24" s="1"/>
  <c r="U7" i="24"/>
  <c r="U8" i="24" s="1"/>
  <c r="Y7" i="24"/>
  <c r="K15" i="24"/>
  <c r="W15" i="24"/>
  <c r="AG20" i="24"/>
  <c r="AG22" i="24"/>
  <c r="Q22" i="24"/>
  <c r="AG28" i="24"/>
  <c r="E31" i="24"/>
  <c r="P31" i="24"/>
  <c r="U27" i="24"/>
  <c r="X31" i="24"/>
  <c r="J31" i="24"/>
  <c r="U31" i="24"/>
  <c r="Y33" i="22"/>
  <c r="J27" i="24"/>
  <c r="E27" i="24"/>
  <c r="E35" i="24" s="1"/>
  <c r="D2" i="23"/>
  <c r="E2" i="23" s="1"/>
  <c r="AF2" i="23"/>
  <c r="AI2" i="23" s="1"/>
  <c r="C3" i="22"/>
  <c r="D3" i="22"/>
  <c r="F3" i="22"/>
  <c r="K3" i="22"/>
  <c r="L3" i="22"/>
  <c r="P3" i="22"/>
  <c r="S3" i="22"/>
  <c r="V3" i="22"/>
  <c r="AA3" i="22"/>
  <c r="AC4" i="23"/>
  <c r="AC52" i="4" s="1"/>
  <c r="D7" i="23"/>
  <c r="D8" i="23" s="1"/>
  <c r="T7" i="23"/>
  <c r="T8" i="23" s="1"/>
  <c r="F11" i="22"/>
  <c r="H11" i="22"/>
  <c r="K7" i="23"/>
  <c r="L7" i="23"/>
  <c r="N11" i="22"/>
  <c r="Q11" i="22"/>
  <c r="S7" i="23"/>
  <c r="T11" i="22"/>
  <c r="G22" i="23"/>
  <c r="O13" i="22"/>
  <c r="R22" i="23"/>
  <c r="L15" i="23"/>
  <c r="AB15" i="23"/>
  <c r="C17" i="22"/>
  <c r="F17" i="22"/>
  <c r="H17" i="22"/>
  <c r="I17" i="22"/>
  <c r="M17" i="22"/>
  <c r="N17" i="22"/>
  <c r="P17" i="22"/>
  <c r="S17" i="22"/>
  <c r="U17" i="22"/>
  <c r="X17" i="22"/>
  <c r="Y17" i="22"/>
  <c r="D19" i="22"/>
  <c r="J19" i="22"/>
  <c r="L19" i="22"/>
  <c r="P19" i="22"/>
  <c r="T19" i="22"/>
  <c r="W19" i="22"/>
  <c r="AG20" i="23"/>
  <c r="C22" i="23"/>
  <c r="E22" i="23"/>
  <c r="M22" i="23"/>
  <c r="AG22" i="23"/>
  <c r="D24" i="22"/>
  <c r="F24" i="22"/>
  <c r="L24" i="22"/>
  <c r="M31" i="23"/>
  <c r="O22" i="23"/>
  <c r="T24" i="22"/>
  <c r="D27" i="23"/>
  <c r="C31" i="23"/>
  <c r="D30" i="22"/>
  <c r="I30" i="22"/>
  <c r="K31" i="23"/>
  <c r="L30" i="22"/>
  <c r="Q30" i="22"/>
  <c r="R31" i="23"/>
  <c r="S31" i="23"/>
  <c r="T30" i="22"/>
  <c r="V30" i="22"/>
  <c r="Y30" i="22"/>
  <c r="D31" i="23"/>
  <c r="E31" i="23"/>
  <c r="J31" i="23"/>
  <c r="L31" i="23"/>
  <c r="O31" i="23"/>
  <c r="T31" i="23"/>
  <c r="U31" i="23"/>
  <c r="D33" i="22"/>
  <c r="I33" i="22"/>
  <c r="J33" i="22"/>
  <c r="L27" i="23"/>
  <c r="L35" i="23" s="1"/>
  <c r="M33" i="22"/>
  <c r="Q33" i="22"/>
  <c r="T33" i="22"/>
  <c r="X33" i="22"/>
  <c r="D37" i="22"/>
  <c r="E37" i="22"/>
  <c r="J37" i="22"/>
  <c r="Q37" i="22"/>
  <c r="R37" i="22"/>
  <c r="T37" i="22"/>
  <c r="H39" i="22"/>
  <c r="Q39" i="22"/>
  <c r="X39" i="22"/>
  <c r="Z39" i="22"/>
  <c r="AB39" i="22"/>
  <c r="C43" i="22"/>
  <c r="F43" i="22"/>
  <c r="G43" i="22"/>
  <c r="K43" i="22"/>
  <c r="M43" i="22"/>
  <c r="N43" i="22"/>
  <c r="O43" i="22"/>
  <c r="Q43" i="22"/>
  <c r="S43" i="22"/>
  <c r="U43" i="22"/>
  <c r="V43" i="22"/>
  <c r="W43" i="22"/>
  <c r="G44" i="22"/>
  <c r="H44" i="22"/>
  <c r="N44" i="22"/>
  <c r="O44" i="22"/>
  <c r="P44" i="22"/>
  <c r="W44" i="22"/>
  <c r="D2" i="22"/>
  <c r="E2" i="22" s="1"/>
  <c r="F2" i="22" s="1"/>
  <c r="G2" i="22" s="1"/>
  <c r="AF2" i="22"/>
  <c r="AI2" i="22" s="1"/>
  <c r="G3" i="22"/>
  <c r="H3" i="22"/>
  <c r="J3" i="22"/>
  <c r="N3" i="22"/>
  <c r="O3" i="22"/>
  <c r="R3" i="22"/>
  <c r="T3" i="22"/>
  <c r="X3" i="22"/>
  <c r="Z3" i="22"/>
  <c r="AB3" i="22"/>
  <c r="D11" i="22"/>
  <c r="J11" i="22"/>
  <c r="R11" i="22"/>
  <c r="V11" i="22"/>
  <c r="X11" i="22"/>
  <c r="C13" i="22"/>
  <c r="G13" i="22"/>
  <c r="I13" i="22"/>
  <c r="K13" i="22"/>
  <c r="M13" i="22"/>
  <c r="Q13" i="22"/>
  <c r="S13" i="22"/>
  <c r="U13" i="22"/>
  <c r="Y13" i="22"/>
  <c r="AA13" i="22"/>
  <c r="AC13" i="22"/>
  <c r="D17" i="22"/>
  <c r="E17" i="22"/>
  <c r="G17" i="22"/>
  <c r="K17" i="22"/>
  <c r="L17" i="22"/>
  <c r="O17" i="22"/>
  <c r="Q17" i="22"/>
  <c r="T17" i="22"/>
  <c r="V17" i="22"/>
  <c r="W17" i="22"/>
  <c r="G19" i="22"/>
  <c r="H19" i="22"/>
  <c r="O19" i="22"/>
  <c r="R19" i="22"/>
  <c r="V19" i="22"/>
  <c r="X19" i="22"/>
  <c r="AF22" i="22"/>
  <c r="E24" i="22"/>
  <c r="J24" i="22"/>
  <c r="M24" i="22"/>
  <c r="N24" i="22"/>
  <c r="R24" i="22"/>
  <c r="U24" i="22"/>
  <c r="V24" i="22"/>
  <c r="Z24" i="22"/>
  <c r="AB24" i="22"/>
  <c r="C30" i="22"/>
  <c r="E30" i="22"/>
  <c r="F30" i="22"/>
  <c r="H30" i="22"/>
  <c r="J30" i="22"/>
  <c r="K30" i="22"/>
  <c r="M30" i="22"/>
  <c r="P30" i="22"/>
  <c r="R30" i="22"/>
  <c r="S30" i="22"/>
  <c r="U30" i="22"/>
  <c r="X30" i="22"/>
  <c r="C33" i="22"/>
  <c r="E33" i="22"/>
  <c r="H33" i="22"/>
  <c r="K33" i="22"/>
  <c r="P33" i="22"/>
  <c r="R33" i="22"/>
  <c r="S33" i="22"/>
  <c r="U33" i="22"/>
  <c r="C37" i="22"/>
  <c r="G37" i="22"/>
  <c r="I37" i="22"/>
  <c r="K37" i="22"/>
  <c r="L37" i="22"/>
  <c r="M37" i="22"/>
  <c r="O37" i="22"/>
  <c r="S37" i="22"/>
  <c r="U37" i="22"/>
  <c r="W37" i="22"/>
  <c r="Y37" i="22"/>
  <c r="D39" i="22"/>
  <c r="E39" i="22"/>
  <c r="I39" i="22"/>
  <c r="J39" i="22"/>
  <c r="L39" i="22"/>
  <c r="M39" i="22"/>
  <c r="P39" i="22"/>
  <c r="R39" i="22"/>
  <c r="T39" i="22"/>
  <c r="U39" i="22"/>
  <c r="Y39" i="22"/>
  <c r="D43" i="22"/>
  <c r="E43" i="22"/>
  <c r="H43" i="22"/>
  <c r="I43" i="22"/>
  <c r="L43" i="22"/>
  <c r="P43" i="22"/>
  <c r="T43" i="22"/>
  <c r="X43" i="22"/>
  <c r="Y43" i="22"/>
  <c r="F44" i="22"/>
  <c r="J44" i="22"/>
  <c r="R44" i="22"/>
  <c r="V44" i="22"/>
  <c r="X44" i="22"/>
  <c r="D2" i="21"/>
  <c r="E2" i="21" s="1"/>
  <c r="AF2" i="21"/>
  <c r="AI2" i="21" s="1"/>
  <c r="AC4" i="21"/>
  <c r="AC50" i="4" s="1"/>
  <c r="F7" i="21"/>
  <c r="C7" i="21"/>
  <c r="D7" i="21"/>
  <c r="H7" i="21"/>
  <c r="K7" i="21"/>
  <c r="L7" i="21"/>
  <c r="L8" i="21" s="1"/>
  <c r="P7" i="21"/>
  <c r="P8" i="21" s="1"/>
  <c r="S7" i="21"/>
  <c r="T7" i="21"/>
  <c r="T8" i="21" s="1"/>
  <c r="X7" i="21"/>
  <c r="E15" i="21"/>
  <c r="H15" i="21"/>
  <c r="I15" i="21"/>
  <c r="M15" i="21"/>
  <c r="N7" i="21"/>
  <c r="N8" i="21" s="1"/>
  <c r="U15" i="21"/>
  <c r="Y15" i="21"/>
  <c r="AC15" i="21"/>
  <c r="W15" i="21"/>
  <c r="AB15" i="21"/>
  <c r="AG18" i="21"/>
  <c r="AG20" i="21"/>
  <c r="E22" i="21"/>
  <c r="U22" i="21"/>
  <c r="I22" i="21"/>
  <c r="N31" i="21"/>
  <c r="V31" i="21"/>
  <c r="W22" i="21"/>
  <c r="AC25" i="21"/>
  <c r="S27" i="21"/>
  <c r="S28" i="21" s="1"/>
  <c r="G31" i="21"/>
  <c r="H31" i="21"/>
  <c r="O31" i="21"/>
  <c r="W31" i="21"/>
  <c r="Q31" i="21"/>
  <c r="X31" i="21"/>
  <c r="W33" i="18"/>
  <c r="C27" i="21"/>
  <c r="C28" i="21" s="1"/>
  <c r="G37" i="18"/>
  <c r="K27" i="21"/>
  <c r="O37" i="18"/>
  <c r="X27" i="21"/>
  <c r="AC40" i="21"/>
  <c r="AC84" i="5" s="1"/>
  <c r="D2" i="20"/>
  <c r="AF2" i="20"/>
  <c r="G3" i="18"/>
  <c r="H3" i="18"/>
  <c r="J15" i="20"/>
  <c r="O3" i="18"/>
  <c r="P3" i="18"/>
  <c r="W3" i="18"/>
  <c r="X3" i="18"/>
  <c r="J7" i="20"/>
  <c r="K11" i="18"/>
  <c r="R7" i="20"/>
  <c r="R8" i="20" s="1"/>
  <c r="X7" i="20"/>
  <c r="C22" i="20"/>
  <c r="K15" i="20"/>
  <c r="P7" i="20"/>
  <c r="V15" i="20"/>
  <c r="Y15" i="20"/>
  <c r="AC15" i="20"/>
  <c r="F17" i="18"/>
  <c r="O17" i="18"/>
  <c r="V17" i="18"/>
  <c r="AG18" i="20"/>
  <c r="O19" i="18"/>
  <c r="AG20" i="20"/>
  <c r="AG22" i="20"/>
  <c r="F27" i="20"/>
  <c r="F28" i="20" s="1"/>
  <c r="H22" i="20"/>
  <c r="N27" i="20"/>
  <c r="N28" i="20" s="1"/>
  <c r="X27" i="20"/>
  <c r="AC25" i="20"/>
  <c r="D31" i="20"/>
  <c r="J31" i="20"/>
  <c r="L31" i="20"/>
  <c r="P31" i="20"/>
  <c r="W31" i="20"/>
  <c r="C31" i="20"/>
  <c r="H31" i="20"/>
  <c r="T31" i="20"/>
  <c r="X31" i="20"/>
  <c r="C39" i="18"/>
  <c r="AC40" i="20"/>
  <c r="AC83" i="5" s="1"/>
  <c r="J44" i="18"/>
  <c r="R44" i="18"/>
  <c r="D2" i="19"/>
  <c r="AF2" i="19"/>
  <c r="G15" i="19"/>
  <c r="I3" i="18"/>
  <c r="N3" i="18"/>
  <c r="Q3" i="18"/>
  <c r="U7" i="19"/>
  <c r="I7" i="19"/>
  <c r="L7" i="19"/>
  <c r="L8" i="19" s="1"/>
  <c r="O7" i="19"/>
  <c r="T7" i="19"/>
  <c r="Y7" i="19"/>
  <c r="M7" i="19"/>
  <c r="R13" i="18"/>
  <c r="Z13" i="18"/>
  <c r="C17" i="18"/>
  <c r="I17" i="18"/>
  <c r="M17" i="18"/>
  <c r="O22" i="19"/>
  <c r="Q22" i="19"/>
  <c r="AG18" i="19"/>
  <c r="E19" i="18"/>
  <c r="J19" i="18"/>
  <c r="M19" i="18"/>
  <c r="R19" i="18"/>
  <c r="U19" i="18"/>
  <c r="AG20" i="19"/>
  <c r="C22" i="19"/>
  <c r="G22" i="19"/>
  <c r="H24" i="18"/>
  <c r="K24" i="18"/>
  <c r="T24" i="18"/>
  <c r="X22" i="19"/>
  <c r="AA24" i="18"/>
  <c r="AB24" i="18"/>
  <c r="AG28" i="19"/>
  <c r="Q31" i="19"/>
  <c r="V30" i="18"/>
  <c r="J31" i="19"/>
  <c r="M31" i="19"/>
  <c r="X31" i="19"/>
  <c r="D33" i="18"/>
  <c r="E33" i="18"/>
  <c r="F33" i="18"/>
  <c r="H33" i="18"/>
  <c r="J33" i="18"/>
  <c r="P33" i="18"/>
  <c r="R33" i="18"/>
  <c r="V33" i="18"/>
  <c r="X33" i="18"/>
  <c r="AG33" i="19"/>
  <c r="C37" i="18"/>
  <c r="E37" i="18"/>
  <c r="M37" i="18"/>
  <c r="S37" i="18"/>
  <c r="U37" i="18"/>
  <c r="O39" i="18"/>
  <c r="T39" i="18"/>
  <c r="AB39" i="18"/>
  <c r="E43" i="18"/>
  <c r="G43" i="18"/>
  <c r="H43" i="18"/>
  <c r="J43" i="18"/>
  <c r="M43" i="18"/>
  <c r="O43" i="18"/>
  <c r="P43" i="18"/>
  <c r="R43" i="18"/>
  <c r="U43" i="18"/>
  <c r="W43" i="18"/>
  <c r="D44" i="18"/>
  <c r="F44" i="18"/>
  <c r="T44" i="18"/>
  <c r="V44" i="18"/>
  <c r="D2" i="18"/>
  <c r="AF2" i="18"/>
  <c r="F3" i="18"/>
  <c r="J3" i="18"/>
  <c r="R3" i="18"/>
  <c r="V3" i="18"/>
  <c r="Z3" i="18"/>
  <c r="C11" i="18"/>
  <c r="E11" i="18"/>
  <c r="J11" i="18"/>
  <c r="O11" i="18"/>
  <c r="R11" i="18"/>
  <c r="S11" i="18"/>
  <c r="U11" i="18"/>
  <c r="Y11" i="18"/>
  <c r="C13" i="18"/>
  <c r="H13" i="18"/>
  <c r="L13" i="18"/>
  <c r="N13" i="18"/>
  <c r="S13" i="18"/>
  <c r="T13" i="18"/>
  <c r="W13" i="18"/>
  <c r="X13" i="18"/>
  <c r="AA13" i="18"/>
  <c r="AB13" i="18"/>
  <c r="E17" i="18"/>
  <c r="K17" i="18"/>
  <c r="N17" i="18"/>
  <c r="S17" i="18"/>
  <c r="U17" i="18"/>
  <c r="C19" i="18"/>
  <c r="I19" i="18"/>
  <c r="K19" i="18"/>
  <c r="Q19" i="18"/>
  <c r="S19" i="18"/>
  <c r="Y19" i="18"/>
  <c r="C24" i="18"/>
  <c r="E24" i="18"/>
  <c r="G24" i="18"/>
  <c r="O24" i="18"/>
  <c r="W24" i="18"/>
  <c r="AC24" i="18"/>
  <c r="C30" i="18"/>
  <c r="E30" i="18"/>
  <c r="G30" i="18"/>
  <c r="I30" i="18"/>
  <c r="K30" i="18"/>
  <c r="Q30" i="18"/>
  <c r="S30" i="18"/>
  <c r="U30" i="18"/>
  <c r="W30" i="18"/>
  <c r="Y30" i="18"/>
  <c r="C33" i="18"/>
  <c r="G33" i="18"/>
  <c r="I33" i="18"/>
  <c r="K33" i="18"/>
  <c r="O33" i="18"/>
  <c r="Q33" i="18"/>
  <c r="S33" i="18"/>
  <c r="U33" i="18"/>
  <c r="Y33" i="18"/>
  <c r="J37" i="18"/>
  <c r="K37" i="18"/>
  <c r="R37" i="18"/>
  <c r="Y37" i="18"/>
  <c r="D39" i="18"/>
  <c r="E39" i="18"/>
  <c r="G39" i="18"/>
  <c r="I39" i="18"/>
  <c r="K39" i="18"/>
  <c r="L39" i="18"/>
  <c r="Q39" i="18"/>
  <c r="Y39" i="18"/>
  <c r="AA39" i="18"/>
  <c r="C43" i="18"/>
  <c r="D43" i="18"/>
  <c r="I43" i="18"/>
  <c r="K43" i="18"/>
  <c r="L43" i="18"/>
  <c r="Q43" i="18"/>
  <c r="S43" i="18"/>
  <c r="X43" i="18"/>
  <c r="Y43" i="18"/>
  <c r="E44" i="18"/>
  <c r="L44" i="18"/>
  <c r="P44" i="18"/>
  <c r="U44" i="18"/>
  <c r="X44" i="18"/>
  <c r="D2" i="17"/>
  <c r="E2" i="17" s="1"/>
  <c r="AF2" i="17"/>
  <c r="AC4" i="17"/>
  <c r="AC46" i="4" s="1"/>
  <c r="P7" i="17"/>
  <c r="P8" i="17" s="1"/>
  <c r="G7" i="17"/>
  <c r="I7" i="17"/>
  <c r="I8" i="17" s="1"/>
  <c r="O7" i="17"/>
  <c r="O8" i="17" s="1"/>
  <c r="W7" i="17"/>
  <c r="Y7" i="17"/>
  <c r="Y8" i="17" s="1"/>
  <c r="W15" i="17"/>
  <c r="U15" i="17"/>
  <c r="AC14" i="17"/>
  <c r="W22" i="17"/>
  <c r="G22" i="17"/>
  <c r="J31" i="17"/>
  <c r="V31" i="17"/>
  <c r="D31" i="17"/>
  <c r="L31" i="17"/>
  <c r="T31" i="17"/>
  <c r="G31" i="17"/>
  <c r="O31" i="17"/>
  <c r="X33" i="13"/>
  <c r="O27" i="17"/>
  <c r="I27" i="17"/>
  <c r="I28" i="17" s="1"/>
  <c r="AC40" i="17"/>
  <c r="AC80" i="5" s="1"/>
  <c r="D2" i="16"/>
  <c r="E2" i="16" s="1"/>
  <c r="AF2" i="16"/>
  <c r="AI2" i="16" s="1"/>
  <c r="E3" i="13"/>
  <c r="M3" i="13"/>
  <c r="M7" i="16"/>
  <c r="O7" i="16"/>
  <c r="O8" i="16" s="1"/>
  <c r="C7" i="16"/>
  <c r="C8" i="16" s="1"/>
  <c r="G7" i="16"/>
  <c r="J7" i="16"/>
  <c r="J8" i="16" s="1"/>
  <c r="N7" i="16"/>
  <c r="R7" i="16"/>
  <c r="W7" i="16"/>
  <c r="E15" i="16"/>
  <c r="M15" i="16"/>
  <c r="Q7" i="16"/>
  <c r="Q8" i="16" s="1"/>
  <c r="Y15" i="16"/>
  <c r="AC15" i="16"/>
  <c r="AG18" i="16"/>
  <c r="D19" i="13"/>
  <c r="L19" i="13"/>
  <c r="AG20" i="16"/>
  <c r="Q22" i="16"/>
  <c r="G27" i="16"/>
  <c r="I22" i="16"/>
  <c r="J22" i="16"/>
  <c r="R22" i="16"/>
  <c r="X31" i="16"/>
  <c r="AC25" i="16"/>
  <c r="I31" i="16"/>
  <c r="U31" i="16"/>
  <c r="Y31" i="16"/>
  <c r="H31" i="16"/>
  <c r="P31" i="16"/>
  <c r="Q31" i="16"/>
  <c r="D27" i="16"/>
  <c r="D28" i="16" s="1"/>
  <c r="D2" i="15"/>
  <c r="AF2" i="15"/>
  <c r="AG2" i="15" s="1"/>
  <c r="AJ2" i="15" s="1"/>
  <c r="J7" i="15"/>
  <c r="D7" i="15"/>
  <c r="E7" i="15"/>
  <c r="L7" i="15"/>
  <c r="T7" i="15"/>
  <c r="N13" i="13"/>
  <c r="R15" i="15"/>
  <c r="Z15" i="15"/>
  <c r="J22" i="15"/>
  <c r="AG20" i="15"/>
  <c r="I22" i="15"/>
  <c r="AG22" i="15"/>
  <c r="AG22" i="13" s="1"/>
  <c r="C31" i="15"/>
  <c r="D22" i="15"/>
  <c r="L24" i="13"/>
  <c r="Q22" i="15"/>
  <c r="R22" i="15"/>
  <c r="T22" i="15"/>
  <c r="U24" i="13"/>
  <c r="AC25" i="15"/>
  <c r="F27" i="15"/>
  <c r="F28" i="15" s="1"/>
  <c r="N27" i="15"/>
  <c r="N28" i="15" s="1"/>
  <c r="E31" i="15"/>
  <c r="M31" i="15"/>
  <c r="V27" i="15"/>
  <c r="V28" i="15" s="1"/>
  <c r="J31" i="15"/>
  <c r="K31" i="15"/>
  <c r="S31" i="15"/>
  <c r="U31" i="15"/>
  <c r="J33" i="13"/>
  <c r="R33" i="13"/>
  <c r="Y33" i="13"/>
  <c r="AG37" i="15"/>
  <c r="K39" i="13"/>
  <c r="AC40" i="15"/>
  <c r="AC78" i="5" s="1"/>
  <c r="E43" i="13"/>
  <c r="U43" i="13"/>
  <c r="D2" i="14"/>
  <c r="AF2" i="14"/>
  <c r="AG2" i="14" s="1"/>
  <c r="AJ2" i="14" s="1"/>
  <c r="C3" i="13"/>
  <c r="G3" i="13"/>
  <c r="J3" i="13"/>
  <c r="K3" i="13"/>
  <c r="O3" i="13"/>
  <c r="P3" i="13"/>
  <c r="R15" i="14"/>
  <c r="S3" i="13"/>
  <c r="W3" i="13"/>
  <c r="Z15" i="14"/>
  <c r="AA3" i="13"/>
  <c r="G7" i="14"/>
  <c r="H11" i="13"/>
  <c r="I11" i="13"/>
  <c r="J7" i="14"/>
  <c r="O7" i="14"/>
  <c r="W7" i="14"/>
  <c r="H15" i="14"/>
  <c r="Q13" i="13"/>
  <c r="U13" i="13"/>
  <c r="AA15" i="14"/>
  <c r="G15" i="14"/>
  <c r="L15" i="14"/>
  <c r="C17" i="13"/>
  <c r="D17" i="13"/>
  <c r="P17" i="13"/>
  <c r="T17" i="13"/>
  <c r="E19" i="13"/>
  <c r="F19" i="13"/>
  <c r="M19" i="13"/>
  <c r="N19" i="13"/>
  <c r="S19" i="13"/>
  <c r="T19" i="13"/>
  <c r="U19" i="13"/>
  <c r="N22" i="14"/>
  <c r="R31" i="14"/>
  <c r="V22" i="14"/>
  <c r="Z24" i="13"/>
  <c r="AG28" i="14"/>
  <c r="T31" i="14"/>
  <c r="AG31" i="14"/>
  <c r="C33" i="13"/>
  <c r="D33" i="13"/>
  <c r="I33" i="13"/>
  <c r="K33" i="13"/>
  <c r="L33" i="13"/>
  <c r="T33" i="13"/>
  <c r="E37" i="13"/>
  <c r="G37" i="13"/>
  <c r="P37" i="13"/>
  <c r="Q37" i="13"/>
  <c r="R37" i="13"/>
  <c r="X37" i="13"/>
  <c r="Y37" i="13"/>
  <c r="F39" i="13"/>
  <c r="G39" i="13"/>
  <c r="J39" i="13"/>
  <c r="N39" i="13"/>
  <c r="R39" i="13"/>
  <c r="Z39" i="13"/>
  <c r="D43" i="13"/>
  <c r="G43" i="13"/>
  <c r="O43" i="13"/>
  <c r="T43" i="13"/>
  <c r="H44" i="13"/>
  <c r="O44" i="13"/>
  <c r="P44" i="13"/>
  <c r="X44" i="13"/>
  <c r="D2" i="13"/>
  <c r="E2" i="13" s="1"/>
  <c r="AF2" i="13"/>
  <c r="AI2" i="13" s="1"/>
  <c r="H3" i="13"/>
  <c r="X3" i="13"/>
  <c r="D11" i="13"/>
  <c r="F11" i="13"/>
  <c r="J11" i="13"/>
  <c r="L11" i="13"/>
  <c r="N11" i="13"/>
  <c r="R11" i="13"/>
  <c r="T11" i="13"/>
  <c r="V11" i="13"/>
  <c r="Y11" i="13"/>
  <c r="C13" i="13"/>
  <c r="G13" i="13"/>
  <c r="J13" i="13"/>
  <c r="K13" i="13"/>
  <c r="O13" i="13"/>
  <c r="R13" i="13"/>
  <c r="S13" i="13"/>
  <c r="W13" i="13"/>
  <c r="Z13" i="13"/>
  <c r="AA13" i="13"/>
  <c r="AC13" i="13"/>
  <c r="H17" i="13"/>
  <c r="K17" i="13"/>
  <c r="O17" i="13"/>
  <c r="S17" i="13"/>
  <c r="X17" i="13"/>
  <c r="C19" i="13"/>
  <c r="I19" i="13"/>
  <c r="J19" i="13"/>
  <c r="K19" i="13"/>
  <c r="Q19" i="13"/>
  <c r="R19" i="13"/>
  <c r="V19" i="13"/>
  <c r="Y19" i="13"/>
  <c r="AF22" i="13"/>
  <c r="H24" i="13"/>
  <c r="J24" i="13"/>
  <c r="R24" i="13"/>
  <c r="S24" i="13"/>
  <c r="AB24" i="13"/>
  <c r="J30" i="13"/>
  <c r="M30" i="13"/>
  <c r="R30" i="13"/>
  <c r="U30" i="13"/>
  <c r="W30" i="13"/>
  <c r="S33" i="13"/>
  <c r="H37" i="13"/>
  <c r="I37" i="13"/>
  <c r="N37" i="13"/>
  <c r="O37" i="13"/>
  <c r="U37" i="13"/>
  <c r="W37" i="13"/>
  <c r="D39" i="13"/>
  <c r="E39" i="13"/>
  <c r="H39" i="13"/>
  <c r="O39" i="13"/>
  <c r="P39" i="13"/>
  <c r="V39" i="13"/>
  <c r="W39" i="13"/>
  <c r="X39" i="13"/>
  <c r="F43" i="13"/>
  <c r="L43" i="13"/>
  <c r="N43" i="13"/>
  <c r="V43" i="13"/>
  <c r="W43" i="13"/>
  <c r="D44" i="13"/>
  <c r="G44" i="13"/>
  <c r="I44" i="13"/>
  <c r="L44" i="13"/>
  <c r="M44" i="13"/>
  <c r="Q44" i="13"/>
  <c r="T44" i="13"/>
  <c r="W44" i="13"/>
  <c r="Y44" i="13"/>
  <c r="D2" i="12"/>
  <c r="E2" i="12" s="1"/>
  <c r="AF2" i="12"/>
  <c r="AI2" i="12" s="1"/>
  <c r="E3" i="10"/>
  <c r="M3" i="10"/>
  <c r="U3" i="10"/>
  <c r="E41" i="4"/>
  <c r="M41" i="4"/>
  <c r="Y41" i="4"/>
  <c r="AC4" i="12"/>
  <c r="AC41" i="4" s="1"/>
  <c r="F11" i="10"/>
  <c r="I7" i="12"/>
  <c r="I8" i="12" s="1"/>
  <c r="J7" i="12"/>
  <c r="Q7" i="12"/>
  <c r="Q8" i="12" s="1"/>
  <c r="R7" i="12"/>
  <c r="V11" i="10"/>
  <c r="Y7" i="12"/>
  <c r="Y8" i="12" s="1"/>
  <c r="E13" i="10"/>
  <c r="P7" i="12"/>
  <c r="P8" i="12" s="1"/>
  <c r="AB15" i="12"/>
  <c r="Y15" i="12"/>
  <c r="AC15" i="12"/>
  <c r="J15" i="12"/>
  <c r="T15" i="12"/>
  <c r="E21" i="12"/>
  <c r="G21" i="12"/>
  <c r="N22" i="12"/>
  <c r="U21" i="12"/>
  <c r="G22" i="12"/>
  <c r="H22" i="12"/>
  <c r="N27" i="12"/>
  <c r="N28" i="12" s="1"/>
  <c r="P22" i="12"/>
  <c r="W22" i="12"/>
  <c r="X31" i="12"/>
  <c r="AC25" i="12"/>
  <c r="AG28" i="12"/>
  <c r="C31" i="12"/>
  <c r="E27" i="12"/>
  <c r="E28" i="12" s="1"/>
  <c r="J31" i="12"/>
  <c r="K30" i="10"/>
  <c r="N31" i="12"/>
  <c r="F31" i="12"/>
  <c r="G31" i="12"/>
  <c r="H31" i="12"/>
  <c r="I31" i="12"/>
  <c r="W31" i="12"/>
  <c r="Y31" i="12"/>
  <c r="J33" i="10"/>
  <c r="J37" i="10"/>
  <c r="R37" i="10"/>
  <c r="D39" i="10"/>
  <c r="T39" i="10"/>
  <c r="AB39" i="10"/>
  <c r="AC40" i="12"/>
  <c r="AC75" i="5" s="1"/>
  <c r="C21" i="12"/>
  <c r="K21" i="12"/>
  <c r="L21" i="12"/>
  <c r="O21" i="12"/>
  <c r="Y44" i="10"/>
  <c r="D2" i="11"/>
  <c r="AF2" i="11"/>
  <c r="D3" i="10"/>
  <c r="H3" i="10"/>
  <c r="I3" i="10"/>
  <c r="J3" i="10"/>
  <c r="R3" i="10"/>
  <c r="X3" i="10"/>
  <c r="Y3" i="10"/>
  <c r="Z3" i="10"/>
  <c r="AA3" i="10"/>
  <c r="X7" i="11"/>
  <c r="G7" i="11"/>
  <c r="H7" i="11"/>
  <c r="I7" i="11"/>
  <c r="J11" i="10"/>
  <c r="P7" i="11"/>
  <c r="Q7" i="11"/>
  <c r="R11" i="10"/>
  <c r="W7" i="11"/>
  <c r="Y7" i="11"/>
  <c r="D13" i="10"/>
  <c r="I13" i="10"/>
  <c r="L13" i="10"/>
  <c r="Q13" i="10"/>
  <c r="R7" i="11"/>
  <c r="T13" i="10"/>
  <c r="AB13" i="10"/>
  <c r="AG14" i="11"/>
  <c r="I15" i="11"/>
  <c r="U15" i="11"/>
  <c r="C17" i="10"/>
  <c r="F17" i="10"/>
  <c r="H17" i="10"/>
  <c r="I17" i="10"/>
  <c r="M17" i="10"/>
  <c r="N17" i="10"/>
  <c r="P17" i="10"/>
  <c r="Q17" i="10"/>
  <c r="S17" i="10"/>
  <c r="U17" i="10"/>
  <c r="V17" i="10"/>
  <c r="Y17" i="10"/>
  <c r="C19" i="10"/>
  <c r="I19" i="10"/>
  <c r="K19" i="10"/>
  <c r="R21" i="11"/>
  <c r="S19" i="10"/>
  <c r="Y19" i="10"/>
  <c r="F21" i="11"/>
  <c r="M21" i="11"/>
  <c r="V21" i="11"/>
  <c r="X22" i="11"/>
  <c r="H22" i="11"/>
  <c r="I24" i="10"/>
  <c r="J24" i="10"/>
  <c r="R22" i="11"/>
  <c r="AC25" i="11"/>
  <c r="E31" i="11"/>
  <c r="H30" i="10"/>
  <c r="I31" i="11"/>
  <c r="J30" i="10"/>
  <c r="M31" i="11"/>
  <c r="X30" i="10"/>
  <c r="Q31" i="11"/>
  <c r="U31" i="11"/>
  <c r="Y31" i="11"/>
  <c r="AG31" i="11"/>
  <c r="D33" i="10"/>
  <c r="H33" i="10"/>
  <c r="I33" i="10"/>
  <c r="L33" i="10"/>
  <c r="R33" i="10"/>
  <c r="S33" i="10"/>
  <c r="X33" i="10"/>
  <c r="D37" i="10"/>
  <c r="F37" i="10"/>
  <c r="G37" i="10"/>
  <c r="H37" i="10"/>
  <c r="L37" i="10"/>
  <c r="O37" i="10"/>
  <c r="P37" i="10"/>
  <c r="Q37" i="10"/>
  <c r="T37" i="10"/>
  <c r="X37" i="10"/>
  <c r="E27" i="11"/>
  <c r="E35" i="11" s="1"/>
  <c r="G39" i="10"/>
  <c r="Q39" i="10"/>
  <c r="U27" i="11"/>
  <c r="W39" i="10"/>
  <c r="D43" i="10"/>
  <c r="G43" i="10"/>
  <c r="J43" i="10"/>
  <c r="N43" i="10"/>
  <c r="O43" i="10"/>
  <c r="T43" i="10"/>
  <c r="W43" i="10"/>
  <c r="C44" i="10"/>
  <c r="E44" i="10"/>
  <c r="G44" i="10"/>
  <c r="H44" i="10"/>
  <c r="O44" i="10"/>
  <c r="P44" i="10"/>
  <c r="R44" i="10"/>
  <c r="U21" i="11"/>
  <c r="W44" i="10"/>
  <c r="D2" i="10"/>
  <c r="AF2" i="10"/>
  <c r="AG2" i="10" s="1"/>
  <c r="AJ2" i="10" s="1"/>
  <c r="G3" i="10"/>
  <c r="P3" i="10"/>
  <c r="Q3" i="10"/>
  <c r="T3" i="10"/>
  <c r="W3" i="10"/>
  <c r="AC3" i="10"/>
  <c r="G11" i="10"/>
  <c r="H11" i="10"/>
  <c r="I11" i="10"/>
  <c r="W11" i="10"/>
  <c r="X11" i="10"/>
  <c r="Y11" i="10"/>
  <c r="H13" i="10"/>
  <c r="J13" i="10"/>
  <c r="P13" i="10"/>
  <c r="R13" i="10"/>
  <c r="X13" i="10"/>
  <c r="Y13" i="10"/>
  <c r="Z13" i="10"/>
  <c r="AC13" i="10"/>
  <c r="E17" i="10"/>
  <c r="G17" i="10"/>
  <c r="K17" i="10"/>
  <c r="O17" i="10"/>
  <c r="W17" i="10"/>
  <c r="X17" i="10"/>
  <c r="D19" i="10"/>
  <c r="E19" i="10"/>
  <c r="H19" i="10"/>
  <c r="L19" i="10"/>
  <c r="M19" i="10"/>
  <c r="P19" i="10"/>
  <c r="T19" i="10"/>
  <c r="U19" i="10"/>
  <c r="X19" i="10"/>
  <c r="AF22" i="10"/>
  <c r="AG22" i="10"/>
  <c r="D24" i="10"/>
  <c r="F24" i="10"/>
  <c r="G24" i="10"/>
  <c r="K24" i="10"/>
  <c r="L24" i="10"/>
  <c r="M24" i="10"/>
  <c r="N24" i="10"/>
  <c r="O24" i="10"/>
  <c r="Q24" i="10"/>
  <c r="U24" i="10"/>
  <c r="V24" i="10"/>
  <c r="Y24" i="10"/>
  <c r="Z24" i="10"/>
  <c r="AA24" i="10"/>
  <c r="AB24" i="10"/>
  <c r="AC24" i="10"/>
  <c r="C30" i="10"/>
  <c r="E30" i="10"/>
  <c r="G30" i="10"/>
  <c r="O30" i="10"/>
  <c r="Q30" i="10"/>
  <c r="S30" i="10"/>
  <c r="W30" i="10"/>
  <c r="Y30" i="10"/>
  <c r="C33" i="10"/>
  <c r="E33" i="10"/>
  <c r="G33" i="10"/>
  <c r="K33" i="10"/>
  <c r="M33" i="10"/>
  <c r="O33" i="10"/>
  <c r="P33" i="10"/>
  <c r="T33" i="10"/>
  <c r="U33" i="10"/>
  <c r="W33" i="10"/>
  <c r="Y33" i="10"/>
  <c r="C37" i="10"/>
  <c r="E37" i="10"/>
  <c r="I37" i="10"/>
  <c r="K37" i="10"/>
  <c r="M37" i="10"/>
  <c r="N37" i="10"/>
  <c r="S37" i="10"/>
  <c r="U37" i="10"/>
  <c r="V37" i="10"/>
  <c r="W37" i="10"/>
  <c r="Y37" i="10"/>
  <c r="E39" i="10"/>
  <c r="F39" i="10"/>
  <c r="J39" i="10"/>
  <c r="M39" i="10"/>
  <c r="N39" i="10"/>
  <c r="O39" i="10"/>
  <c r="R39" i="10"/>
  <c r="U39" i="10"/>
  <c r="V39" i="10"/>
  <c r="Z39" i="10"/>
  <c r="E43" i="10"/>
  <c r="F43" i="10"/>
  <c r="I43" i="10"/>
  <c r="L43" i="10"/>
  <c r="M43" i="10"/>
  <c r="Q43" i="10"/>
  <c r="R43" i="10"/>
  <c r="U43" i="10"/>
  <c r="V43" i="10"/>
  <c r="Y43" i="10"/>
  <c r="D44" i="10"/>
  <c r="F44" i="10"/>
  <c r="J44" i="10"/>
  <c r="K44" i="10"/>
  <c r="L44" i="10"/>
  <c r="M44" i="10"/>
  <c r="N44" i="10"/>
  <c r="T44" i="10"/>
  <c r="U44" i="10"/>
  <c r="V44" i="10"/>
  <c r="X44" i="10"/>
  <c r="D2" i="9"/>
  <c r="AF2" i="9"/>
  <c r="AG2" i="9" s="1"/>
  <c r="AJ2" i="9" s="1"/>
  <c r="V15" i="9"/>
  <c r="Z15" i="9"/>
  <c r="AC4" i="9"/>
  <c r="AC38" i="4" s="1"/>
  <c r="G7" i="9"/>
  <c r="I7" i="9"/>
  <c r="O7" i="9"/>
  <c r="O8" i="9" s="1"/>
  <c r="Q7" i="9"/>
  <c r="T7" i="9"/>
  <c r="T8" i="9" s="1"/>
  <c r="W7" i="9"/>
  <c r="Y7" i="9"/>
  <c r="D22" i="9"/>
  <c r="L7" i="9"/>
  <c r="L8" i="9" s="1"/>
  <c r="U15" i="9"/>
  <c r="T22" i="9"/>
  <c r="F15" i="9"/>
  <c r="S15" i="9"/>
  <c r="E21" i="9"/>
  <c r="F21" i="9"/>
  <c r="H21" i="9"/>
  <c r="M19" i="6"/>
  <c r="N21" i="9"/>
  <c r="P21" i="9"/>
  <c r="Q22" i="9"/>
  <c r="R21" i="9"/>
  <c r="V21" i="9"/>
  <c r="X21" i="9"/>
  <c r="Y21" i="9"/>
  <c r="U21" i="9"/>
  <c r="M22" i="9"/>
  <c r="E22" i="9"/>
  <c r="J31" i="9"/>
  <c r="U22" i="9"/>
  <c r="D31" i="9"/>
  <c r="E31" i="9"/>
  <c r="G27" i="9"/>
  <c r="H31" i="9"/>
  <c r="L31" i="9"/>
  <c r="N31" i="9"/>
  <c r="P31" i="9"/>
  <c r="V31" i="9"/>
  <c r="X31" i="9"/>
  <c r="F31" i="9"/>
  <c r="R31" i="9"/>
  <c r="S31" i="9"/>
  <c r="T31" i="9"/>
  <c r="Y27" i="9"/>
  <c r="Y28" i="9" s="1"/>
  <c r="C37" i="6"/>
  <c r="S37" i="6"/>
  <c r="C72" i="5"/>
  <c r="K72" i="5"/>
  <c r="S72" i="5"/>
  <c r="AA72" i="5"/>
  <c r="F38" i="5"/>
  <c r="K38" i="5"/>
  <c r="R38" i="5"/>
  <c r="W38" i="5"/>
  <c r="Z38" i="5"/>
  <c r="C21" i="9"/>
  <c r="D21" i="9"/>
  <c r="J21" i="9"/>
  <c r="K21" i="9"/>
  <c r="L21" i="9"/>
  <c r="S21" i="9"/>
  <c r="T21" i="9"/>
  <c r="D2" i="8"/>
  <c r="E2" i="8" s="1"/>
  <c r="F2" i="8" s="1"/>
  <c r="AF2" i="8"/>
  <c r="AI2" i="8" s="1"/>
  <c r="O3" i="6"/>
  <c r="R3" i="6"/>
  <c r="Z3" i="6"/>
  <c r="AC15" i="8"/>
  <c r="J37" i="4"/>
  <c r="V37" i="4"/>
  <c r="S7" i="8"/>
  <c r="E7" i="8"/>
  <c r="E8" i="8" s="1"/>
  <c r="G7" i="8"/>
  <c r="I7" i="8"/>
  <c r="I8" i="8" s="1"/>
  <c r="M7" i="8"/>
  <c r="M8" i="8" s="1"/>
  <c r="O7" i="8"/>
  <c r="O8" i="8" s="1"/>
  <c r="Q7" i="8"/>
  <c r="U7" i="8"/>
  <c r="U8" i="8" s="1"/>
  <c r="W7" i="8"/>
  <c r="Y7" i="8"/>
  <c r="E15" i="8"/>
  <c r="L15" i="8"/>
  <c r="S15" i="8"/>
  <c r="V7" i="8"/>
  <c r="V8" i="8" s="1"/>
  <c r="D15" i="8"/>
  <c r="M15" i="8"/>
  <c r="T15" i="8"/>
  <c r="Y15" i="8"/>
  <c r="AG18" i="8"/>
  <c r="F21" i="8"/>
  <c r="H21" i="8"/>
  <c r="J21" i="8"/>
  <c r="N21" i="8"/>
  <c r="P21" i="8"/>
  <c r="V21" i="8"/>
  <c r="X21" i="8"/>
  <c r="AG20" i="8"/>
  <c r="D22" i="8"/>
  <c r="T22" i="8"/>
  <c r="Z24" i="6"/>
  <c r="Y27" i="8"/>
  <c r="Y28" i="8" s="1"/>
  <c r="E31" i="8"/>
  <c r="H31" i="8"/>
  <c r="P31" i="8"/>
  <c r="U31" i="8"/>
  <c r="X31" i="8"/>
  <c r="D31" i="8"/>
  <c r="M31" i="8"/>
  <c r="AG31" i="8"/>
  <c r="F33" i="6"/>
  <c r="N33" i="6"/>
  <c r="V33" i="6"/>
  <c r="F37" i="6"/>
  <c r="N37" i="6"/>
  <c r="V37" i="6"/>
  <c r="H27" i="8"/>
  <c r="H28" i="8" s="1"/>
  <c r="P27" i="8"/>
  <c r="P28" i="8" s="1"/>
  <c r="W39" i="6"/>
  <c r="X27" i="8"/>
  <c r="X28" i="8" s="1"/>
  <c r="AC40" i="8"/>
  <c r="H37" i="5"/>
  <c r="T37" i="5"/>
  <c r="AB37" i="5"/>
  <c r="C21" i="8"/>
  <c r="D2" i="7"/>
  <c r="E2" i="7" s="1"/>
  <c r="AF2" i="7"/>
  <c r="AG2" i="7" s="1"/>
  <c r="AJ2" i="7" s="1"/>
  <c r="M3" i="6"/>
  <c r="U3" i="6"/>
  <c r="Y3" i="6"/>
  <c r="E36" i="4"/>
  <c r="M36" i="4"/>
  <c r="Y36" i="4"/>
  <c r="AC36" i="4"/>
  <c r="Q7" i="7"/>
  <c r="T7" i="7"/>
  <c r="C7" i="7"/>
  <c r="C8" i="7" s="1"/>
  <c r="E7" i="7"/>
  <c r="F7" i="7"/>
  <c r="J7" i="7"/>
  <c r="K7" i="7"/>
  <c r="K8" i="7" s="1"/>
  <c r="N7" i="7"/>
  <c r="Q11" i="6"/>
  <c r="S7" i="7"/>
  <c r="S8" i="7" s="1"/>
  <c r="V7" i="7"/>
  <c r="G13" i="6"/>
  <c r="L7" i="7"/>
  <c r="P13" i="6"/>
  <c r="S15" i="7"/>
  <c r="W13" i="6"/>
  <c r="AC14" i="7"/>
  <c r="D15" i="7"/>
  <c r="L15" i="7"/>
  <c r="V15" i="7"/>
  <c r="Y15" i="7"/>
  <c r="AC15" i="7"/>
  <c r="D17" i="6"/>
  <c r="L17" i="6"/>
  <c r="N17" i="6"/>
  <c r="T17" i="6"/>
  <c r="V17" i="6"/>
  <c r="X17" i="6"/>
  <c r="C19" i="6"/>
  <c r="H19" i="6"/>
  <c r="I22" i="7"/>
  <c r="K19" i="6"/>
  <c r="P19" i="6"/>
  <c r="S19" i="6"/>
  <c r="W19" i="6"/>
  <c r="X19" i="6"/>
  <c r="Y22" i="7"/>
  <c r="AG20" i="7"/>
  <c r="D31" i="7"/>
  <c r="F31" i="7"/>
  <c r="H24" i="6"/>
  <c r="L24" i="6"/>
  <c r="M31" i="7"/>
  <c r="Q24" i="6"/>
  <c r="V31" i="7"/>
  <c r="AB24" i="6"/>
  <c r="AC25" i="7"/>
  <c r="R27" i="7"/>
  <c r="R35" i="7" s="1"/>
  <c r="C27" i="7"/>
  <c r="G31" i="7"/>
  <c r="H31" i="7"/>
  <c r="K31" i="7"/>
  <c r="L31" i="7"/>
  <c r="S27" i="7"/>
  <c r="S28" i="7" s="1"/>
  <c r="X31" i="7"/>
  <c r="P31" i="7"/>
  <c r="S31" i="7"/>
  <c r="E33" i="6"/>
  <c r="G33" i="6"/>
  <c r="I33" i="6"/>
  <c r="M33" i="6"/>
  <c r="S33" i="6"/>
  <c r="U33" i="6"/>
  <c r="W33" i="6"/>
  <c r="D37" i="6"/>
  <c r="E37" i="6"/>
  <c r="G37" i="6"/>
  <c r="M37" i="6"/>
  <c r="O27" i="7"/>
  <c r="Q37" i="6"/>
  <c r="U37" i="6"/>
  <c r="W37" i="6"/>
  <c r="G3" i="5"/>
  <c r="K39" i="6"/>
  <c r="O3" i="5"/>
  <c r="R3" i="5"/>
  <c r="U39" i="6"/>
  <c r="W3" i="5"/>
  <c r="AB3" i="5"/>
  <c r="E70" i="5"/>
  <c r="J70" i="5"/>
  <c r="M70" i="5"/>
  <c r="R70" i="5"/>
  <c r="U70" i="5"/>
  <c r="Z70" i="5"/>
  <c r="AC40" i="7"/>
  <c r="AC70" i="5" s="1"/>
  <c r="E36" i="5"/>
  <c r="H36" i="5"/>
  <c r="M36" i="5"/>
  <c r="T36" i="5"/>
  <c r="Y36" i="5"/>
  <c r="AB36" i="5"/>
  <c r="AC36" i="5"/>
  <c r="E43" i="6"/>
  <c r="G43" i="6"/>
  <c r="H43" i="6"/>
  <c r="N43" i="6"/>
  <c r="O43" i="6"/>
  <c r="P43" i="6"/>
  <c r="R43" i="6"/>
  <c r="W43" i="6"/>
  <c r="X43" i="6"/>
  <c r="C44" i="6"/>
  <c r="E44" i="6"/>
  <c r="I44" i="6"/>
  <c r="J44" i="6"/>
  <c r="M44" i="6"/>
  <c r="Q44" i="6"/>
  <c r="S44" i="6"/>
  <c r="U44" i="6"/>
  <c r="Y44" i="6"/>
  <c r="D2" i="6"/>
  <c r="AF2" i="6"/>
  <c r="C3" i="6"/>
  <c r="D3" i="6"/>
  <c r="G3" i="6"/>
  <c r="I3" i="6"/>
  <c r="K3" i="6"/>
  <c r="L3" i="6"/>
  <c r="N3" i="6"/>
  <c r="Q3" i="6"/>
  <c r="S3" i="6"/>
  <c r="T3" i="6"/>
  <c r="V3" i="6"/>
  <c r="W3" i="6"/>
  <c r="AA3" i="6"/>
  <c r="AB3" i="6"/>
  <c r="AC3" i="6"/>
  <c r="E39" i="4"/>
  <c r="K39" i="4"/>
  <c r="M39" i="4"/>
  <c r="W39" i="4"/>
  <c r="Y39" i="4"/>
  <c r="AC39" i="4"/>
  <c r="C11" i="6"/>
  <c r="E11" i="6"/>
  <c r="H11" i="6"/>
  <c r="J11" i="6"/>
  <c r="K11" i="6"/>
  <c r="M11" i="6"/>
  <c r="N11" i="6"/>
  <c r="O11" i="6"/>
  <c r="P11" i="6"/>
  <c r="S11" i="6"/>
  <c r="U11" i="6"/>
  <c r="V11" i="6"/>
  <c r="W11" i="6"/>
  <c r="X11" i="6"/>
  <c r="C13" i="6"/>
  <c r="D13" i="6"/>
  <c r="H13" i="6"/>
  <c r="I13" i="6"/>
  <c r="K13" i="6"/>
  <c r="L13" i="6"/>
  <c r="N13" i="6"/>
  <c r="O13" i="6"/>
  <c r="Q13" i="6"/>
  <c r="S13" i="6"/>
  <c r="T13" i="6"/>
  <c r="V13" i="6"/>
  <c r="X13" i="6"/>
  <c r="Y13" i="6"/>
  <c r="AB13" i="6"/>
  <c r="AC13" i="6"/>
  <c r="C17" i="6"/>
  <c r="F17" i="6"/>
  <c r="G17" i="6"/>
  <c r="H17" i="6"/>
  <c r="I17" i="6"/>
  <c r="J17" i="6"/>
  <c r="K17" i="6"/>
  <c r="O17" i="6"/>
  <c r="P17" i="6"/>
  <c r="Q17" i="6"/>
  <c r="R17" i="6"/>
  <c r="S17" i="6"/>
  <c r="W17" i="6"/>
  <c r="Y17" i="6"/>
  <c r="D19" i="6"/>
  <c r="E19" i="6"/>
  <c r="G19" i="6"/>
  <c r="I19" i="6"/>
  <c r="J19" i="6"/>
  <c r="L19" i="6"/>
  <c r="O19" i="6"/>
  <c r="Q19" i="6"/>
  <c r="R19" i="6"/>
  <c r="T19" i="6"/>
  <c r="U19" i="6"/>
  <c r="Y19" i="6"/>
  <c r="AG22" i="6"/>
  <c r="D24" i="6"/>
  <c r="E24" i="6"/>
  <c r="F24" i="6"/>
  <c r="G24" i="6"/>
  <c r="I24" i="6"/>
  <c r="J24" i="6"/>
  <c r="M24" i="6"/>
  <c r="N24" i="6"/>
  <c r="O24" i="6"/>
  <c r="P24" i="6"/>
  <c r="R24" i="6"/>
  <c r="U24" i="6"/>
  <c r="W24" i="6"/>
  <c r="X24" i="6"/>
  <c r="Y24" i="6"/>
  <c r="AC24" i="6"/>
  <c r="C30" i="6"/>
  <c r="E30" i="6"/>
  <c r="F30" i="6"/>
  <c r="G30" i="6"/>
  <c r="H30" i="6"/>
  <c r="L30" i="6"/>
  <c r="N30" i="6"/>
  <c r="O30" i="6"/>
  <c r="P30" i="6"/>
  <c r="T30" i="6"/>
  <c r="U30" i="6"/>
  <c r="W30" i="6"/>
  <c r="X30" i="6"/>
  <c r="C33" i="6"/>
  <c r="D33" i="6"/>
  <c r="H33" i="6"/>
  <c r="K33" i="6"/>
  <c r="L33" i="6"/>
  <c r="O33" i="6"/>
  <c r="P33" i="6"/>
  <c r="Q33" i="6"/>
  <c r="T33" i="6"/>
  <c r="X33" i="6"/>
  <c r="Y33" i="6"/>
  <c r="H37" i="6"/>
  <c r="J37" i="6"/>
  <c r="K37" i="6"/>
  <c r="L37" i="6"/>
  <c r="O37" i="6"/>
  <c r="P37" i="6"/>
  <c r="R37" i="6"/>
  <c r="T37" i="6"/>
  <c r="X37" i="6"/>
  <c r="C39" i="6"/>
  <c r="E39" i="6"/>
  <c r="I39" i="6"/>
  <c r="L39" i="6"/>
  <c r="M39" i="6"/>
  <c r="Q39" i="6"/>
  <c r="S39" i="6"/>
  <c r="Y39" i="6"/>
  <c r="AA39" i="6"/>
  <c r="AC39" i="6"/>
  <c r="C73" i="5"/>
  <c r="D73" i="5"/>
  <c r="E73" i="5"/>
  <c r="J73" i="5"/>
  <c r="K73" i="5"/>
  <c r="M73" i="5"/>
  <c r="R73" i="5"/>
  <c r="S73" i="5"/>
  <c r="U73" i="5"/>
  <c r="Z73" i="5"/>
  <c r="AA73" i="5"/>
  <c r="AB73" i="5"/>
  <c r="D39" i="5"/>
  <c r="E39" i="5"/>
  <c r="K39" i="5"/>
  <c r="L39" i="5"/>
  <c r="M39" i="5"/>
  <c r="W39" i="5"/>
  <c r="X39" i="5"/>
  <c r="Y39" i="5"/>
  <c r="AC39" i="5"/>
  <c r="D43" i="6"/>
  <c r="F43" i="6"/>
  <c r="I43" i="6"/>
  <c r="J43" i="6"/>
  <c r="L43" i="6"/>
  <c r="M43" i="6"/>
  <c r="Q43" i="6"/>
  <c r="T43" i="6"/>
  <c r="U43" i="6"/>
  <c r="V43" i="6"/>
  <c r="Y43" i="6"/>
  <c r="F44" i="6"/>
  <c r="G44" i="6"/>
  <c r="H44" i="6"/>
  <c r="K44" i="6"/>
  <c r="N44" i="6"/>
  <c r="O44" i="6"/>
  <c r="P44" i="6"/>
  <c r="R44" i="6"/>
  <c r="V44" i="6"/>
  <c r="W44" i="6"/>
  <c r="X44" i="6"/>
  <c r="D2" i="5"/>
  <c r="E2" i="5" s="1"/>
  <c r="F2" i="5" s="1"/>
  <c r="G2" i="5" s="1"/>
  <c r="C3" i="5"/>
  <c r="D3" i="5"/>
  <c r="E3" i="5"/>
  <c r="I3" i="5"/>
  <c r="J3" i="5"/>
  <c r="K3" i="5"/>
  <c r="L3" i="5"/>
  <c r="M3" i="5"/>
  <c r="N3" i="5"/>
  <c r="Q3" i="5"/>
  <c r="S3" i="5"/>
  <c r="T3" i="5"/>
  <c r="U3" i="5"/>
  <c r="Y3" i="5"/>
  <c r="Z3" i="5"/>
  <c r="AA3" i="5"/>
  <c r="AC3" i="5"/>
  <c r="C4" i="5"/>
  <c r="D4" i="5"/>
  <c r="E4" i="5"/>
  <c r="F4" i="5"/>
  <c r="H4" i="5"/>
  <c r="I4" i="5"/>
  <c r="J4" i="5"/>
  <c r="K4" i="5"/>
  <c r="L4" i="5"/>
  <c r="M4" i="5"/>
  <c r="N4" i="5"/>
  <c r="P4" i="5"/>
  <c r="Q4" i="5"/>
  <c r="R4" i="5"/>
  <c r="S4" i="5"/>
  <c r="T4" i="5"/>
  <c r="U4" i="5"/>
  <c r="V4" i="5"/>
  <c r="X4" i="5"/>
  <c r="Y4" i="5"/>
  <c r="Z4" i="5"/>
  <c r="AA4" i="5"/>
  <c r="AB4" i="5"/>
  <c r="AC4" i="5"/>
  <c r="C5" i="5"/>
  <c r="E5" i="5"/>
  <c r="F5" i="5"/>
  <c r="G5" i="5"/>
  <c r="H5" i="5"/>
  <c r="I5" i="5"/>
  <c r="K5" i="5"/>
  <c r="L5" i="5"/>
  <c r="M5" i="5"/>
  <c r="N5" i="5"/>
  <c r="O5" i="5"/>
  <c r="P5" i="5"/>
  <c r="Q5" i="5"/>
  <c r="S5" i="5"/>
  <c r="U5" i="5"/>
  <c r="V5" i="5"/>
  <c r="W5" i="5"/>
  <c r="X5" i="5"/>
  <c r="Y5" i="5"/>
  <c r="AA5" i="5"/>
  <c r="AC5" i="5"/>
  <c r="C7" i="5"/>
  <c r="D7" i="5"/>
  <c r="E7" i="5"/>
  <c r="F7" i="5"/>
  <c r="G7" i="5"/>
  <c r="H7" i="5"/>
  <c r="I7" i="5"/>
  <c r="J7" i="5"/>
  <c r="K7" i="5"/>
  <c r="L7" i="5"/>
  <c r="M7" i="5"/>
  <c r="N7" i="5"/>
  <c r="O7" i="5"/>
  <c r="P7" i="5"/>
  <c r="Q7" i="5"/>
  <c r="R7" i="5"/>
  <c r="S7" i="5"/>
  <c r="T7" i="5"/>
  <c r="U7" i="5"/>
  <c r="V7" i="5"/>
  <c r="W7" i="5"/>
  <c r="X7" i="5"/>
  <c r="Y7" i="5"/>
  <c r="Z7" i="5"/>
  <c r="AA7" i="5"/>
  <c r="AB7" i="5"/>
  <c r="AC7" i="5"/>
  <c r="C8" i="5"/>
  <c r="D8" i="5"/>
  <c r="E8" i="5"/>
  <c r="E9" i="5" s="1"/>
  <c r="F8" i="5"/>
  <c r="G8" i="5"/>
  <c r="H8" i="5"/>
  <c r="I8" i="5"/>
  <c r="J8" i="5"/>
  <c r="K8" i="5"/>
  <c r="L8" i="5"/>
  <c r="M8" i="5"/>
  <c r="N8" i="5"/>
  <c r="O8" i="5"/>
  <c r="P8" i="5"/>
  <c r="Q8" i="5"/>
  <c r="R8" i="5"/>
  <c r="S8" i="5"/>
  <c r="T8" i="5"/>
  <c r="U8" i="5"/>
  <c r="V8" i="5"/>
  <c r="W8" i="5"/>
  <c r="X8" i="5"/>
  <c r="Y8" i="5"/>
  <c r="Z8" i="5"/>
  <c r="AA8" i="5"/>
  <c r="AB8" i="5"/>
  <c r="AC8"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C19" i="5"/>
  <c r="D19" i="5"/>
  <c r="E19" i="5"/>
  <c r="F19" i="5"/>
  <c r="G19" i="5"/>
  <c r="H19" i="5"/>
  <c r="I19" i="5"/>
  <c r="J19" i="5"/>
  <c r="K19" i="5"/>
  <c r="L19" i="5"/>
  <c r="M19" i="5"/>
  <c r="N19" i="5"/>
  <c r="O19" i="5"/>
  <c r="P19" i="5"/>
  <c r="Q19" i="5"/>
  <c r="R19" i="5"/>
  <c r="S19" i="5"/>
  <c r="T19" i="5"/>
  <c r="U19" i="5"/>
  <c r="V19" i="5"/>
  <c r="W19" i="5"/>
  <c r="X19" i="5"/>
  <c r="Y19" i="5"/>
  <c r="Z19" i="5"/>
  <c r="AA19" i="5"/>
  <c r="AB19" i="5"/>
  <c r="AC19"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C21" i="5"/>
  <c r="D21" i="5"/>
  <c r="E21" i="5"/>
  <c r="F21" i="5"/>
  <c r="G21" i="5"/>
  <c r="H21" i="5"/>
  <c r="I21" i="5"/>
  <c r="J21" i="5"/>
  <c r="K21" i="5"/>
  <c r="L21" i="5"/>
  <c r="M21" i="5"/>
  <c r="N21" i="5"/>
  <c r="O21" i="5"/>
  <c r="P21" i="5"/>
  <c r="Q21" i="5"/>
  <c r="R21" i="5"/>
  <c r="S21" i="5"/>
  <c r="T21" i="5"/>
  <c r="U21" i="5"/>
  <c r="V21" i="5"/>
  <c r="W21" i="5"/>
  <c r="X21" i="5"/>
  <c r="Y21" i="5"/>
  <c r="Z21" i="5"/>
  <c r="AA21" i="5"/>
  <c r="AB21" i="5"/>
  <c r="AC21" i="5"/>
  <c r="C23" i="5"/>
  <c r="D23" i="5"/>
  <c r="E23" i="5"/>
  <c r="F23" i="5"/>
  <c r="G23" i="5"/>
  <c r="H23" i="5"/>
  <c r="I23" i="5"/>
  <c r="J23" i="5"/>
  <c r="K23" i="5"/>
  <c r="L23" i="5"/>
  <c r="M23" i="5"/>
  <c r="N23" i="5"/>
  <c r="O23" i="5"/>
  <c r="P23" i="5"/>
  <c r="Q23" i="5"/>
  <c r="R23" i="5"/>
  <c r="S23" i="5"/>
  <c r="T23" i="5"/>
  <c r="U23" i="5"/>
  <c r="V23" i="5"/>
  <c r="W23" i="5"/>
  <c r="X23" i="5"/>
  <c r="Y23" i="5"/>
  <c r="Z23" i="5"/>
  <c r="AA23" i="5"/>
  <c r="AB23" i="5"/>
  <c r="AC23" i="5"/>
  <c r="C24" i="5"/>
  <c r="D24" i="5"/>
  <c r="E24" i="5"/>
  <c r="F24" i="5"/>
  <c r="G24" i="5"/>
  <c r="H24" i="5"/>
  <c r="I24" i="5"/>
  <c r="J24" i="5"/>
  <c r="K24" i="5"/>
  <c r="L24" i="5"/>
  <c r="M24" i="5"/>
  <c r="N24" i="5"/>
  <c r="O24" i="5"/>
  <c r="P24" i="5"/>
  <c r="Q24" i="5"/>
  <c r="R24" i="5"/>
  <c r="S24" i="5"/>
  <c r="T24" i="5"/>
  <c r="U24" i="5"/>
  <c r="V24" i="5"/>
  <c r="W24" i="5"/>
  <c r="X24" i="5"/>
  <c r="Y24" i="5"/>
  <c r="Z24" i="5"/>
  <c r="AA24" i="5"/>
  <c r="AB24" i="5"/>
  <c r="AC24" i="5"/>
  <c r="C25" i="5"/>
  <c r="D25" i="5"/>
  <c r="E25" i="5"/>
  <c r="F25" i="5"/>
  <c r="G25" i="5"/>
  <c r="H25" i="5"/>
  <c r="I25" i="5"/>
  <c r="J25" i="5"/>
  <c r="K25" i="5"/>
  <c r="L25" i="5"/>
  <c r="M25" i="5"/>
  <c r="N25" i="5"/>
  <c r="O25" i="5"/>
  <c r="P25" i="5"/>
  <c r="Q25" i="5"/>
  <c r="R25" i="5"/>
  <c r="S25" i="5"/>
  <c r="T25" i="5"/>
  <c r="U25" i="5"/>
  <c r="V25" i="5"/>
  <c r="W25" i="5"/>
  <c r="X25" i="5"/>
  <c r="Y25" i="5"/>
  <c r="Z25" i="5"/>
  <c r="AA25" i="5"/>
  <c r="AB25" i="5"/>
  <c r="AC25" i="5"/>
  <c r="C27" i="5"/>
  <c r="D27" i="5"/>
  <c r="E27" i="5"/>
  <c r="F27" i="5"/>
  <c r="G27" i="5"/>
  <c r="H27" i="5"/>
  <c r="I27" i="5"/>
  <c r="J27" i="5"/>
  <c r="K27" i="5"/>
  <c r="L27" i="5"/>
  <c r="M27" i="5"/>
  <c r="N27" i="5"/>
  <c r="O27" i="5"/>
  <c r="P27" i="5"/>
  <c r="Q27" i="5"/>
  <c r="R27" i="5"/>
  <c r="S27" i="5"/>
  <c r="T27" i="5"/>
  <c r="U27" i="5"/>
  <c r="V27" i="5"/>
  <c r="W27" i="5"/>
  <c r="X27" i="5"/>
  <c r="Y27" i="5"/>
  <c r="Z27" i="5"/>
  <c r="AA27" i="5"/>
  <c r="AB27" i="5"/>
  <c r="AC27" i="5"/>
  <c r="C28" i="5"/>
  <c r="D28" i="5"/>
  <c r="E28" i="5"/>
  <c r="F28" i="5"/>
  <c r="G28" i="5"/>
  <c r="H28" i="5"/>
  <c r="I28" i="5"/>
  <c r="J28" i="5"/>
  <c r="K28" i="5"/>
  <c r="L28" i="5"/>
  <c r="L30" i="5" s="1"/>
  <c r="M28" i="5"/>
  <c r="N28" i="5"/>
  <c r="O28" i="5"/>
  <c r="P28" i="5"/>
  <c r="Q28" i="5"/>
  <c r="R28" i="5"/>
  <c r="S28" i="5"/>
  <c r="T28" i="5"/>
  <c r="U28" i="5"/>
  <c r="V28" i="5"/>
  <c r="W28" i="5"/>
  <c r="X28" i="5"/>
  <c r="Y28" i="5"/>
  <c r="Z28" i="5"/>
  <c r="AA28" i="5"/>
  <c r="AB28" i="5"/>
  <c r="AC28" i="5"/>
  <c r="C29" i="5"/>
  <c r="D29" i="5"/>
  <c r="E29" i="5"/>
  <c r="F29" i="5"/>
  <c r="G29" i="5"/>
  <c r="H29" i="5"/>
  <c r="I29" i="5"/>
  <c r="I30" i="5" s="1"/>
  <c r="J29" i="5"/>
  <c r="K29" i="5"/>
  <c r="L29" i="5"/>
  <c r="M29" i="5"/>
  <c r="N29" i="5"/>
  <c r="O29" i="5"/>
  <c r="P29" i="5"/>
  <c r="Q29" i="5"/>
  <c r="Q30" i="5" s="1"/>
  <c r="R29" i="5"/>
  <c r="S29" i="5"/>
  <c r="T29" i="5"/>
  <c r="U29" i="5"/>
  <c r="V29" i="5"/>
  <c r="W29" i="5"/>
  <c r="X29" i="5"/>
  <c r="Y29" i="5"/>
  <c r="Z29" i="5"/>
  <c r="AA29" i="5"/>
  <c r="AB29" i="5"/>
  <c r="AC29" i="5"/>
  <c r="C31" i="5"/>
  <c r="D31" i="5"/>
  <c r="E31" i="5"/>
  <c r="F31" i="5"/>
  <c r="G31" i="5"/>
  <c r="H31" i="5"/>
  <c r="I31" i="5"/>
  <c r="J31" i="5"/>
  <c r="K31" i="5"/>
  <c r="L31" i="5"/>
  <c r="M31" i="5"/>
  <c r="N31" i="5"/>
  <c r="O31" i="5"/>
  <c r="P31" i="5"/>
  <c r="Q31" i="5"/>
  <c r="R31" i="5"/>
  <c r="S31" i="5"/>
  <c r="T31" i="5"/>
  <c r="U31" i="5"/>
  <c r="V31" i="5"/>
  <c r="W31" i="5"/>
  <c r="X31" i="5"/>
  <c r="Y31" i="5"/>
  <c r="Z31" i="5"/>
  <c r="AA31" i="5"/>
  <c r="AB31" i="5"/>
  <c r="AC31" i="5"/>
  <c r="C32" i="5"/>
  <c r="D32" i="5"/>
  <c r="E32" i="5"/>
  <c r="F32" i="5"/>
  <c r="G32" i="5"/>
  <c r="H32" i="5"/>
  <c r="I32" i="5"/>
  <c r="J32" i="5"/>
  <c r="K32" i="5"/>
  <c r="L32" i="5"/>
  <c r="M32" i="5"/>
  <c r="N32" i="5"/>
  <c r="O32" i="5"/>
  <c r="P32" i="5"/>
  <c r="Q32" i="5"/>
  <c r="R32" i="5"/>
  <c r="S32" i="5"/>
  <c r="T32" i="5"/>
  <c r="U32" i="5"/>
  <c r="V32" i="5"/>
  <c r="W32" i="5"/>
  <c r="X32" i="5"/>
  <c r="Y32" i="5"/>
  <c r="Z32" i="5"/>
  <c r="AA32" i="5"/>
  <c r="AB32" i="5"/>
  <c r="AC32" i="5"/>
  <c r="C33" i="5"/>
  <c r="D33" i="5"/>
  <c r="E33" i="5"/>
  <c r="F33" i="5"/>
  <c r="G33" i="5"/>
  <c r="H33" i="5"/>
  <c r="I33" i="5"/>
  <c r="J33" i="5"/>
  <c r="K33" i="5"/>
  <c r="L33" i="5"/>
  <c r="M33" i="5"/>
  <c r="N33" i="5"/>
  <c r="O33" i="5"/>
  <c r="P33" i="5"/>
  <c r="Q33" i="5"/>
  <c r="R33" i="5"/>
  <c r="S33" i="5"/>
  <c r="T33" i="5"/>
  <c r="U33" i="5"/>
  <c r="V33" i="5"/>
  <c r="W33" i="5"/>
  <c r="X33" i="5"/>
  <c r="Y33" i="5"/>
  <c r="B36" i="5"/>
  <c r="B70" i="5" s="1"/>
  <c r="D36" i="5"/>
  <c r="F36" i="5"/>
  <c r="G36" i="5"/>
  <c r="I36" i="5"/>
  <c r="J36" i="5"/>
  <c r="K36" i="5"/>
  <c r="L36" i="5"/>
  <c r="R36" i="5"/>
  <c r="S36" i="5"/>
  <c r="U36" i="5"/>
  <c r="V36" i="5"/>
  <c r="W36" i="5"/>
  <c r="X36" i="5"/>
  <c r="Z36" i="5"/>
  <c r="AA36" i="5"/>
  <c r="B37" i="5"/>
  <c r="B71" i="5" s="1"/>
  <c r="D37" i="5"/>
  <c r="E37" i="5"/>
  <c r="F37" i="5"/>
  <c r="G37" i="5"/>
  <c r="I37" i="5"/>
  <c r="J37" i="5"/>
  <c r="K37" i="5"/>
  <c r="L37" i="5"/>
  <c r="M37" i="5"/>
  <c r="R37" i="5"/>
  <c r="S37" i="5"/>
  <c r="U37" i="5"/>
  <c r="V37" i="5"/>
  <c r="W37" i="5"/>
  <c r="X37" i="5"/>
  <c r="Y37" i="5"/>
  <c r="Z37" i="5"/>
  <c r="AA37" i="5"/>
  <c r="AC37" i="5"/>
  <c r="B38" i="5"/>
  <c r="B72" i="5" s="1"/>
  <c r="D38" i="5"/>
  <c r="E38" i="5"/>
  <c r="G38" i="5"/>
  <c r="H38" i="5"/>
  <c r="I38" i="5"/>
  <c r="J38" i="5"/>
  <c r="L38" i="5"/>
  <c r="M38" i="5"/>
  <c r="S38" i="5"/>
  <c r="T38" i="5"/>
  <c r="U38" i="5"/>
  <c r="V38" i="5"/>
  <c r="X38" i="5"/>
  <c r="Y38" i="5"/>
  <c r="AA38" i="5"/>
  <c r="AB38" i="5"/>
  <c r="AC38" i="5"/>
  <c r="B39" i="5"/>
  <c r="B73" i="5" s="1"/>
  <c r="F39" i="5"/>
  <c r="G39" i="5"/>
  <c r="H39" i="5"/>
  <c r="I39" i="5"/>
  <c r="J39" i="5"/>
  <c r="R39" i="5"/>
  <c r="S39" i="5"/>
  <c r="T39" i="5"/>
  <c r="U39" i="5"/>
  <c r="V39" i="5"/>
  <c r="Z39" i="5"/>
  <c r="AA39" i="5"/>
  <c r="AB39" i="5"/>
  <c r="B40" i="5"/>
  <c r="B74" i="5" s="1"/>
  <c r="D40" i="5"/>
  <c r="E40" i="5"/>
  <c r="F40" i="5"/>
  <c r="G40" i="5"/>
  <c r="H40" i="5"/>
  <c r="I40" i="5"/>
  <c r="J40" i="5"/>
  <c r="K40" i="5"/>
  <c r="L40" i="5"/>
  <c r="M40" i="5"/>
  <c r="R40" i="5"/>
  <c r="S40" i="5"/>
  <c r="T40" i="5"/>
  <c r="U40" i="5"/>
  <c r="V40" i="5"/>
  <c r="W40" i="5"/>
  <c r="X40" i="5"/>
  <c r="Y40" i="5"/>
  <c r="Z40" i="5"/>
  <c r="AA40" i="5"/>
  <c r="AB40" i="5"/>
  <c r="AC40" i="5"/>
  <c r="B41" i="5"/>
  <c r="B75" i="5" s="1"/>
  <c r="D41" i="5"/>
  <c r="E41" i="5"/>
  <c r="F41" i="5"/>
  <c r="G41" i="5"/>
  <c r="H41" i="5"/>
  <c r="I41" i="5"/>
  <c r="J41" i="5"/>
  <c r="K41" i="5"/>
  <c r="L41" i="5"/>
  <c r="M41" i="5"/>
  <c r="R41" i="5"/>
  <c r="S41" i="5"/>
  <c r="T41" i="5"/>
  <c r="U41" i="5"/>
  <c r="V41" i="5"/>
  <c r="W41" i="5"/>
  <c r="X41" i="5"/>
  <c r="Y41" i="5"/>
  <c r="Z41" i="5"/>
  <c r="AA41" i="5"/>
  <c r="AB41" i="5"/>
  <c r="AC41" i="5"/>
  <c r="B42" i="5"/>
  <c r="D42" i="5"/>
  <c r="E42" i="5"/>
  <c r="F42" i="5"/>
  <c r="G42" i="5"/>
  <c r="H42" i="5"/>
  <c r="I42" i="5"/>
  <c r="J42" i="5"/>
  <c r="K42" i="5"/>
  <c r="L42" i="5"/>
  <c r="M42" i="5"/>
  <c r="R42" i="5"/>
  <c r="S42" i="5"/>
  <c r="T42" i="5"/>
  <c r="U42" i="5"/>
  <c r="V42" i="5"/>
  <c r="W42" i="5"/>
  <c r="X42" i="5"/>
  <c r="Y42" i="5"/>
  <c r="Z42" i="5"/>
  <c r="AA42" i="5"/>
  <c r="AB42" i="5"/>
  <c r="AC42" i="5"/>
  <c r="B43" i="5"/>
  <c r="B77" i="5" s="1"/>
  <c r="D43" i="5"/>
  <c r="E43" i="5"/>
  <c r="F43" i="5"/>
  <c r="G43" i="5"/>
  <c r="H43" i="5"/>
  <c r="I43" i="5"/>
  <c r="J43" i="5"/>
  <c r="K43" i="5"/>
  <c r="L43" i="5"/>
  <c r="M43" i="5"/>
  <c r="R43" i="5"/>
  <c r="S43" i="5"/>
  <c r="T43" i="5"/>
  <c r="U43" i="5"/>
  <c r="V43" i="5"/>
  <c r="W43" i="5"/>
  <c r="X43" i="5"/>
  <c r="Y43" i="5"/>
  <c r="Z43" i="5"/>
  <c r="AA43" i="5"/>
  <c r="AB43" i="5"/>
  <c r="AC43" i="5"/>
  <c r="B44" i="5"/>
  <c r="B78" i="5" s="1"/>
  <c r="D44" i="5"/>
  <c r="E44" i="5"/>
  <c r="F44" i="5"/>
  <c r="G44" i="5"/>
  <c r="H44" i="5"/>
  <c r="I44" i="5"/>
  <c r="J44" i="5"/>
  <c r="K44" i="5"/>
  <c r="L44" i="5"/>
  <c r="M44" i="5"/>
  <c r="R44" i="5"/>
  <c r="S44" i="5"/>
  <c r="T44" i="5"/>
  <c r="U44" i="5"/>
  <c r="V44" i="5"/>
  <c r="W44" i="5"/>
  <c r="X44" i="5"/>
  <c r="Y44" i="5"/>
  <c r="Z44" i="5"/>
  <c r="AA44" i="5"/>
  <c r="AB44" i="5"/>
  <c r="AC44" i="5"/>
  <c r="B45" i="5"/>
  <c r="B79" i="5" s="1"/>
  <c r="D45" i="5"/>
  <c r="E45" i="5"/>
  <c r="F45" i="5"/>
  <c r="G45" i="5"/>
  <c r="H45" i="5"/>
  <c r="I45" i="5"/>
  <c r="J45" i="5"/>
  <c r="K45" i="5"/>
  <c r="L45" i="5"/>
  <c r="M45" i="5"/>
  <c r="R45" i="5"/>
  <c r="S45" i="5"/>
  <c r="T45" i="5"/>
  <c r="U45" i="5"/>
  <c r="V45" i="5"/>
  <c r="W45" i="5"/>
  <c r="X45" i="5"/>
  <c r="Y45" i="5"/>
  <c r="Z45" i="5"/>
  <c r="AA45" i="5"/>
  <c r="AB45" i="5"/>
  <c r="AC45" i="5"/>
  <c r="B46" i="5"/>
  <c r="B80" i="5" s="1"/>
  <c r="D46" i="5"/>
  <c r="E46" i="5"/>
  <c r="F46" i="5"/>
  <c r="G46" i="5"/>
  <c r="H46" i="5"/>
  <c r="I46" i="5"/>
  <c r="J46" i="5"/>
  <c r="K46" i="5"/>
  <c r="L46" i="5"/>
  <c r="M46" i="5"/>
  <c r="R46" i="5"/>
  <c r="S46" i="5"/>
  <c r="T46" i="5"/>
  <c r="U46" i="5"/>
  <c r="V46" i="5"/>
  <c r="W46" i="5"/>
  <c r="X46" i="5"/>
  <c r="Y46" i="5"/>
  <c r="Z46" i="5"/>
  <c r="AA46" i="5"/>
  <c r="AB46" i="5"/>
  <c r="AC46" i="5"/>
  <c r="B47" i="5"/>
  <c r="B81" i="5" s="1"/>
  <c r="D47" i="5"/>
  <c r="E47" i="5"/>
  <c r="F47" i="5"/>
  <c r="G47" i="5"/>
  <c r="H47" i="5"/>
  <c r="I47" i="5"/>
  <c r="J47" i="5"/>
  <c r="K47" i="5"/>
  <c r="L47" i="5"/>
  <c r="M47" i="5"/>
  <c r="R47" i="5"/>
  <c r="S47" i="5"/>
  <c r="T47" i="5"/>
  <c r="U47" i="5"/>
  <c r="V47" i="5"/>
  <c r="W47" i="5"/>
  <c r="X47" i="5"/>
  <c r="Y47" i="5"/>
  <c r="Z47" i="5"/>
  <c r="AA47" i="5"/>
  <c r="AB47" i="5"/>
  <c r="AC47" i="5"/>
  <c r="B48" i="5"/>
  <c r="B82" i="5" s="1"/>
  <c r="D48" i="5"/>
  <c r="E48" i="5"/>
  <c r="F48" i="5"/>
  <c r="G48" i="5"/>
  <c r="H48" i="5"/>
  <c r="I48" i="5"/>
  <c r="J48" i="5"/>
  <c r="K48" i="5"/>
  <c r="L48" i="5"/>
  <c r="M48" i="5"/>
  <c r="R48" i="5"/>
  <c r="S48" i="5"/>
  <c r="T48" i="5"/>
  <c r="U48" i="5"/>
  <c r="V48" i="5"/>
  <c r="W48" i="5"/>
  <c r="X48" i="5"/>
  <c r="Y48" i="5"/>
  <c r="Z48" i="5"/>
  <c r="AA48" i="5"/>
  <c r="AB48" i="5"/>
  <c r="AC48" i="5"/>
  <c r="B49" i="5"/>
  <c r="B83" i="5" s="1"/>
  <c r="D49" i="5"/>
  <c r="E49" i="5"/>
  <c r="F49" i="5"/>
  <c r="G49" i="5"/>
  <c r="H49" i="5"/>
  <c r="I49" i="5"/>
  <c r="J49" i="5"/>
  <c r="K49" i="5"/>
  <c r="L49" i="5"/>
  <c r="M49" i="5"/>
  <c r="R49" i="5"/>
  <c r="S49" i="5"/>
  <c r="T49" i="5"/>
  <c r="U49" i="5"/>
  <c r="V49" i="5"/>
  <c r="W49" i="5"/>
  <c r="X49" i="5"/>
  <c r="Y49" i="5"/>
  <c r="Z49" i="5"/>
  <c r="AA49" i="5"/>
  <c r="AB49" i="5"/>
  <c r="AC49" i="5"/>
  <c r="B50" i="5"/>
  <c r="B84" i="5" s="1"/>
  <c r="D50" i="5"/>
  <c r="E50" i="5"/>
  <c r="F50" i="5"/>
  <c r="G50" i="5"/>
  <c r="H50" i="5"/>
  <c r="I50" i="5"/>
  <c r="J50" i="5"/>
  <c r="K50" i="5"/>
  <c r="L50" i="5"/>
  <c r="M50" i="5"/>
  <c r="R50" i="5"/>
  <c r="S50" i="5"/>
  <c r="T50" i="5"/>
  <c r="U50" i="5"/>
  <c r="V50" i="5"/>
  <c r="W50" i="5"/>
  <c r="X50" i="5"/>
  <c r="Y50" i="5"/>
  <c r="Z50" i="5"/>
  <c r="AA50" i="5"/>
  <c r="AB50" i="5"/>
  <c r="AC50" i="5"/>
  <c r="B51" i="5"/>
  <c r="B85" i="5" s="1"/>
  <c r="D51" i="5"/>
  <c r="E51" i="5"/>
  <c r="F51" i="5"/>
  <c r="G51" i="5"/>
  <c r="H51" i="5"/>
  <c r="I51" i="5"/>
  <c r="J51" i="5"/>
  <c r="K51" i="5"/>
  <c r="L51" i="5"/>
  <c r="M51" i="5"/>
  <c r="R51" i="5"/>
  <c r="S51" i="5"/>
  <c r="T51" i="5"/>
  <c r="U51" i="5"/>
  <c r="V51" i="5"/>
  <c r="W51" i="5"/>
  <c r="X51" i="5"/>
  <c r="Y51" i="5"/>
  <c r="Z51" i="5"/>
  <c r="AA51" i="5"/>
  <c r="AB51" i="5"/>
  <c r="AC51" i="5"/>
  <c r="B52" i="5"/>
  <c r="D52" i="5"/>
  <c r="E52" i="5"/>
  <c r="F52" i="5"/>
  <c r="G52" i="5"/>
  <c r="H52" i="5"/>
  <c r="I52" i="5"/>
  <c r="J52" i="5"/>
  <c r="K52" i="5"/>
  <c r="L52" i="5"/>
  <c r="M52" i="5"/>
  <c r="R52" i="5"/>
  <c r="S52" i="5"/>
  <c r="T52" i="5"/>
  <c r="U52" i="5"/>
  <c r="V52" i="5"/>
  <c r="W52" i="5"/>
  <c r="X52" i="5"/>
  <c r="Y52" i="5"/>
  <c r="Z52" i="5"/>
  <c r="AA52" i="5"/>
  <c r="AB52" i="5"/>
  <c r="AC52" i="5"/>
  <c r="B53" i="5"/>
  <c r="B87" i="5" s="1"/>
  <c r="D53" i="5"/>
  <c r="E53" i="5"/>
  <c r="F53" i="5"/>
  <c r="G53" i="5"/>
  <c r="H53" i="5"/>
  <c r="I53" i="5"/>
  <c r="J53" i="5"/>
  <c r="K53" i="5"/>
  <c r="L53" i="5"/>
  <c r="M53" i="5"/>
  <c r="R53" i="5"/>
  <c r="S53" i="5"/>
  <c r="T53" i="5"/>
  <c r="U53" i="5"/>
  <c r="V53" i="5"/>
  <c r="W53" i="5"/>
  <c r="X53" i="5"/>
  <c r="Y53" i="5"/>
  <c r="Z53" i="5"/>
  <c r="AA53" i="5"/>
  <c r="AB53" i="5"/>
  <c r="AC53" i="5"/>
  <c r="B54" i="5"/>
  <c r="B88" i="5" s="1"/>
  <c r="D54" i="5"/>
  <c r="E54" i="5"/>
  <c r="F54" i="5"/>
  <c r="G54" i="5"/>
  <c r="H54" i="5"/>
  <c r="I54" i="5"/>
  <c r="J54" i="5"/>
  <c r="K54" i="5"/>
  <c r="L54" i="5"/>
  <c r="M54" i="5"/>
  <c r="R54" i="5"/>
  <c r="S54" i="5"/>
  <c r="T54" i="5"/>
  <c r="U54" i="5"/>
  <c r="V54" i="5"/>
  <c r="W54" i="5"/>
  <c r="X54" i="5"/>
  <c r="Y54" i="5"/>
  <c r="Z54" i="5"/>
  <c r="AA54" i="5"/>
  <c r="AB54" i="5"/>
  <c r="AC54" i="5"/>
  <c r="B55" i="5"/>
  <c r="B89" i="5" s="1"/>
  <c r="D55" i="5"/>
  <c r="E55" i="5"/>
  <c r="F55" i="5"/>
  <c r="G55" i="5"/>
  <c r="H55" i="5"/>
  <c r="I55" i="5"/>
  <c r="J55" i="5"/>
  <c r="K55" i="5"/>
  <c r="L55" i="5"/>
  <c r="M55" i="5"/>
  <c r="R55" i="5"/>
  <c r="S55" i="5"/>
  <c r="T55" i="5"/>
  <c r="U55" i="5"/>
  <c r="V55" i="5"/>
  <c r="W55" i="5"/>
  <c r="X55" i="5"/>
  <c r="Y55" i="5"/>
  <c r="Z55" i="5"/>
  <c r="AA55" i="5"/>
  <c r="AB55" i="5"/>
  <c r="AC55" i="5"/>
  <c r="B56" i="5"/>
  <c r="B90" i="5" s="1"/>
  <c r="D56" i="5"/>
  <c r="E56" i="5"/>
  <c r="F56" i="5"/>
  <c r="G56" i="5"/>
  <c r="H56" i="5"/>
  <c r="I56" i="5"/>
  <c r="J56" i="5"/>
  <c r="K56" i="5"/>
  <c r="L56" i="5"/>
  <c r="M56" i="5"/>
  <c r="R56" i="5"/>
  <c r="S56" i="5"/>
  <c r="T56" i="5"/>
  <c r="U56" i="5"/>
  <c r="V56" i="5"/>
  <c r="W56" i="5"/>
  <c r="X56" i="5"/>
  <c r="Y56" i="5"/>
  <c r="Z56" i="5"/>
  <c r="AA56" i="5"/>
  <c r="AB56" i="5"/>
  <c r="AC56" i="5"/>
  <c r="B57" i="5"/>
  <c r="B91" i="5" s="1"/>
  <c r="D57" i="5"/>
  <c r="E57" i="5"/>
  <c r="F57" i="5"/>
  <c r="G57" i="5"/>
  <c r="H57" i="5"/>
  <c r="I57" i="5"/>
  <c r="J57" i="5"/>
  <c r="K57" i="5"/>
  <c r="L57" i="5"/>
  <c r="M57" i="5"/>
  <c r="R57" i="5"/>
  <c r="S57" i="5"/>
  <c r="T57" i="5"/>
  <c r="U57" i="5"/>
  <c r="V57" i="5"/>
  <c r="W57" i="5"/>
  <c r="X57" i="5"/>
  <c r="Y57" i="5"/>
  <c r="Z57" i="5"/>
  <c r="AA57" i="5"/>
  <c r="AB57" i="5"/>
  <c r="AC57" i="5"/>
  <c r="B58" i="5"/>
  <c r="D58" i="5"/>
  <c r="E58" i="5"/>
  <c r="F58" i="5"/>
  <c r="G58" i="5"/>
  <c r="H58" i="5"/>
  <c r="I58" i="5"/>
  <c r="J58" i="5"/>
  <c r="K58" i="5"/>
  <c r="L58" i="5"/>
  <c r="M58" i="5"/>
  <c r="R58" i="5"/>
  <c r="S58" i="5"/>
  <c r="T58" i="5"/>
  <c r="U58" i="5"/>
  <c r="V58" i="5"/>
  <c r="W58" i="5"/>
  <c r="X58" i="5"/>
  <c r="Y58" i="5"/>
  <c r="Z58" i="5"/>
  <c r="AA58" i="5"/>
  <c r="AB58" i="5"/>
  <c r="AC58" i="5"/>
  <c r="B59" i="5"/>
  <c r="B93" i="5" s="1"/>
  <c r="D59" i="5"/>
  <c r="E59" i="5"/>
  <c r="F59" i="5"/>
  <c r="G59" i="5"/>
  <c r="H59" i="5"/>
  <c r="I59" i="5"/>
  <c r="J59" i="5"/>
  <c r="K59" i="5"/>
  <c r="L59" i="5"/>
  <c r="M59" i="5"/>
  <c r="R59" i="5"/>
  <c r="S59" i="5"/>
  <c r="T59" i="5"/>
  <c r="U59" i="5"/>
  <c r="V59" i="5"/>
  <c r="W59" i="5"/>
  <c r="X59" i="5"/>
  <c r="Y59" i="5"/>
  <c r="Z59" i="5"/>
  <c r="AA59" i="5"/>
  <c r="AB59" i="5"/>
  <c r="AC59" i="5"/>
  <c r="B60" i="5"/>
  <c r="D60" i="5"/>
  <c r="E60" i="5"/>
  <c r="F60" i="5"/>
  <c r="G60" i="5"/>
  <c r="H60" i="5"/>
  <c r="I60" i="5"/>
  <c r="J60" i="5"/>
  <c r="K60" i="5"/>
  <c r="L60" i="5"/>
  <c r="M60" i="5"/>
  <c r="R60" i="5"/>
  <c r="S60" i="5"/>
  <c r="T60" i="5"/>
  <c r="U60" i="5"/>
  <c r="V60" i="5"/>
  <c r="W60" i="5"/>
  <c r="X60" i="5"/>
  <c r="Y60" i="5"/>
  <c r="Z60" i="5"/>
  <c r="AA60" i="5"/>
  <c r="AB60" i="5"/>
  <c r="AC60" i="5"/>
  <c r="B61" i="5"/>
  <c r="B95" i="5" s="1"/>
  <c r="D61" i="5"/>
  <c r="E61" i="5"/>
  <c r="F61" i="5"/>
  <c r="G61" i="5"/>
  <c r="H61" i="5"/>
  <c r="I61" i="5"/>
  <c r="J61" i="5"/>
  <c r="K61" i="5"/>
  <c r="L61" i="5"/>
  <c r="M61" i="5"/>
  <c r="R61" i="5"/>
  <c r="S61" i="5"/>
  <c r="T61" i="5"/>
  <c r="U61" i="5"/>
  <c r="V61" i="5"/>
  <c r="W61" i="5"/>
  <c r="X61" i="5"/>
  <c r="Y61" i="5"/>
  <c r="Z61" i="5"/>
  <c r="AA61" i="5"/>
  <c r="AB61" i="5"/>
  <c r="AC61" i="5"/>
  <c r="B62" i="5"/>
  <c r="B96" i="5" s="1"/>
  <c r="D62" i="5"/>
  <c r="E62" i="5"/>
  <c r="F62" i="5"/>
  <c r="G62" i="5"/>
  <c r="H62" i="5"/>
  <c r="I62" i="5"/>
  <c r="J62" i="5"/>
  <c r="K62" i="5"/>
  <c r="L62" i="5"/>
  <c r="M62" i="5"/>
  <c r="R62" i="5"/>
  <c r="S62" i="5"/>
  <c r="T62" i="5"/>
  <c r="U62" i="5"/>
  <c r="V62" i="5"/>
  <c r="W62" i="5"/>
  <c r="X62" i="5"/>
  <c r="Y62" i="5"/>
  <c r="Z62" i="5"/>
  <c r="AA62" i="5"/>
  <c r="AB62" i="5"/>
  <c r="AC62" i="5"/>
  <c r="B63" i="5"/>
  <c r="B97" i="5" s="1"/>
  <c r="D63" i="5"/>
  <c r="E63" i="5"/>
  <c r="F63" i="5"/>
  <c r="G63" i="5"/>
  <c r="H63" i="5"/>
  <c r="I63" i="5"/>
  <c r="J63" i="5"/>
  <c r="K63" i="5"/>
  <c r="L63" i="5"/>
  <c r="M63" i="5"/>
  <c r="R63" i="5"/>
  <c r="S63" i="5"/>
  <c r="T63" i="5"/>
  <c r="U63" i="5"/>
  <c r="V63" i="5"/>
  <c r="W63" i="5"/>
  <c r="X63" i="5"/>
  <c r="Y63" i="5"/>
  <c r="Z63" i="5"/>
  <c r="AA63" i="5"/>
  <c r="AB63" i="5"/>
  <c r="AC63" i="5"/>
  <c r="B64" i="5"/>
  <c r="B98" i="5" s="1"/>
  <c r="D64" i="5"/>
  <c r="E64" i="5"/>
  <c r="F64" i="5"/>
  <c r="G64" i="5"/>
  <c r="H64" i="5"/>
  <c r="I64" i="5"/>
  <c r="J64" i="5"/>
  <c r="K64" i="5"/>
  <c r="L64" i="5"/>
  <c r="M64" i="5"/>
  <c r="R64" i="5"/>
  <c r="S64" i="5"/>
  <c r="T64" i="5"/>
  <c r="U64" i="5"/>
  <c r="V64" i="5"/>
  <c r="W64" i="5"/>
  <c r="X64" i="5"/>
  <c r="Y64" i="5"/>
  <c r="Z64" i="5"/>
  <c r="AA64" i="5"/>
  <c r="AB64" i="5"/>
  <c r="AC64" i="5"/>
  <c r="B65" i="5"/>
  <c r="B99" i="5" s="1"/>
  <c r="D65" i="5"/>
  <c r="E65" i="5"/>
  <c r="F65" i="5"/>
  <c r="G65" i="5"/>
  <c r="H65" i="5"/>
  <c r="I65" i="5"/>
  <c r="J65" i="5"/>
  <c r="K65" i="5"/>
  <c r="L65" i="5"/>
  <c r="M65" i="5"/>
  <c r="R65" i="5"/>
  <c r="S65" i="5"/>
  <c r="T65" i="5"/>
  <c r="U65" i="5"/>
  <c r="V65" i="5"/>
  <c r="W65" i="5"/>
  <c r="X65" i="5"/>
  <c r="Y65" i="5"/>
  <c r="Z65" i="5"/>
  <c r="AA65" i="5"/>
  <c r="AB65" i="5"/>
  <c r="AC65" i="5"/>
  <c r="B66" i="5"/>
  <c r="B100" i="5" s="1"/>
  <c r="D66" i="5"/>
  <c r="E66" i="5"/>
  <c r="F66" i="5"/>
  <c r="G66" i="5"/>
  <c r="H66" i="5"/>
  <c r="I66" i="5"/>
  <c r="J66" i="5"/>
  <c r="K66" i="5"/>
  <c r="L66" i="5"/>
  <c r="M66" i="5"/>
  <c r="R66" i="5"/>
  <c r="S66" i="5"/>
  <c r="T66" i="5"/>
  <c r="U66" i="5"/>
  <c r="V66" i="5"/>
  <c r="W66" i="5"/>
  <c r="X66" i="5"/>
  <c r="Y66" i="5"/>
  <c r="B67" i="5"/>
  <c r="B101" i="5" s="1"/>
  <c r="C70" i="5"/>
  <c r="D70" i="5"/>
  <c r="F70" i="5"/>
  <c r="G70" i="5"/>
  <c r="H70" i="5"/>
  <c r="I70" i="5"/>
  <c r="K70" i="5"/>
  <c r="L70" i="5"/>
  <c r="N70" i="5"/>
  <c r="O70" i="5"/>
  <c r="P70" i="5"/>
  <c r="Q70" i="5"/>
  <c r="S70" i="5"/>
  <c r="T70" i="5"/>
  <c r="V70" i="5"/>
  <c r="W70" i="5"/>
  <c r="X70" i="5"/>
  <c r="Y70" i="5"/>
  <c r="AA70" i="5"/>
  <c r="AB70" i="5"/>
  <c r="C71" i="5"/>
  <c r="D71" i="5"/>
  <c r="E71" i="5"/>
  <c r="F71" i="5"/>
  <c r="G71" i="5"/>
  <c r="H71" i="5"/>
  <c r="I71" i="5"/>
  <c r="J71" i="5"/>
  <c r="K71" i="5"/>
  <c r="L71" i="5"/>
  <c r="M71" i="5"/>
  <c r="N71" i="5"/>
  <c r="O71" i="5"/>
  <c r="P71" i="5"/>
  <c r="Q71" i="5"/>
  <c r="R71" i="5"/>
  <c r="S71" i="5"/>
  <c r="T71" i="5"/>
  <c r="U71" i="5"/>
  <c r="V71" i="5"/>
  <c r="W71" i="5"/>
  <c r="X71" i="5"/>
  <c r="Y71" i="5"/>
  <c r="Z71" i="5"/>
  <c r="AA71" i="5"/>
  <c r="AB71" i="5"/>
  <c r="AC71" i="5"/>
  <c r="D72" i="5"/>
  <c r="E72" i="5"/>
  <c r="F72" i="5"/>
  <c r="G72" i="5"/>
  <c r="H72" i="5"/>
  <c r="I72" i="5"/>
  <c r="J72" i="5"/>
  <c r="L72" i="5"/>
  <c r="M72" i="5"/>
  <c r="N72" i="5"/>
  <c r="O72" i="5"/>
  <c r="P72" i="5"/>
  <c r="Q72" i="5"/>
  <c r="R72" i="5"/>
  <c r="T72" i="5"/>
  <c r="U72" i="5"/>
  <c r="V72" i="5"/>
  <c r="W72" i="5"/>
  <c r="X72" i="5"/>
  <c r="Y72" i="5"/>
  <c r="Z72" i="5"/>
  <c r="AB72" i="5"/>
  <c r="F73" i="5"/>
  <c r="G73" i="5"/>
  <c r="H73" i="5"/>
  <c r="I73" i="5"/>
  <c r="L73" i="5"/>
  <c r="N73" i="5"/>
  <c r="O73" i="5"/>
  <c r="P73" i="5"/>
  <c r="Q73" i="5"/>
  <c r="T73" i="5"/>
  <c r="V73" i="5"/>
  <c r="W73" i="5"/>
  <c r="X73" i="5"/>
  <c r="Y73" i="5"/>
  <c r="AC73" i="5"/>
  <c r="C74" i="5"/>
  <c r="D74" i="5"/>
  <c r="E74" i="5"/>
  <c r="F74" i="5"/>
  <c r="G74" i="5"/>
  <c r="H74" i="5"/>
  <c r="I74" i="5"/>
  <c r="J74" i="5"/>
  <c r="K74" i="5"/>
  <c r="L74" i="5"/>
  <c r="M74" i="5"/>
  <c r="N74" i="5"/>
  <c r="O74" i="5"/>
  <c r="P74" i="5"/>
  <c r="Q74" i="5"/>
  <c r="R74" i="5"/>
  <c r="S74" i="5"/>
  <c r="T74" i="5"/>
  <c r="U74" i="5"/>
  <c r="V74" i="5"/>
  <c r="W74" i="5"/>
  <c r="X74" i="5"/>
  <c r="Y74" i="5"/>
  <c r="Z74" i="5"/>
  <c r="AA74" i="5"/>
  <c r="AB74" i="5"/>
  <c r="C75" i="5"/>
  <c r="D75" i="5"/>
  <c r="E75" i="5"/>
  <c r="F75" i="5"/>
  <c r="G75" i="5"/>
  <c r="H75" i="5"/>
  <c r="I75" i="5"/>
  <c r="J75" i="5"/>
  <c r="K75" i="5"/>
  <c r="L75" i="5"/>
  <c r="M75" i="5"/>
  <c r="N75" i="5"/>
  <c r="O75" i="5"/>
  <c r="P75" i="5"/>
  <c r="Q75" i="5"/>
  <c r="R75" i="5"/>
  <c r="S75" i="5"/>
  <c r="T75" i="5"/>
  <c r="U75" i="5"/>
  <c r="V75" i="5"/>
  <c r="W75" i="5"/>
  <c r="X75" i="5"/>
  <c r="Y75" i="5"/>
  <c r="Z75" i="5"/>
  <c r="AA75" i="5"/>
  <c r="AB75" i="5"/>
  <c r="B76" i="5"/>
  <c r="C76" i="5"/>
  <c r="D76" i="5"/>
  <c r="E76" i="5"/>
  <c r="F76" i="5"/>
  <c r="G76" i="5"/>
  <c r="H76" i="5"/>
  <c r="I76" i="5"/>
  <c r="J76" i="5"/>
  <c r="K76" i="5"/>
  <c r="L76" i="5"/>
  <c r="M76" i="5"/>
  <c r="N76" i="5"/>
  <c r="O76" i="5"/>
  <c r="P76" i="5"/>
  <c r="Q76" i="5"/>
  <c r="R76" i="5"/>
  <c r="S76" i="5"/>
  <c r="T76" i="5"/>
  <c r="U76" i="5"/>
  <c r="V76" i="5"/>
  <c r="W76" i="5"/>
  <c r="X76" i="5"/>
  <c r="Y76" i="5"/>
  <c r="Z76" i="5"/>
  <c r="AA76" i="5"/>
  <c r="AB76" i="5"/>
  <c r="AC76" i="5"/>
  <c r="C77" i="5"/>
  <c r="D77" i="5"/>
  <c r="E77" i="5"/>
  <c r="F77" i="5"/>
  <c r="G77" i="5"/>
  <c r="H77" i="5"/>
  <c r="I77" i="5"/>
  <c r="J77" i="5"/>
  <c r="K77" i="5"/>
  <c r="L77" i="5"/>
  <c r="M77" i="5"/>
  <c r="N77" i="5"/>
  <c r="O77" i="5"/>
  <c r="P77" i="5"/>
  <c r="Q77" i="5"/>
  <c r="R77" i="5"/>
  <c r="S77" i="5"/>
  <c r="T77" i="5"/>
  <c r="U77" i="5"/>
  <c r="V77" i="5"/>
  <c r="W77" i="5"/>
  <c r="X77" i="5"/>
  <c r="Y77" i="5"/>
  <c r="Z77" i="5"/>
  <c r="AA77" i="5"/>
  <c r="AB77" i="5"/>
  <c r="C78" i="5"/>
  <c r="D78" i="5"/>
  <c r="E78" i="5"/>
  <c r="F78" i="5"/>
  <c r="G78" i="5"/>
  <c r="H78" i="5"/>
  <c r="I78" i="5"/>
  <c r="J78" i="5"/>
  <c r="K78" i="5"/>
  <c r="L78" i="5"/>
  <c r="M78" i="5"/>
  <c r="N78" i="5"/>
  <c r="O78" i="5"/>
  <c r="P78" i="5"/>
  <c r="Q78" i="5"/>
  <c r="R78" i="5"/>
  <c r="S78" i="5"/>
  <c r="T78" i="5"/>
  <c r="U78" i="5"/>
  <c r="V78" i="5"/>
  <c r="W78" i="5"/>
  <c r="X78" i="5"/>
  <c r="Y78" i="5"/>
  <c r="Z78" i="5"/>
  <c r="AA78" i="5"/>
  <c r="AB78" i="5"/>
  <c r="C79" i="5"/>
  <c r="D79" i="5"/>
  <c r="E79" i="5"/>
  <c r="F79" i="5"/>
  <c r="G79" i="5"/>
  <c r="H79" i="5"/>
  <c r="I79" i="5"/>
  <c r="J79" i="5"/>
  <c r="K79" i="5"/>
  <c r="L79" i="5"/>
  <c r="M79" i="5"/>
  <c r="N79" i="5"/>
  <c r="O79" i="5"/>
  <c r="P79" i="5"/>
  <c r="Q79" i="5"/>
  <c r="R79" i="5"/>
  <c r="S79" i="5"/>
  <c r="T79" i="5"/>
  <c r="U79" i="5"/>
  <c r="V79" i="5"/>
  <c r="W79" i="5"/>
  <c r="X79" i="5"/>
  <c r="Y79" i="5"/>
  <c r="Z79" i="5"/>
  <c r="AA79" i="5"/>
  <c r="AB79" i="5"/>
  <c r="C80" i="5"/>
  <c r="D80" i="5"/>
  <c r="E80" i="5"/>
  <c r="F80" i="5"/>
  <c r="G80" i="5"/>
  <c r="H80" i="5"/>
  <c r="I80" i="5"/>
  <c r="J80" i="5"/>
  <c r="K80" i="5"/>
  <c r="L80" i="5"/>
  <c r="M80" i="5"/>
  <c r="N80" i="5"/>
  <c r="O80" i="5"/>
  <c r="P80" i="5"/>
  <c r="Q80" i="5"/>
  <c r="R80" i="5"/>
  <c r="S80" i="5"/>
  <c r="T80" i="5"/>
  <c r="U80" i="5"/>
  <c r="V80" i="5"/>
  <c r="W80" i="5"/>
  <c r="X80" i="5"/>
  <c r="Y80" i="5"/>
  <c r="Z80" i="5"/>
  <c r="AA80" i="5"/>
  <c r="AB80" i="5"/>
  <c r="C81" i="5"/>
  <c r="D81" i="5"/>
  <c r="E81" i="5"/>
  <c r="F81" i="5"/>
  <c r="G81" i="5"/>
  <c r="H81" i="5"/>
  <c r="I81" i="5"/>
  <c r="J81" i="5"/>
  <c r="K81" i="5"/>
  <c r="L81" i="5"/>
  <c r="M81" i="5"/>
  <c r="N81" i="5"/>
  <c r="O81" i="5"/>
  <c r="P81" i="5"/>
  <c r="Q81" i="5"/>
  <c r="R81" i="5"/>
  <c r="S81" i="5"/>
  <c r="T81" i="5"/>
  <c r="U81" i="5"/>
  <c r="V81" i="5"/>
  <c r="W81" i="5"/>
  <c r="X81" i="5"/>
  <c r="Y81" i="5"/>
  <c r="Z81" i="5"/>
  <c r="AA81" i="5"/>
  <c r="AB81" i="5"/>
  <c r="AC81" i="5"/>
  <c r="C82" i="5"/>
  <c r="D82" i="5"/>
  <c r="E82" i="5"/>
  <c r="F82" i="5"/>
  <c r="G82" i="5"/>
  <c r="H82" i="5"/>
  <c r="I82" i="5"/>
  <c r="J82" i="5"/>
  <c r="K82" i="5"/>
  <c r="L82" i="5"/>
  <c r="M82" i="5"/>
  <c r="N82" i="5"/>
  <c r="O82" i="5"/>
  <c r="P82" i="5"/>
  <c r="Q82" i="5"/>
  <c r="R82" i="5"/>
  <c r="S82" i="5"/>
  <c r="T82" i="5"/>
  <c r="U82" i="5"/>
  <c r="V82" i="5"/>
  <c r="W82" i="5"/>
  <c r="X82" i="5"/>
  <c r="Y82" i="5"/>
  <c r="Z82" i="5"/>
  <c r="AA82" i="5"/>
  <c r="AB82" i="5"/>
  <c r="C83" i="5"/>
  <c r="D83" i="5"/>
  <c r="E83" i="5"/>
  <c r="F83" i="5"/>
  <c r="G83" i="5"/>
  <c r="H83" i="5"/>
  <c r="I83" i="5"/>
  <c r="J83" i="5"/>
  <c r="K83" i="5"/>
  <c r="L83" i="5"/>
  <c r="M83" i="5"/>
  <c r="N83" i="5"/>
  <c r="O83" i="5"/>
  <c r="P83" i="5"/>
  <c r="Q83" i="5"/>
  <c r="R83" i="5"/>
  <c r="S83" i="5"/>
  <c r="T83" i="5"/>
  <c r="U83" i="5"/>
  <c r="V83" i="5"/>
  <c r="W83" i="5"/>
  <c r="X83" i="5"/>
  <c r="Y83" i="5"/>
  <c r="Z83" i="5"/>
  <c r="AA83" i="5"/>
  <c r="AB83" i="5"/>
  <c r="C84" i="5"/>
  <c r="D84" i="5"/>
  <c r="E84" i="5"/>
  <c r="F84" i="5"/>
  <c r="G84" i="5"/>
  <c r="H84" i="5"/>
  <c r="I84" i="5"/>
  <c r="J84" i="5"/>
  <c r="K84" i="5"/>
  <c r="L84" i="5"/>
  <c r="M84" i="5"/>
  <c r="N84" i="5"/>
  <c r="O84" i="5"/>
  <c r="P84" i="5"/>
  <c r="Q84" i="5"/>
  <c r="R84" i="5"/>
  <c r="S84" i="5"/>
  <c r="T84" i="5"/>
  <c r="U84" i="5"/>
  <c r="V84" i="5"/>
  <c r="W84" i="5"/>
  <c r="X84" i="5"/>
  <c r="Y84" i="5"/>
  <c r="Z84" i="5"/>
  <c r="AA84" i="5"/>
  <c r="AB84" i="5"/>
  <c r="C85" i="5"/>
  <c r="D85" i="5"/>
  <c r="E85" i="5"/>
  <c r="F85" i="5"/>
  <c r="G85" i="5"/>
  <c r="H85" i="5"/>
  <c r="I85" i="5"/>
  <c r="J85" i="5"/>
  <c r="K85" i="5"/>
  <c r="L85" i="5"/>
  <c r="M85" i="5"/>
  <c r="N85" i="5"/>
  <c r="O85" i="5"/>
  <c r="P85" i="5"/>
  <c r="Q85" i="5"/>
  <c r="R85" i="5"/>
  <c r="S85" i="5"/>
  <c r="T85" i="5"/>
  <c r="U85" i="5"/>
  <c r="V85" i="5"/>
  <c r="W85" i="5"/>
  <c r="X85" i="5"/>
  <c r="Y85" i="5"/>
  <c r="Z85" i="5"/>
  <c r="AA85" i="5"/>
  <c r="AB85" i="5"/>
  <c r="AC85" i="5"/>
  <c r="B86" i="5"/>
  <c r="C86" i="5"/>
  <c r="D86" i="5"/>
  <c r="E86" i="5"/>
  <c r="F86" i="5"/>
  <c r="G86" i="5"/>
  <c r="H86" i="5"/>
  <c r="I86" i="5"/>
  <c r="J86" i="5"/>
  <c r="K86" i="5"/>
  <c r="L86" i="5"/>
  <c r="M86" i="5"/>
  <c r="N86" i="5"/>
  <c r="O86" i="5"/>
  <c r="P86" i="5"/>
  <c r="Q86" i="5"/>
  <c r="R86" i="5"/>
  <c r="S86" i="5"/>
  <c r="T86" i="5"/>
  <c r="U86" i="5"/>
  <c r="V86" i="5"/>
  <c r="W86" i="5"/>
  <c r="X86" i="5"/>
  <c r="Y86" i="5"/>
  <c r="Z86" i="5"/>
  <c r="AA86" i="5"/>
  <c r="AB86" i="5"/>
  <c r="C87" i="5"/>
  <c r="D87" i="5"/>
  <c r="E87" i="5"/>
  <c r="F87" i="5"/>
  <c r="G87" i="5"/>
  <c r="H87" i="5"/>
  <c r="I87" i="5"/>
  <c r="J87" i="5"/>
  <c r="K87" i="5"/>
  <c r="L87" i="5"/>
  <c r="M87" i="5"/>
  <c r="N87" i="5"/>
  <c r="O87" i="5"/>
  <c r="P87" i="5"/>
  <c r="Q87" i="5"/>
  <c r="R87" i="5"/>
  <c r="S87" i="5"/>
  <c r="T87" i="5"/>
  <c r="U87" i="5"/>
  <c r="V87" i="5"/>
  <c r="W87" i="5"/>
  <c r="X87" i="5"/>
  <c r="Y87" i="5"/>
  <c r="Z87" i="5"/>
  <c r="AA87" i="5"/>
  <c r="AB87" i="5"/>
  <c r="C88" i="5"/>
  <c r="D88" i="5"/>
  <c r="E88" i="5"/>
  <c r="F88" i="5"/>
  <c r="G88" i="5"/>
  <c r="H88" i="5"/>
  <c r="I88" i="5"/>
  <c r="J88" i="5"/>
  <c r="K88" i="5"/>
  <c r="L88" i="5"/>
  <c r="M88" i="5"/>
  <c r="N88" i="5"/>
  <c r="O88" i="5"/>
  <c r="P88" i="5"/>
  <c r="Q88" i="5"/>
  <c r="R88" i="5"/>
  <c r="S88" i="5"/>
  <c r="T88" i="5"/>
  <c r="U88" i="5"/>
  <c r="V88" i="5"/>
  <c r="W88" i="5"/>
  <c r="X88" i="5"/>
  <c r="Y88" i="5"/>
  <c r="Z88" i="5"/>
  <c r="AA88" i="5"/>
  <c r="AB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C90" i="5"/>
  <c r="D90" i="5"/>
  <c r="E90" i="5"/>
  <c r="F90" i="5"/>
  <c r="G90" i="5"/>
  <c r="H90" i="5"/>
  <c r="I90" i="5"/>
  <c r="J90" i="5"/>
  <c r="K90" i="5"/>
  <c r="L90" i="5"/>
  <c r="M90" i="5"/>
  <c r="N90" i="5"/>
  <c r="O90" i="5"/>
  <c r="P90" i="5"/>
  <c r="Q90" i="5"/>
  <c r="R90" i="5"/>
  <c r="S90" i="5"/>
  <c r="T90" i="5"/>
  <c r="U90" i="5"/>
  <c r="V90" i="5"/>
  <c r="W90" i="5"/>
  <c r="X90" i="5"/>
  <c r="Y90" i="5"/>
  <c r="Z90" i="5"/>
  <c r="AA90" i="5"/>
  <c r="AB90" i="5"/>
  <c r="C91" i="5"/>
  <c r="D91" i="5"/>
  <c r="E91" i="5"/>
  <c r="F91" i="5"/>
  <c r="G91" i="5"/>
  <c r="H91" i="5"/>
  <c r="I91" i="5"/>
  <c r="J91" i="5"/>
  <c r="K91" i="5"/>
  <c r="L91" i="5"/>
  <c r="M91" i="5"/>
  <c r="N91" i="5"/>
  <c r="O91" i="5"/>
  <c r="P91" i="5"/>
  <c r="Q91" i="5"/>
  <c r="R91" i="5"/>
  <c r="S91" i="5"/>
  <c r="T91" i="5"/>
  <c r="U91" i="5"/>
  <c r="V91" i="5"/>
  <c r="W91" i="5"/>
  <c r="X91" i="5"/>
  <c r="Y91" i="5"/>
  <c r="Z91" i="5"/>
  <c r="AA91" i="5"/>
  <c r="AB91" i="5"/>
  <c r="AC91" i="5"/>
  <c r="B92" i="5"/>
  <c r="C92" i="5"/>
  <c r="D92" i="5"/>
  <c r="E92" i="5"/>
  <c r="F92" i="5"/>
  <c r="G92" i="5"/>
  <c r="H92" i="5"/>
  <c r="I92" i="5"/>
  <c r="J92" i="5"/>
  <c r="K92" i="5"/>
  <c r="L92" i="5"/>
  <c r="M92" i="5"/>
  <c r="N92" i="5"/>
  <c r="O92" i="5"/>
  <c r="P92" i="5"/>
  <c r="Q92" i="5"/>
  <c r="R92" i="5"/>
  <c r="S92" i="5"/>
  <c r="T92" i="5"/>
  <c r="U92" i="5"/>
  <c r="V92" i="5"/>
  <c r="W92" i="5"/>
  <c r="X92" i="5"/>
  <c r="Y92" i="5"/>
  <c r="Z92" i="5"/>
  <c r="AA92" i="5"/>
  <c r="AB92" i="5"/>
  <c r="C93" i="5"/>
  <c r="D93" i="5"/>
  <c r="E93" i="5"/>
  <c r="F93" i="5"/>
  <c r="G93" i="5"/>
  <c r="H93" i="5"/>
  <c r="I93" i="5"/>
  <c r="J93" i="5"/>
  <c r="K93" i="5"/>
  <c r="L93" i="5"/>
  <c r="M93" i="5"/>
  <c r="N93" i="5"/>
  <c r="O93" i="5"/>
  <c r="P93" i="5"/>
  <c r="Q93" i="5"/>
  <c r="R93" i="5"/>
  <c r="S93" i="5"/>
  <c r="T93" i="5"/>
  <c r="U93" i="5"/>
  <c r="V93" i="5"/>
  <c r="W93" i="5"/>
  <c r="X93" i="5"/>
  <c r="Y93" i="5"/>
  <c r="Z93" i="5"/>
  <c r="AA93" i="5"/>
  <c r="AB93" i="5"/>
  <c r="AC93" i="5"/>
  <c r="B94" i="5"/>
  <c r="C94" i="5"/>
  <c r="D94" i="5"/>
  <c r="E94" i="5"/>
  <c r="F94" i="5"/>
  <c r="G94" i="5"/>
  <c r="H94" i="5"/>
  <c r="I94" i="5"/>
  <c r="J94" i="5"/>
  <c r="K94" i="5"/>
  <c r="L94" i="5"/>
  <c r="M94" i="5"/>
  <c r="N94" i="5"/>
  <c r="O94" i="5"/>
  <c r="P94" i="5"/>
  <c r="Q94" i="5"/>
  <c r="R94" i="5"/>
  <c r="S94" i="5"/>
  <c r="T94" i="5"/>
  <c r="U94" i="5"/>
  <c r="V94" i="5"/>
  <c r="W94" i="5"/>
  <c r="X94" i="5"/>
  <c r="Y94" i="5"/>
  <c r="Z94" i="5"/>
  <c r="AA94" i="5"/>
  <c r="AB94" i="5"/>
  <c r="C95" i="5"/>
  <c r="D95" i="5"/>
  <c r="E95" i="5"/>
  <c r="F95" i="5"/>
  <c r="G95" i="5"/>
  <c r="H95" i="5"/>
  <c r="I95" i="5"/>
  <c r="J95" i="5"/>
  <c r="K95" i="5"/>
  <c r="L95" i="5"/>
  <c r="M95" i="5"/>
  <c r="N95" i="5"/>
  <c r="O95" i="5"/>
  <c r="P95" i="5"/>
  <c r="Q95" i="5"/>
  <c r="R95" i="5"/>
  <c r="S95" i="5"/>
  <c r="T95" i="5"/>
  <c r="U95" i="5"/>
  <c r="V95" i="5"/>
  <c r="W95" i="5"/>
  <c r="X95" i="5"/>
  <c r="Y95" i="5"/>
  <c r="Z95" i="5"/>
  <c r="AA95" i="5"/>
  <c r="AB95" i="5"/>
  <c r="C96" i="5"/>
  <c r="D96" i="5"/>
  <c r="E96" i="5"/>
  <c r="F96" i="5"/>
  <c r="G96" i="5"/>
  <c r="H96" i="5"/>
  <c r="I96" i="5"/>
  <c r="J96" i="5"/>
  <c r="K96" i="5"/>
  <c r="L96" i="5"/>
  <c r="M96" i="5"/>
  <c r="N96" i="5"/>
  <c r="O96" i="5"/>
  <c r="P96" i="5"/>
  <c r="Q96" i="5"/>
  <c r="R96" i="5"/>
  <c r="S96" i="5"/>
  <c r="T96" i="5"/>
  <c r="U96" i="5"/>
  <c r="V96" i="5"/>
  <c r="W96" i="5"/>
  <c r="X96" i="5"/>
  <c r="Y96" i="5"/>
  <c r="Z96" i="5"/>
  <c r="AA96" i="5"/>
  <c r="AB96" i="5"/>
  <c r="C97" i="5"/>
  <c r="D97" i="5"/>
  <c r="E97" i="5"/>
  <c r="F97" i="5"/>
  <c r="G97" i="5"/>
  <c r="H97" i="5"/>
  <c r="I97" i="5"/>
  <c r="J97" i="5"/>
  <c r="K97" i="5"/>
  <c r="L97" i="5"/>
  <c r="M97" i="5"/>
  <c r="N97" i="5"/>
  <c r="O97" i="5"/>
  <c r="P97" i="5"/>
  <c r="Q97" i="5"/>
  <c r="R97" i="5"/>
  <c r="S97" i="5"/>
  <c r="T97" i="5"/>
  <c r="U97" i="5"/>
  <c r="V97" i="5"/>
  <c r="W97" i="5"/>
  <c r="X97" i="5"/>
  <c r="Y97" i="5"/>
  <c r="Z97" i="5"/>
  <c r="AA97" i="5"/>
  <c r="AB97" i="5"/>
  <c r="AC97" i="5"/>
  <c r="C98" i="5"/>
  <c r="D98" i="5"/>
  <c r="E98" i="5"/>
  <c r="F98" i="5"/>
  <c r="G98" i="5"/>
  <c r="H98" i="5"/>
  <c r="I98" i="5"/>
  <c r="J98" i="5"/>
  <c r="K98" i="5"/>
  <c r="L98" i="5"/>
  <c r="M98" i="5"/>
  <c r="N98" i="5"/>
  <c r="O98" i="5"/>
  <c r="P98" i="5"/>
  <c r="Q98" i="5"/>
  <c r="R98" i="5"/>
  <c r="S98" i="5"/>
  <c r="T98" i="5"/>
  <c r="U98" i="5"/>
  <c r="V98" i="5"/>
  <c r="W98" i="5"/>
  <c r="X98" i="5"/>
  <c r="Y98" i="5"/>
  <c r="Z98" i="5"/>
  <c r="AA98" i="5"/>
  <c r="AB98" i="5"/>
  <c r="C99" i="5"/>
  <c r="D99" i="5"/>
  <c r="E99" i="5"/>
  <c r="F99" i="5"/>
  <c r="G99" i="5"/>
  <c r="H99" i="5"/>
  <c r="I99" i="5"/>
  <c r="J99" i="5"/>
  <c r="K99" i="5"/>
  <c r="L99" i="5"/>
  <c r="M99" i="5"/>
  <c r="N99" i="5"/>
  <c r="O99" i="5"/>
  <c r="P99" i="5"/>
  <c r="Q99" i="5"/>
  <c r="R99" i="5"/>
  <c r="S99" i="5"/>
  <c r="T99" i="5"/>
  <c r="U99" i="5"/>
  <c r="V99" i="5"/>
  <c r="W99" i="5"/>
  <c r="X99" i="5"/>
  <c r="Y99" i="5"/>
  <c r="Z99" i="5"/>
  <c r="AA99" i="5"/>
  <c r="AB99" i="5"/>
  <c r="C100" i="5"/>
  <c r="D100" i="5"/>
  <c r="E100" i="5"/>
  <c r="F100" i="5"/>
  <c r="G100" i="5"/>
  <c r="H100" i="5"/>
  <c r="I100" i="5"/>
  <c r="J100" i="5"/>
  <c r="K100" i="5"/>
  <c r="L100" i="5"/>
  <c r="M100" i="5"/>
  <c r="N100" i="5"/>
  <c r="O100" i="5"/>
  <c r="P100" i="5"/>
  <c r="Q100" i="5"/>
  <c r="R100" i="5"/>
  <c r="S100" i="5"/>
  <c r="T100" i="5"/>
  <c r="U100" i="5"/>
  <c r="V100" i="5"/>
  <c r="W100" i="5"/>
  <c r="X100" i="5"/>
  <c r="Y100" i="5"/>
  <c r="AD114" i="5"/>
  <c r="D2" i="4"/>
  <c r="E2" i="4" s="1"/>
  <c r="F2" i="4" s="1"/>
  <c r="G2" i="4" s="1"/>
  <c r="H2" i="4" s="1"/>
  <c r="I2" i="4" s="1"/>
  <c r="J2" i="4" s="1"/>
  <c r="K2" i="4" s="1"/>
  <c r="L2" i="4" s="1"/>
  <c r="M2" i="4" s="1"/>
  <c r="R2" i="4" s="1"/>
  <c r="N2" i="4" s="1"/>
  <c r="N2" i="3" s="1"/>
  <c r="I6" i="4"/>
  <c r="Q6" i="4"/>
  <c r="R6" i="4"/>
  <c r="Y6" i="4"/>
  <c r="N6" i="4"/>
  <c r="C9" i="4"/>
  <c r="D9" i="4"/>
  <c r="K9" i="4"/>
  <c r="L9" i="4"/>
  <c r="R9" i="4"/>
  <c r="T9" i="4"/>
  <c r="AA9" i="4"/>
  <c r="H9" i="4"/>
  <c r="I9" i="4"/>
  <c r="Q9" i="4"/>
  <c r="X9" i="4"/>
  <c r="Y9" i="4"/>
  <c r="Y70" i="4" s="1"/>
  <c r="S9" i="4"/>
  <c r="C14" i="4"/>
  <c r="K14" i="4"/>
  <c r="S14" i="4"/>
  <c r="AA14" i="4"/>
  <c r="AC14" i="4"/>
  <c r="I14" i="4"/>
  <c r="J14" i="4"/>
  <c r="Q14" i="4"/>
  <c r="Y14" i="4"/>
  <c r="Z14" i="4"/>
  <c r="H18" i="4"/>
  <c r="I18" i="4"/>
  <c r="P18" i="4"/>
  <c r="Q18" i="4"/>
  <c r="R18" i="4"/>
  <c r="X18" i="4"/>
  <c r="Y18" i="4"/>
  <c r="C22" i="4"/>
  <c r="D22" i="4"/>
  <c r="K22" i="4"/>
  <c r="L22" i="4"/>
  <c r="L73" i="4" s="1"/>
  <c r="S22" i="4"/>
  <c r="T22" i="4"/>
  <c r="J22" i="4"/>
  <c r="Q22" i="4"/>
  <c r="R22" i="4"/>
  <c r="Z22" i="4"/>
  <c r="Z73" i="4" s="1"/>
  <c r="H22" i="4"/>
  <c r="P22" i="4"/>
  <c r="P73" i="4" s="1"/>
  <c r="X22" i="4"/>
  <c r="N22" i="4"/>
  <c r="F26" i="4"/>
  <c r="G26" i="4"/>
  <c r="N26" i="4"/>
  <c r="O26" i="4"/>
  <c r="V26" i="4"/>
  <c r="C26" i="4"/>
  <c r="J26" i="4"/>
  <c r="K26" i="4"/>
  <c r="S26" i="4"/>
  <c r="AA26" i="4"/>
  <c r="Q26" i="4"/>
  <c r="Y26" i="4"/>
  <c r="C75" i="4"/>
  <c r="D75" i="4"/>
  <c r="J75" i="4"/>
  <c r="K75" i="4"/>
  <c r="L75" i="4"/>
  <c r="M75" i="4"/>
  <c r="R75" i="4"/>
  <c r="S75" i="4"/>
  <c r="T75" i="4"/>
  <c r="U75" i="4"/>
  <c r="AA75" i="4"/>
  <c r="J30" i="4"/>
  <c r="N30" i="4"/>
  <c r="O30" i="4"/>
  <c r="P30" i="4"/>
  <c r="Q30" i="4"/>
  <c r="V30" i="4"/>
  <c r="G30" i="4"/>
  <c r="H30" i="4"/>
  <c r="W30" i="4"/>
  <c r="W76" i="4" s="1"/>
  <c r="X30" i="4"/>
  <c r="Y30" i="4"/>
  <c r="D77" i="4"/>
  <c r="F77" i="4"/>
  <c r="G77" i="4"/>
  <c r="H77" i="4"/>
  <c r="L77" i="4"/>
  <c r="O77" i="4"/>
  <c r="T77" i="4"/>
  <c r="V77" i="4"/>
  <c r="C78" i="4"/>
  <c r="D78" i="4"/>
  <c r="E78" i="4"/>
  <c r="F78" i="4"/>
  <c r="G78" i="4"/>
  <c r="J78" i="4"/>
  <c r="L78" i="4"/>
  <c r="M78" i="4"/>
  <c r="N78" i="4"/>
  <c r="O78" i="4"/>
  <c r="R78" i="4"/>
  <c r="T78" i="4"/>
  <c r="U78" i="4"/>
  <c r="V78" i="4"/>
  <c r="W78" i="4"/>
  <c r="AC78" i="4"/>
  <c r="C79" i="4"/>
  <c r="E79" i="4"/>
  <c r="J79" i="4"/>
  <c r="K79" i="4"/>
  <c r="M79" i="4"/>
  <c r="N79" i="4"/>
  <c r="O79" i="4"/>
  <c r="P79" i="4"/>
  <c r="Q79" i="4"/>
  <c r="R79" i="4"/>
  <c r="S79" i="4"/>
  <c r="U79" i="4"/>
  <c r="X79" i="4"/>
  <c r="Z79" i="4"/>
  <c r="AA79" i="4"/>
  <c r="B36" i="4"/>
  <c r="D36" i="4"/>
  <c r="F36" i="4"/>
  <c r="G36" i="4"/>
  <c r="H36" i="4"/>
  <c r="I36" i="4"/>
  <c r="J36" i="4"/>
  <c r="K36" i="4"/>
  <c r="L36" i="4"/>
  <c r="R36" i="4"/>
  <c r="S36" i="4"/>
  <c r="T36" i="4"/>
  <c r="U36" i="4"/>
  <c r="V36" i="4"/>
  <c r="W36" i="4"/>
  <c r="X36" i="4"/>
  <c r="Z36" i="4"/>
  <c r="AA36" i="4"/>
  <c r="AB36" i="4"/>
  <c r="AF36" i="4"/>
  <c r="AG36" i="4"/>
  <c r="B37" i="4"/>
  <c r="D37" i="4"/>
  <c r="E37" i="4"/>
  <c r="F37" i="4"/>
  <c r="G37" i="4"/>
  <c r="H37" i="4"/>
  <c r="I37" i="4"/>
  <c r="K37" i="4"/>
  <c r="L37" i="4"/>
  <c r="M37" i="4"/>
  <c r="R37" i="4"/>
  <c r="S37" i="4"/>
  <c r="T37" i="4"/>
  <c r="U37" i="4"/>
  <c r="W37" i="4"/>
  <c r="X37" i="4"/>
  <c r="Y37" i="4"/>
  <c r="Z37" i="4"/>
  <c r="AA37" i="4"/>
  <c r="AB37" i="4"/>
  <c r="AF37" i="4"/>
  <c r="AG37" i="4"/>
  <c r="B38" i="4"/>
  <c r="D38" i="4"/>
  <c r="E38" i="4"/>
  <c r="F38" i="4"/>
  <c r="G38" i="4"/>
  <c r="H38" i="4"/>
  <c r="I38" i="4"/>
  <c r="J38" i="4"/>
  <c r="K38" i="4"/>
  <c r="L38" i="4"/>
  <c r="M38" i="4"/>
  <c r="R38" i="4"/>
  <c r="S38" i="4"/>
  <c r="T38" i="4"/>
  <c r="U38" i="4"/>
  <c r="V38" i="4"/>
  <c r="W38" i="4"/>
  <c r="X38" i="4"/>
  <c r="Y38" i="4"/>
  <c r="Z38" i="4"/>
  <c r="AA38" i="4"/>
  <c r="AB38" i="4"/>
  <c r="AF38" i="4"/>
  <c r="AG38" i="4"/>
  <c r="B39" i="4"/>
  <c r="D39" i="4"/>
  <c r="F39" i="4"/>
  <c r="G39" i="4"/>
  <c r="H39" i="4"/>
  <c r="I39" i="4"/>
  <c r="J39" i="4"/>
  <c r="L39" i="4"/>
  <c r="R39" i="4"/>
  <c r="S39" i="4"/>
  <c r="T39" i="4"/>
  <c r="U39" i="4"/>
  <c r="V39" i="4"/>
  <c r="X39" i="4"/>
  <c r="Z39" i="4"/>
  <c r="AA39" i="4"/>
  <c r="AB39" i="4"/>
  <c r="B40" i="4"/>
  <c r="D40" i="4"/>
  <c r="E40" i="4"/>
  <c r="F40" i="4"/>
  <c r="G40" i="4"/>
  <c r="H40" i="4"/>
  <c r="I40" i="4"/>
  <c r="J40" i="4"/>
  <c r="K40" i="4"/>
  <c r="L40" i="4"/>
  <c r="M40" i="4"/>
  <c r="R40" i="4"/>
  <c r="S40" i="4"/>
  <c r="T40" i="4"/>
  <c r="U40" i="4"/>
  <c r="V40" i="4"/>
  <c r="W40" i="4"/>
  <c r="X40" i="4"/>
  <c r="Y40" i="4"/>
  <c r="Z40" i="4"/>
  <c r="AA40" i="4"/>
  <c r="AB40" i="4"/>
  <c r="AF40" i="4"/>
  <c r="AG40" i="4"/>
  <c r="B41" i="4"/>
  <c r="D41" i="4"/>
  <c r="F41" i="4"/>
  <c r="G41" i="4"/>
  <c r="H41" i="4"/>
  <c r="I41" i="4"/>
  <c r="J41" i="4"/>
  <c r="K41" i="4"/>
  <c r="L41" i="4"/>
  <c r="R41" i="4"/>
  <c r="S41" i="4"/>
  <c r="T41" i="4"/>
  <c r="U41" i="4"/>
  <c r="V41" i="4"/>
  <c r="W41" i="4"/>
  <c r="X41" i="4"/>
  <c r="Z41" i="4"/>
  <c r="AA41" i="4"/>
  <c r="AB41" i="4"/>
  <c r="AF41" i="4"/>
  <c r="AG41" i="4"/>
  <c r="B42" i="4"/>
  <c r="D42" i="4"/>
  <c r="E42" i="4"/>
  <c r="F42" i="4"/>
  <c r="G42" i="4"/>
  <c r="H42" i="4"/>
  <c r="I42" i="4"/>
  <c r="J42" i="4"/>
  <c r="K42" i="4"/>
  <c r="L42" i="4"/>
  <c r="M42" i="4"/>
  <c r="R42" i="4"/>
  <c r="S42" i="4"/>
  <c r="T42" i="4"/>
  <c r="U42" i="4"/>
  <c r="V42" i="4"/>
  <c r="W42" i="4"/>
  <c r="X42" i="4"/>
  <c r="Y42" i="4"/>
  <c r="Z42" i="4"/>
  <c r="AA42" i="4"/>
  <c r="AB42" i="4"/>
  <c r="AC42" i="4"/>
  <c r="B43" i="4"/>
  <c r="D43" i="4"/>
  <c r="E43" i="4"/>
  <c r="F43" i="4"/>
  <c r="G43" i="4"/>
  <c r="H43" i="4"/>
  <c r="I43" i="4"/>
  <c r="J43" i="4"/>
  <c r="K43" i="4"/>
  <c r="L43" i="4"/>
  <c r="M43" i="4"/>
  <c r="R43" i="4"/>
  <c r="S43" i="4"/>
  <c r="T43" i="4"/>
  <c r="U43" i="4"/>
  <c r="V43" i="4"/>
  <c r="W43" i="4"/>
  <c r="X43" i="4"/>
  <c r="Y43" i="4"/>
  <c r="Z43" i="4"/>
  <c r="AA43" i="4"/>
  <c r="AB43" i="4"/>
  <c r="AF43" i="4"/>
  <c r="AG43" i="4"/>
  <c r="B44" i="4"/>
  <c r="D44" i="4"/>
  <c r="E44" i="4"/>
  <c r="F44" i="4"/>
  <c r="G44" i="4"/>
  <c r="H44" i="4"/>
  <c r="I44" i="4"/>
  <c r="J44" i="4"/>
  <c r="K44" i="4"/>
  <c r="L44" i="4"/>
  <c r="M44" i="4"/>
  <c r="R44" i="4"/>
  <c r="S44" i="4"/>
  <c r="T44" i="4"/>
  <c r="U44" i="4"/>
  <c r="V44" i="4"/>
  <c r="W44" i="4"/>
  <c r="X44" i="4"/>
  <c r="Y44" i="4"/>
  <c r="Z44" i="4"/>
  <c r="AA44" i="4"/>
  <c r="AB44" i="4"/>
  <c r="AF44" i="4"/>
  <c r="AG44" i="4"/>
  <c r="B45" i="4"/>
  <c r="D45" i="4"/>
  <c r="E45" i="4"/>
  <c r="F45" i="4"/>
  <c r="G45" i="4"/>
  <c r="H45" i="4"/>
  <c r="I45" i="4"/>
  <c r="J45" i="4"/>
  <c r="K45" i="4"/>
  <c r="L45" i="4"/>
  <c r="M45" i="4"/>
  <c r="R45" i="4"/>
  <c r="S45" i="4"/>
  <c r="T45" i="4"/>
  <c r="U45" i="4"/>
  <c r="V45" i="4"/>
  <c r="W45" i="4"/>
  <c r="X45" i="4"/>
  <c r="Y45" i="4"/>
  <c r="Z45" i="4"/>
  <c r="AA45" i="4"/>
  <c r="AB45" i="4"/>
  <c r="AF45" i="4"/>
  <c r="AG45" i="4"/>
  <c r="B46" i="4"/>
  <c r="D46" i="4"/>
  <c r="E46" i="4"/>
  <c r="F46" i="4"/>
  <c r="G46" i="4"/>
  <c r="H46" i="4"/>
  <c r="I46" i="4"/>
  <c r="J46" i="4"/>
  <c r="K46" i="4"/>
  <c r="L46" i="4"/>
  <c r="M46" i="4"/>
  <c r="R46" i="4"/>
  <c r="S46" i="4"/>
  <c r="T46" i="4"/>
  <c r="U46" i="4"/>
  <c r="V46" i="4"/>
  <c r="W46" i="4"/>
  <c r="X46" i="4"/>
  <c r="Y46" i="4"/>
  <c r="Z46" i="4"/>
  <c r="AA46" i="4"/>
  <c r="AB46" i="4"/>
  <c r="AF46" i="4"/>
  <c r="AG46" i="4"/>
  <c r="B47" i="4"/>
  <c r="D47" i="4"/>
  <c r="E47" i="4"/>
  <c r="F47" i="4"/>
  <c r="G47" i="4"/>
  <c r="H47" i="4"/>
  <c r="I47" i="4"/>
  <c r="J47" i="4"/>
  <c r="K47" i="4"/>
  <c r="L47" i="4"/>
  <c r="M47" i="4"/>
  <c r="R47" i="4"/>
  <c r="S47" i="4"/>
  <c r="T47" i="4"/>
  <c r="U47" i="4"/>
  <c r="V47" i="4"/>
  <c r="W47" i="4"/>
  <c r="X47" i="4"/>
  <c r="Y47" i="4"/>
  <c r="Z47" i="4"/>
  <c r="AA47" i="4"/>
  <c r="AB47" i="4"/>
  <c r="AC47" i="4"/>
  <c r="B48" i="4"/>
  <c r="D48" i="4"/>
  <c r="E48" i="4"/>
  <c r="F48" i="4"/>
  <c r="G48" i="4"/>
  <c r="H48" i="4"/>
  <c r="I48" i="4"/>
  <c r="J48" i="4"/>
  <c r="K48" i="4"/>
  <c r="L48" i="4"/>
  <c r="M48" i="4"/>
  <c r="R48" i="4"/>
  <c r="S48" i="4"/>
  <c r="T48" i="4"/>
  <c r="U48" i="4"/>
  <c r="V48" i="4"/>
  <c r="W48" i="4"/>
  <c r="X48" i="4"/>
  <c r="Y48" i="4"/>
  <c r="Z48" i="4"/>
  <c r="AA48" i="4"/>
  <c r="AB48" i="4"/>
  <c r="AF48" i="4"/>
  <c r="AG48" i="4"/>
  <c r="B49" i="4"/>
  <c r="D49" i="4"/>
  <c r="E49" i="4"/>
  <c r="F49" i="4"/>
  <c r="G49" i="4"/>
  <c r="H49" i="4"/>
  <c r="I49" i="4"/>
  <c r="J49" i="4"/>
  <c r="K49" i="4"/>
  <c r="L49" i="4"/>
  <c r="M49" i="4"/>
  <c r="R49" i="4"/>
  <c r="S49" i="4"/>
  <c r="T49" i="4"/>
  <c r="U49" i="4"/>
  <c r="V49" i="4"/>
  <c r="W49" i="4"/>
  <c r="X49" i="4"/>
  <c r="Y49" i="4"/>
  <c r="Z49" i="4"/>
  <c r="AA49" i="4"/>
  <c r="AB49" i="4"/>
  <c r="AF49" i="4"/>
  <c r="AG49" i="4"/>
  <c r="B50" i="4"/>
  <c r="D50" i="4"/>
  <c r="E50" i="4"/>
  <c r="F50" i="4"/>
  <c r="G50" i="4"/>
  <c r="H50" i="4"/>
  <c r="I50" i="4"/>
  <c r="J50" i="4"/>
  <c r="K50" i="4"/>
  <c r="L50" i="4"/>
  <c r="M50" i="4"/>
  <c r="R50" i="4"/>
  <c r="S50" i="4"/>
  <c r="T50" i="4"/>
  <c r="U50" i="4"/>
  <c r="V50" i="4"/>
  <c r="W50" i="4"/>
  <c r="X50" i="4"/>
  <c r="Y50" i="4"/>
  <c r="Z50" i="4"/>
  <c r="AA50" i="4"/>
  <c r="AB50" i="4"/>
  <c r="AF50" i="4"/>
  <c r="AG50" i="4"/>
  <c r="B51" i="4"/>
  <c r="D51" i="4"/>
  <c r="E51" i="4"/>
  <c r="F51" i="4"/>
  <c r="G51" i="4"/>
  <c r="H51" i="4"/>
  <c r="I51" i="4"/>
  <c r="J51" i="4"/>
  <c r="K51" i="4"/>
  <c r="L51" i="4"/>
  <c r="M51" i="4"/>
  <c r="R51" i="4"/>
  <c r="S51" i="4"/>
  <c r="T51" i="4"/>
  <c r="U51" i="4"/>
  <c r="V51" i="4"/>
  <c r="W51" i="4"/>
  <c r="X51" i="4"/>
  <c r="Y51" i="4"/>
  <c r="Z51" i="4"/>
  <c r="AA51" i="4"/>
  <c r="AB51" i="4"/>
  <c r="AC51" i="4"/>
  <c r="B52" i="4"/>
  <c r="D52" i="4"/>
  <c r="E52" i="4"/>
  <c r="F52" i="4"/>
  <c r="G52" i="4"/>
  <c r="H52" i="4"/>
  <c r="I52" i="4"/>
  <c r="J52" i="4"/>
  <c r="K52" i="4"/>
  <c r="L52" i="4"/>
  <c r="M52" i="4"/>
  <c r="R52" i="4"/>
  <c r="S52" i="4"/>
  <c r="T52" i="4"/>
  <c r="U52" i="4"/>
  <c r="V52" i="4"/>
  <c r="W52" i="4"/>
  <c r="X52" i="4"/>
  <c r="Y52" i="4"/>
  <c r="Z52" i="4"/>
  <c r="AA52" i="4"/>
  <c r="AB52" i="4"/>
  <c r="AF52" i="4"/>
  <c r="AG52" i="4"/>
  <c r="B53" i="4"/>
  <c r="D53" i="4"/>
  <c r="E53" i="4"/>
  <c r="F53" i="4"/>
  <c r="G53" i="4"/>
  <c r="H53" i="4"/>
  <c r="I53" i="4"/>
  <c r="J53" i="4"/>
  <c r="K53" i="4"/>
  <c r="L53" i="4"/>
  <c r="M53" i="4"/>
  <c r="R53" i="4"/>
  <c r="S53" i="4"/>
  <c r="T53" i="4"/>
  <c r="U53" i="4"/>
  <c r="V53" i="4"/>
  <c r="W53" i="4"/>
  <c r="X53" i="4"/>
  <c r="Y53" i="4"/>
  <c r="Z53" i="4"/>
  <c r="AA53" i="4"/>
  <c r="AB53" i="4"/>
  <c r="AF53" i="4"/>
  <c r="AG53" i="4"/>
  <c r="B54" i="4"/>
  <c r="D54" i="4"/>
  <c r="E54" i="4"/>
  <c r="F54" i="4"/>
  <c r="G54" i="4"/>
  <c r="H54" i="4"/>
  <c r="I54" i="4"/>
  <c r="J54" i="4"/>
  <c r="K54" i="4"/>
  <c r="L54" i="4"/>
  <c r="M54" i="4"/>
  <c r="R54" i="4"/>
  <c r="S54" i="4"/>
  <c r="T54" i="4"/>
  <c r="U54" i="4"/>
  <c r="V54" i="4"/>
  <c r="W54" i="4"/>
  <c r="X54" i="4"/>
  <c r="Y54" i="4"/>
  <c r="Z54" i="4"/>
  <c r="AA54" i="4"/>
  <c r="AB54" i="4"/>
  <c r="AF54" i="4"/>
  <c r="AG54" i="4"/>
  <c r="B55" i="4"/>
  <c r="D55" i="4"/>
  <c r="E55" i="4"/>
  <c r="F55" i="4"/>
  <c r="G55" i="4"/>
  <c r="H55" i="4"/>
  <c r="I55" i="4"/>
  <c r="J55" i="4"/>
  <c r="K55" i="4"/>
  <c r="L55" i="4"/>
  <c r="M55" i="4"/>
  <c r="R55" i="4"/>
  <c r="S55" i="4"/>
  <c r="T55" i="4"/>
  <c r="U55" i="4"/>
  <c r="V55" i="4"/>
  <c r="W55" i="4"/>
  <c r="X55" i="4"/>
  <c r="Y55" i="4"/>
  <c r="Z55" i="4"/>
  <c r="AA55" i="4"/>
  <c r="AB55" i="4"/>
  <c r="AC55" i="4"/>
  <c r="B56" i="4"/>
  <c r="D56" i="4"/>
  <c r="E56" i="4"/>
  <c r="F56" i="4"/>
  <c r="G56" i="4"/>
  <c r="H56" i="4"/>
  <c r="I56" i="4"/>
  <c r="J56" i="4"/>
  <c r="K56" i="4"/>
  <c r="L56" i="4"/>
  <c r="M56" i="4"/>
  <c r="R56" i="4"/>
  <c r="S56" i="4"/>
  <c r="T56" i="4"/>
  <c r="U56" i="4"/>
  <c r="V56" i="4"/>
  <c r="W56" i="4"/>
  <c r="X56" i="4"/>
  <c r="Y56" i="4"/>
  <c r="Z56" i="4"/>
  <c r="AA56" i="4"/>
  <c r="AB56" i="4"/>
  <c r="AF56" i="4"/>
  <c r="AG56" i="4"/>
  <c r="B57" i="4"/>
  <c r="D57" i="4"/>
  <c r="E57" i="4"/>
  <c r="F57" i="4"/>
  <c r="G57" i="4"/>
  <c r="H57" i="4"/>
  <c r="I57" i="4"/>
  <c r="J57" i="4"/>
  <c r="K57" i="4"/>
  <c r="L57" i="4"/>
  <c r="M57" i="4"/>
  <c r="R57" i="4"/>
  <c r="S57" i="4"/>
  <c r="T57" i="4"/>
  <c r="U57" i="4"/>
  <c r="V57" i="4"/>
  <c r="W57" i="4"/>
  <c r="X57" i="4"/>
  <c r="Y57" i="4"/>
  <c r="Z57" i="4"/>
  <c r="AA57" i="4"/>
  <c r="AB57" i="4"/>
  <c r="AF57" i="4"/>
  <c r="AG57" i="4"/>
  <c r="B58" i="4"/>
  <c r="D58" i="4"/>
  <c r="E58" i="4"/>
  <c r="F58" i="4"/>
  <c r="G58" i="4"/>
  <c r="H58" i="4"/>
  <c r="I58" i="4"/>
  <c r="J58" i="4"/>
  <c r="K58" i="4"/>
  <c r="L58" i="4"/>
  <c r="M58" i="4"/>
  <c r="R58" i="4"/>
  <c r="S58" i="4"/>
  <c r="T58" i="4"/>
  <c r="U58" i="4"/>
  <c r="V58" i="4"/>
  <c r="W58" i="4"/>
  <c r="X58" i="4"/>
  <c r="Y58" i="4"/>
  <c r="Z58" i="4"/>
  <c r="AA58" i="4"/>
  <c r="AB58" i="4"/>
  <c r="AF58" i="4"/>
  <c r="AG58" i="4"/>
  <c r="B59" i="4"/>
  <c r="D59" i="4"/>
  <c r="E59" i="4"/>
  <c r="F59" i="4"/>
  <c r="G59" i="4"/>
  <c r="H59" i="4"/>
  <c r="I59" i="4"/>
  <c r="J59" i="4"/>
  <c r="K59" i="4"/>
  <c r="L59" i="4"/>
  <c r="M59" i="4"/>
  <c r="R59" i="4"/>
  <c r="S59" i="4"/>
  <c r="T59" i="4"/>
  <c r="U59" i="4"/>
  <c r="V59" i="4"/>
  <c r="W59" i="4"/>
  <c r="X59" i="4"/>
  <c r="Y59" i="4"/>
  <c r="Z59" i="4"/>
  <c r="AA59" i="4"/>
  <c r="AB59" i="4"/>
  <c r="AC59" i="4"/>
  <c r="B60" i="4"/>
  <c r="D60" i="4"/>
  <c r="E60" i="4"/>
  <c r="F60" i="4"/>
  <c r="G60" i="4"/>
  <c r="H60" i="4"/>
  <c r="I60" i="4"/>
  <c r="J60" i="4"/>
  <c r="K60" i="4"/>
  <c r="L60" i="4"/>
  <c r="M60" i="4"/>
  <c r="R60" i="4"/>
  <c r="S60" i="4"/>
  <c r="T60" i="4"/>
  <c r="U60" i="4"/>
  <c r="V60" i="4"/>
  <c r="W60" i="4"/>
  <c r="X60" i="4"/>
  <c r="Y60" i="4"/>
  <c r="Z60" i="4"/>
  <c r="AA60" i="4"/>
  <c r="AB60" i="4"/>
  <c r="AF60" i="4"/>
  <c r="AG60" i="4"/>
  <c r="B61" i="4"/>
  <c r="D61" i="4"/>
  <c r="E61" i="4"/>
  <c r="F61" i="4"/>
  <c r="G61" i="4"/>
  <c r="H61" i="4"/>
  <c r="I61" i="4"/>
  <c r="J61" i="4"/>
  <c r="K61" i="4"/>
  <c r="L61" i="4"/>
  <c r="M61" i="4"/>
  <c r="R61" i="4"/>
  <c r="S61" i="4"/>
  <c r="T61" i="4"/>
  <c r="U61" i="4"/>
  <c r="V61" i="4"/>
  <c r="W61" i="4"/>
  <c r="X61" i="4"/>
  <c r="Y61" i="4"/>
  <c r="Z61" i="4"/>
  <c r="AA61" i="4"/>
  <c r="AB61" i="4"/>
  <c r="AF61" i="4"/>
  <c r="AG61" i="4"/>
  <c r="B62" i="4"/>
  <c r="D62" i="4"/>
  <c r="E62" i="4"/>
  <c r="F62" i="4"/>
  <c r="G62" i="4"/>
  <c r="H62" i="4"/>
  <c r="I62" i="4"/>
  <c r="J62" i="4"/>
  <c r="K62" i="4"/>
  <c r="L62" i="4"/>
  <c r="M62" i="4"/>
  <c r="R62" i="4"/>
  <c r="S62" i="4"/>
  <c r="T62" i="4"/>
  <c r="U62" i="4"/>
  <c r="V62" i="4"/>
  <c r="W62" i="4"/>
  <c r="X62" i="4"/>
  <c r="Y62" i="4"/>
  <c r="Z62" i="4"/>
  <c r="AA62" i="4"/>
  <c r="AB62" i="4"/>
  <c r="AF62" i="4"/>
  <c r="AG62" i="4"/>
  <c r="B63" i="4"/>
  <c r="D63" i="4"/>
  <c r="E63" i="4"/>
  <c r="F63" i="4"/>
  <c r="G63" i="4"/>
  <c r="H63" i="4"/>
  <c r="I63" i="4"/>
  <c r="J63" i="4"/>
  <c r="K63" i="4"/>
  <c r="L63" i="4"/>
  <c r="M63" i="4"/>
  <c r="R63" i="4"/>
  <c r="S63" i="4"/>
  <c r="T63" i="4"/>
  <c r="U63" i="4"/>
  <c r="V63" i="4"/>
  <c r="W63" i="4"/>
  <c r="X63" i="4"/>
  <c r="Y63" i="4"/>
  <c r="Z63" i="4"/>
  <c r="AA63" i="4"/>
  <c r="AB63" i="4"/>
  <c r="AC63" i="4"/>
  <c r="B64" i="4"/>
  <c r="D64" i="4"/>
  <c r="E64" i="4"/>
  <c r="F64" i="4"/>
  <c r="G64" i="4"/>
  <c r="H64" i="4"/>
  <c r="I64" i="4"/>
  <c r="J64" i="4"/>
  <c r="K64" i="4"/>
  <c r="L64" i="4"/>
  <c r="M64" i="4"/>
  <c r="R64" i="4"/>
  <c r="S64" i="4"/>
  <c r="T64" i="4"/>
  <c r="U64" i="4"/>
  <c r="V64" i="4"/>
  <c r="W64" i="4"/>
  <c r="X64" i="4"/>
  <c r="Y64" i="4"/>
  <c r="Z64" i="4"/>
  <c r="AA64" i="4"/>
  <c r="AB64" i="4"/>
  <c r="AF64" i="4"/>
  <c r="AG64" i="4"/>
  <c r="B65" i="4"/>
  <c r="D65" i="4"/>
  <c r="E65" i="4"/>
  <c r="F65" i="4"/>
  <c r="G65" i="4"/>
  <c r="H65" i="4"/>
  <c r="I65" i="4"/>
  <c r="J65" i="4"/>
  <c r="K65" i="4"/>
  <c r="L65" i="4"/>
  <c r="M65" i="4"/>
  <c r="R65" i="4"/>
  <c r="S65" i="4"/>
  <c r="T65" i="4"/>
  <c r="U65" i="4"/>
  <c r="V65" i="4"/>
  <c r="W65" i="4"/>
  <c r="X65" i="4"/>
  <c r="Y65" i="4"/>
  <c r="Z65" i="4"/>
  <c r="AA65" i="4"/>
  <c r="AB65" i="4"/>
  <c r="AF65" i="4"/>
  <c r="AG65" i="4"/>
  <c r="B66" i="4"/>
  <c r="D66" i="4"/>
  <c r="E66" i="4"/>
  <c r="F66" i="4"/>
  <c r="G66" i="4"/>
  <c r="H66" i="4"/>
  <c r="I66" i="4"/>
  <c r="J66" i="4"/>
  <c r="K66" i="4"/>
  <c r="L66" i="4"/>
  <c r="M66" i="4"/>
  <c r="R66" i="4"/>
  <c r="S66" i="4"/>
  <c r="T66" i="4"/>
  <c r="U66" i="4"/>
  <c r="V66" i="4"/>
  <c r="W66" i="4"/>
  <c r="X66" i="4"/>
  <c r="Y66" i="4"/>
  <c r="Z66" i="4"/>
  <c r="AA66" i="4"/>
  <c r="AB66" i="4"/>
  <c r="AF66" i="4"/>
  <c r="AG66" i="4"/>
  <c r="B67" i="4"/>
  <c r="E75" i="4"/>
  <c r="F75" i="4"/>
  <c r="G75" i="4"/>
  <c r="H75" i="4"/>
  <c r="I75" i="4"/>
  <c r="N75" i="4"/>
  <c r="O75" i="4"/>
  <c r="P75" i="4"/>
  <c r="Q75" i="4"/>
  <c r="V75" i="4"/>
  <c r="W75" i="4"/>
  <c r="X75" i="4"/>
  <c r="Y75" i="4"/>
  <c r="Z75" i="4"/>
  <c r="AC75" i="4"/>
  <c r="C77" i="4"/>
  <c r="E77" i="4"/>
  <c r="I77" i="4"/>
  <c r="J77" i="4"/>
  <c r="K77" i="4"/>
  <c r="M77" i="4"/>
  <c r="N77" i="4"/>
  <c r="P77" i="4"/>
  <c r="Q77" i="4"/>
  <c r="R77" i="4"/>
  <c r="S77" i="4"/>
  <c r="U77" i="4"/>
  <c r="X77" i="4"/>
  <c r="Y77" i="4"/>
  <c r="Z77" i="4"/>
  <c r="AA77" i="4"/>
  <c r="AC77" i="4"/>
  <c r="H78" i="4"/>
  <c r="I78" i="4"/>
  <c r="K78" i="4"/>
  <c r="P78" i="4"/>
  <c r="Q78" i="4"/>
  <c r="S78" i="4"/>
  <c r="X78" i="4"/>
  <c r="Y78" i="4"/>
  <c r="Z78" i="4"/>
  <c r="AA78" i="4"/>
  <c r="AB78" i="4"/>
  <c r="D79" i="4"/>
  <c r="F79" i="4"/>
  <c r="G79" i="4"/>
  <c r="H79" i="4"/>
  <c r="I79" i="4"/>
  <c r="L79" i="4"/>
  <c r="T79" i="4"/>
  <c r="V79" i="4"/>
  <c r="W79" i="4"/>
  <c r="Y79" i="4"/>
  <c r="AB79" i="4"/>
  <c r="AD80" i="4"/>
  <c r="D2" i="3"/>
  <c r="E2" i="3" s="1"/>
  <c r="F2" i="3" s="1"/>
  <c r="C8" i="2"/>
  <c r="D8" i="2" s="1"/>
  <c r="E8" i="2" s="1"/>
  <c r="B30" i="2"/>
  <c r="C30" i="2"/>
  <c r="D30" i="2"/>
  <c r="E30" i="2"/>
  <c r="F30" i="2"/>
  <c r="G30" i="2"/>
  <c r="H30" i="2"/>
  <c r="I30" i="2"/>
  <c r="J30" i="2"/>
  <c r="K30" i="2"/>
  <c r="L30" i="2"/>
  <c r="M30" i="2"/>
  <c r="S30" i="2"/>
  <c r="U30" i="2"/>
  <c r="S31" i="2"/>
  <c r="T31" i="2"/>
  <c r="U31" i="2"/>
  <c r="B33" i="2"/>
  <c r="C33" i="2"/>
  <c r="D33" i="2"/>
  <c r="E33" i="2"/>
  <c r="F33" i="2"/>
  <c r="G33" i="2"/>
  <c r="H33" i="2"/>
  <c r="I33" i="2"/>
  <c r="J33" i="2"/>
  <c r="K33" i="2"/>
  <c r="L33" i="2"/>
  <c r="M33" i="2"/>
  <c r="S33" i="2"/>
  <c r="U33" i="2"/>
  <c r="B34" i="2"/>
  <c r="C34" i="2"/>
  <c r="D34" i="2"/>
  <c r="E34" i="2"/>
  <c r="F34" i="2"/>
  <c r="G34" i="2"/>
  <c r="H34" i="2"/>
  <c r="I34" i="2"/>
  <c r="J34" i="2"/>
  <c r="K34" i="2"/>
  <c r="L34" i="2"/>
  <c r="M34" i="2"/>
  <c r="S34" i="2"/>
  <c r="U34" i="2"/>
  <c r="B35" i="2"/>
  <c r="C35" i="2"/>
  <c r="D35" i="2"/>
  <c r="E35" i="2"/>
  <c r="F35" i="2"/>
  <c r="G35" i="2"/>
  <c r="H35" i="2"/>
  <c r="I35" i="2"/>
  <c r="J35" i="2"/>
  <c r="K35" i="2"/>
  <c r="L35" i="2"/>
  <c r="M35" i="2"/>
  <c r="S35" i="2"/>
  <c r="U35" i="2"/>
  <c r="B36" i="2"/>
  <c r="C36" i="2"/>
  <c r="D36" i="2"/>
  <c r="E36" i="2"/>
  <c r="F36" i="2"/>
  <c r="G36" i="2"/>
  <c r="H36" i="2"/>
  <c r="I36" i="2"/>
  <c r="J36" i="2"/>
  <c r="K36" i="2"/>
  <c r="L36" i="2"/>
  <c r="M36" i="2"/>
  <c r="S36" i="2"/>
  <c r="U36" i="2"/>
  <c r="AA74" i="4" l="1"/>
  <c r="T70" i="4"/>
  <c r="X72" i="4"/>
  <c r="AI2" i="34"/>
  <c r="Y30" i="5"/>
  <c r="D30" i="5"/>
  <c r="AI2" i="36"/>
  <c r="O74" i="4"/>
  <c r="H18" i="5"/>
  <c r="Q74" i="4"/>
  <c r="AA70" i="4"/>
  <c r="Q72" i="4"/>
  <c r="W31" i="6"/>
  <c r="N73" i="4"/>
  <c r="G76" i="4"/>
  <c r="C74" i="4"/>
  <c r="D70" i="4"/>
  <c r="G9" i="5"/>
  <c r="J76" i="4"/>
  <c r="K73" i="4"/>
  <c r="K30" i="5"/>
  <c r="C30" i="5"/>
  <c r="AG2" i="21"/>
  <c r="AJ2" i="21" s="1"/>
  <c r="Y76" i="4"/>
  <c r="W26" i="5"/>
  <c r="O26" i="5"/>
  <c r="G26" i="5"/>
  <c r="E17" i="2" s="1"/>
  <c r="AB26" i="5"/>
  <c r="T26" i="5"/>
  <c r="F18" i="5"/>
  <c r="D15" i="2" s="1"/>
  <c r="AA18" i="5"/>
  <c r="S18" i="5"/>
  <c r="K18" i="5"/>
  <c r="C18" i="5"/>
  <c r="Z9" i="5"/>
  <c r="R9" i="5"/>
  <c r="Y9" i="5"/>
  <c r="Q9" i="5"/>
  <c r="I9" i="5"/>
  <c r="AI2" i="31"/>
  <c r="W7" i="31"/>
  <c r="W8" i="31" s="1"/>
  <c r="D73" i="4"/>
  <c r="G74" i="4"/>
  <c r="C73" i="4"/>
  <c r="AI2" i="7"/>
  <c r="AG2" i="22"/>
  <c r="AJ2" i="22" s="1"/>
  <c r="AG2" i="23"/>
  <c r="AJ2" i="23" s="1"/>
  <c r="V76" i="4"/>
  <c r="E37" i="3"/>
  <c r="R31" i="22"/>
  <c r="K71" i="4"/>
  <c r="AI2" i="14"/>
  <c r="AG2" i="32"/>
  <c r="AJ2" i="32" s="1"/>
  <c r="H72" i="4"/>
  <c r="X76" i="4"/>
  <c r="Y74" i="4"/>
  <c r="S73" i="4"/>
  <c r="L57" i="3"/>
  <c r="AG2" i="25"/>
  <c r="AJ2" i="25" s="1"/>
  <c r="E57" i="3"/>
  <c r="AI2" i="27"/>
  <c r="AA71" i="4"/>
  <c r="Q70" i="4"/>
  <c r="V30" i="5"/>
  <c r="N30" i="5"/>
  <c r="F30" i="5"/>
  <c r="X9" i="5"/>
  <c r="H31" i="6"/>
  <c r="J31" i="22"/>
  <c r="J71" i="4"/>
  <c r="Y31" i="10"/>
  <c r="AI2" i="15"/>
  <c r="U57" i="3"/>
  <c r="J73" i="4"/>
  <c r="D57" i="3"/>
  <c r="J31" i="13"/>
  <c r="B21" i="2"/>
  <c r="O27" i="31"/>
  <c r="O28" i="31" s="1"/>
  <c r="N76" i="4"/>
  <c r="P72" i="4"/>
  <c r="V26" i="5"/>
  <c r="AC18" i="5"/>
  <c r="K17" i="3"/>
  <c r="AG2" i="8"/>
  <c r="AJ2" i="8" s="1"/>
  <c r="AG2" i="26"/>
  <c r="AJ2" i="26" s="1"/>
  <c r="U37" i="3"/>
  <c r="Q69" i="4"/>
  <c r="X30" i="5"/>
  <c r="P30" i="5"/>
  <c r="H30" i="5"/>
  <c r="U30" i="5"/>
  <c r="M30" i="5"/>
  <c r="E30" i="5"/>
  <c r="C23" i="2" s="1"/>
  <c r="X18" i="5"/>
  <c r="P9" i="5"/>
  <c r="I33" i="3"/>
  <c r="AB24" i="3"/>
  <c r="S17" i="3"/>
  <c r="Y69" i="4"/>
  <c r="I18" i="5"/>
  <c r="W57" i="3"/>
  <c r="C18" i="2"/>
  <c r="R72" i="4"/>
  <c r="R22" i="5"/>
  <c r="J22" i="5"/>
  <c r="F14" i="5"/>
  <c r="D14" i="2" s="1"/>
  <c r="AA6" i="5"/>
  <c r="C17" i="3"/>
  <c r="G57" i="3"/>
  <c r="X35" i="8"/>
  <c r="G31" i="10"/>
  <c r="AG2" i="12"/>
  <c r="AJ2" i="12" s="1"/>
  <c r="AG2" i="16"/>
  <c r="AJ2" i="16" s="1"/>
  <c r="Q18" i="5"/>
  <c r="R73" i="4"/>
  <c r="H70" i="4"/>
  <c r="AA30" i="5"/>
  <c r="S30" i="5"/>
  <c r="G31" i="6"/>
  <c r="R37" i="3"/>
  <c r="AG22" i="22"/>
  <c r="AG2" i="24"/>
  <c r="AJ2" i="24" s="1"/>
  <c r="G3" i="3"/>
  <c r="I7" i="10"/>
  <c r="O57" i="3"/>
  <c r="H22" i="10"/>
  <c r="T9" i="5"/>
  <c r="C16" i="2"/>
  <c r="C29" i="2" s="1"/>
  <c r="B22" i="2"/>
  <c r="C71" i="4"/>
  <c r="C21" i="2"/>
  <c r="D22" i="2"/>
  <c r="V14" i="5"/>
  <c r="N14" i="5"/>
  <c r="W9" i="5"/>
  <c r="N6" i="5"/>
  <c r="AG2" i="13"/>
  <c r="AJ2" i="13" s="1"/>
  <c r="B16" i="2"/>
  <c r="B29" i="2" s="1"/>
  <c r="O76" i="4"/>
  <c r="R70" i="4"/>
  <c r="J26" i="5"/>
  <c r="Y14" i="5"/>
  <c r="I14" i="5"/>
  <c r="H9" i="5"/>
  <c r="E31" i="6"/>
  <c r="S15" i="6"/>
  <c r="L31" i="6"/>
  <c r="AI2" i="9"/>
  <c r="M31" i="22"/>
  <c r="E28" i="24"/>
  <c r="AI2" i="33"/>
  <c r="X73" i="4"/>
  <c r="S26" i="5"/>
  <c r="C26" i="5"/>
  <c r="P18" i="5"/>
  <c r="K7" i="26"/>
  <c r="I72" i="4"/>
  <c r="L9" i="5"/>
  <c r="D9" i="5"/>
  <c r="B18" i="2" s="1"/>
  <c r="B24" i="2"/>
  <c r="H22" i="5"/>
  <c r="Q31" i="10"/>
  <c r="H73" i="4"/>
  <c r="X70" i="4"/>
  <c r="D21" i="2"/>
  <c r="T73" i="4"/>
  <c r="Z22" i="5"/>
  <c r="I6" i="5"/>
  <c r="C31" i="18"/>
  <c r="Q34" i="4"/>
  <c r="F27" i="7"/>
  <c r="F28" i="7" s="1"/>
  <c r="F3" i="5"/>
  <c r="F6" i="5" s="1"/>
  <c r="D20" i="2" s="1"/>
  <c r="F39" i="6"/>
  <c r="W26" i="4"/>
  <c r="W74" i="4" s="1"/>
  <c r="Z9" i="4"/>
  <c r="Z70" i="4" s="1"/>
  <c r="J9" i="4"/>
  <c r="J70" i="4" s="1"/>
  <c r="Y22" i="5"/>
  <c r="Q22" i="5"/>
  <c r="I22" i="5"/>
  <c r="O18" i="5"/>
  <c r="L14" i="5"/>
  <c r="AC6" i="5"/>
  <c r="O17" i="3"/>
  <c r="Y31" i="7"/>
  <c r="Y30" i="6"/>
  <c r="Q31" i="7"/>
  <c r="Q30" i="6"/>
  <c r="I31" i="7"/>
  <c r="I30" i="6"/>
  <c r="AC9" i="4"/>
  <c r="O30" i="5"/>
  <c r="S6" i="5"/>
  <c r="L26" i="5"/>
  <c r="D26" i="5"/>
  <c r="W4" i="5"/>
  <c r="W6" i="5" s="1"/>
  <c r="O4" i="5"/>
  <c r="O39" i="6"/>
  <c r="G39" i="6"/>
  <c r="G4" i="5"/>
  <c r="G6" i="5" s="1"/>
  <c r="E20" i="2" s="1"/>
  <c r="K15" i="8"/>
  <c r="J3" i="6"/>
  <c r="AB5" i="5"/>
  <c r="AB6" i="5" s="1"/>
  <c r="AB39" i="6"/>
  <c r="T27" i="9"/>
  <c r="T28" i="9" s="1"/>
  <c r="T39" i="6"/>
  <c r="T5" i="5"/>
  <c r="T6" i="5" s="1"/>
  <c r="T114" i="5" s="1"/>
  <c r="D27" i="9"/>
  <c r="D28" i="9" s="1"/>
  <c r="D5" i="5"/>
  <c r="D6" i="5" s="1"/>
  <c r="B20" i="2" s="1"/>
  <c r="D39" i="6"/>
  <c r="C6" i="5"/>
  <c r="V19" i="6"/>
  <c r="N19" i="6"/>
  <c r="F19" i="6"/>
  <c r="E8" i="7"/>
  <c r="E15" i="7"/>
  <c r="E3" i="6"/>
  <c r="T21" i="8"/>
  <c r="T44" i="6"/>
  <c r="L21" i="8"/>
  <c r="L44" i="6"/>
  <c r="D21" i="8"/>
  <c r="D44" i="6"/>
  <c r="S43" i="6"/>
  <c r="K43" i="6"/>
  <c r="C43" i="6"/>
  <c r="AC30" i="5"/>
  <c r="AC18" i="4"/>
  <c r="N27" i="7"/>
  <c r="N28" i="7" s="1"/>
  <c r="N39" i="6"/>
  <c r="L15" i="6"/>
  <c r="N22" i="7"/>
  <c r="L27" i="14"/>
  <c r="L35" i="14" s="1"/>
  <c r="H6" i="4"/>
  <c r="AB75" i="4"/>
  <c r="AC14" i="5"/>
  <c r="O14" i="5"/>
  <c r="AC9" i="5"/>
  <c r="D16" i="2"/>
  <c r="D29" i="2" s="1"/>
  <c r="AC30" i="4"/>
  <c r="W18" i="4"/>
  <c r="W72" i="4" s="1"/>
  <c r="O18" i="4"/>
  <c r="O72" i="4" s="1"/>
  <c r="G18" i="4"/>
  <c r="G72" i="4" s="1"/>
  <c r="Y6" i="5"/>
  <c r="Y114" i="5" s="1"/>
  <c r="AB15" i="6"/>
  <c r="L22" i="8"/>
  <c r="L31" i="8"/>
  <c r="I22" i="4"/>
  <c r="AC6" i="4"/>
  <c r="I26" i="4"/>
  <c r="X6" i="4"/>
  <c r="P6" i="4"/>
  <c r="V3" i="5"/>
  <c r="V6" i="5" s="1"/>
  <c r="V114" i="5" s="1"/>
  <c r="V39" i="6"/>
  <c r="AC22" i="4"/>
  <c r="Y22" i="4"/>
  <c r="Y34" i="4" s="1"/>
  <c r="B23" i="2"/>
  <c r="AC79" i="4"/>
  <c r="AC26" i="4"/>
  <c r="U18" i="4"/>
  <c r="M18" i="4"/>
  <c r="E18" i="4"/>
  <c r="O9" i="5"/>
  <c r="X31" i="6"/>
  <c r="T24" i="6"/>
  <c r="T31" i="7"/>
  <c r="I70" i="4"/>
  <c r="AA30" i="4"/>
  <c r="AA76" i="4" s="1"/>
  <c r="S30" i="4"/>
  <c r="S76" i="4" s="1"/>
  <c r="K30" i="4"/>
  <c r="K76" i="4" s="1"/>
  <c r="C30" i="4"/>
  <c r="C76" i="4" s="1"/>
  <c r="X26" i="4"/>
  <c r="P26" i="4"/>
  <c r="P74" i="4" s="1"/>
  <c r="H26" i="4"/>
  <c r="V22" i="4"/>
  <c r="V73" i="4" s="1"/>
  <c r="F22" i="4"/>
  <c r="F73" i="4" s="1"/>
  <c r="U9" i="4"/>
  <c r="U70" i="4" s="1"/>
  <c r="M9" i="4"/>
  <c r="M70" i="4" s="1"/>
  <c r="E9" i="4"/>
  <c r="E70" i="4" s="1"/>
  <c r="AA6" i="4"/>
  <c r="AA69" i="4" s="1"/>
  <c r="S6" i="4"/>
  <c r="S69" i="4" s="1"/>
  <c r="K6" i="4"/>
  <c r="K69" i="4" s="1"/>
  <c r="C6" i="4"/>
  <c r="Z30" i="5"/>
  <c r="R30" i="5"/>
  <c r="G30" i="5"/>
  <c r="E23" i="2" s="1"/>
  <c r="T22" i="5"/>
  <c r="L22" i="5"/>
  <c r="D22" i="5"/>
  <c r="W18" i="5"/>
  <c r="G18" i="5"/>
  <c r="E15" i="2" s="1"/>
  <c r="U18" i="5"/>
  <c r="M18" i="5"/>
  <c r="E18" i="5"/>
  <c r="X14" i="5"/>
  <c r="P14" i="5"/>
  <c r="H14" i="5"/>
  <c r="O6" i="5"/>
  <c r="D30" i="6"/>
  <c r="O22" i="7"/>
  <c r="G22" i="7"/>
  <c r="H15" i="7"/>
  <c r="W7" i="7"/>
  <c r="W8" i="7" s="1"/>
  <c r="O7" i="7"/>
  <c r="T9" i="7" s="1"/>
  <c r="G7" i="7"/>
  <c r="G11" i="6"/>
  <c r="W22" i="8"/>
  <c r="O22" i="8"/>
  <c r="G22" i="8"/>
  <c r="G15" i="8"/>
  <c r="N7" i="8"/>
  <c r="N8" i="8" s="1"/>
  <c r="F7" i="8"/>
  <c r="F9" i="8" s="1"/>
  <c r="P31" i="11"/>
  <c r="P30" i="10"/>
  <c r="K22" i="11"/>
  <c r="V15" i="15"/>
  <c r="AA15" i="15"/>
  <c r="F15" i="15"/>
  <c r="F13" i="13"/>
  <c r="P31" i="6"/>
  <c r="T31" i="8"/>
  <c r="V22" i="8"/>
  <c r="N22" i="8"/>
  <c r="F22" i="8"/>
  <c r="Q8" i="11"/>
  <c r="Q7" i="10"/>
  <c r="Q8" i="10" s="1"/>
  <c r="T17" i="10"/>
  <c r="T22" i="12"/>
  <c r="L22" i="12"/>
  <c r="L17" i="10"/>
  <c r="D17" i="10"/>
  <c r="D22" i="12"/>
  <c r="U15" i="12"/>
  <c r="M15" i="12"/>
  <c r="M13" i="10"/>
  <c r="E15" i="10"/>
  <c r="T7" i="12"/>
  <c r="Y9" i="12" s="1"/>
  <c r="T11" i="10"/>
  <c r="L7" i="12"/>
  <c r="L8" i="12" s="1"/>
  <c r="L11" i="10"/>
  <c r="D7" i="12"/>
  <c r="D8" i="12" s="1"/>
  <c r="D11" i="10"/>
  <c r="Q6" i="5"/>
  <c r="C31" i="7"/>
  <c r="M17" i="6"/>
  <c r="M15" i="7"/>
  <c r="F15" i="7"/>
  <c r="F13" i="6"/>
  <c r="G15" i="7"/>
  <c r="F3" i="6"/>
  <c r="W21" i="8"/>
  <c r="O21" i="8"/>
  <c r="G21" i="8"/>
  <c r="U31" i="12"/>
  <c r="U30" i="10"/>
  <c r="U31" i="10" s="1"/>
  <c r="M27" i="12"/>
  <c r="M28" i="12" s="1"/>
  <c r="M30" i="10"/>
  <c r="F22" i="12"/>
  <c r="Z26" i="4"/>
  <c r="R26" i="4"/>
  <c r="V18" i="4"/>
  <c r="V72" i="4" s="1"/>
  <c r="N18" i="4"/>
  <c r="N72" i="4" s="1"/>
  <c r="F18" i="4"/>
  <c r="F72" i="4" s="1"/>
  <c r="U6" i="4"/>
  <c r="U69" i="4" s="1"/>
  <c r="M6" i="4"/>
  <c r="M69" i="4" s="1"/>
  <c r="E6" i="4"/>
  <c r="W6" i="4"/>
  <c r="W69" i="4" s="1"/>
  <c r="O6" i="4"/>
  <c r="G6" i="4"/>
  <c r="X22" i="5"/>
  <c r="P22" i="5"/>
  <c r="D18" i="5"/>
  <c r="T14" i="5"/>
  <c r="E27" i="7"/>
  <c r="T27" i="7"/>
  <c r="T28" i="7" s="1"/>
  <c r="L27" i="7"/>
  <c r="L35" i="7" s="1"/>
  <c r="D27" i="7"/>
  <c r="D28" i="7" s="1"/>
  <c r="AB15" i="7"/>
  <c r="T15" i="7"/>
  <c r="W27" i="8"/>
  <c r="W35" i="8" s="1"/>
  <c r="AA24" i="6"/>
  <c r="S7" i="9"/>
  <c r="S7" i="6" s="1"/>
  <c r="S8" i="6" s="1"/>
  <c r="K7" i="9"/>
  <c r="L9" i="9" s="1"/>
  <c r="C7" i="9"/>
  <c r="C8" i="9" s="1"/>
  <c r="Q27" i="11"/>
  <c r="Q28" i="11" s="1"/>
  <c r="Q33" i="10"/>
  <c r="K31" i="10"/>
  <c r="F30" i="4"/>
  <c r="F76" i="4" s="1"/>
  <c r="P9" i="4"/>
  <c r="P70" i="4" s="1"/>
  <c r="V6" i="4"/>
  <c r="V69" i="4" s="1"/>
  <c r="F6" i="4"/>
  <c r="X26" i="5"/>
  <c r="Z26" i="5"/>
  <c r="R26" i="5"/>
  <c r="W22" i="5"/>
  <c r="O22" i="5"/>
  <c r="G22" i="5"/>
  <c r="AA14" i="5"/>
  <c r="S14" i="5"/>
  <c r="K14" i="5"/>
  <c r="C14" i="5"/>
  <c r="L6" i="5"/>
  <c r="K30" i="6"/>
  <c r="V24" i="6"/>
  <c r="AC15" i="6"/>
  <c r="K27" i="7"/>
  <c r="K28" i="7" s="1"/>
  <c r="W31" i="7"/>
  <c r="V22" i="7"/>
  <c r="AA15" i="7"/>
  <c r="AA13" i="6"/>
  <c r="R7" i="7"/>
  <c r="R8" i="7" s="1"/>
  <c r="R11" i="6"/>
  <c r="O27" i="8"/>
  <c r="O35" i="8" s="1"/>
  <c r="J7" i="8"/>
  <c r="J9" i="8" s="1"/>
  <c r="X3" i="6"/>
  <c r="X15" i="6" s="1"/>
  <c r="P3" i="6"/>
  <c r="H3" i="6"/>
  <c r="K44" i="13"/>
  <c r="C44" i="13"/>
  <c r="Z30" i="4"/>
  <c r="Z76" i="4" s="1"/>
  <c r="R30" i="4"/>
  <c r="R76" i="4" s="1"/>
  <c r="U30" i="4"/>
  <c r="U76" i="4" s="1"/>
  <c r="M30" i="4"/>
  <c r="M76" i="4" s="1"/>
  <c r="E30" i="4"/>
  <c r="E76" i="4" s="1"/>
  <c r="Z18" i="4"/>
  <c r="Z72" i="4" s="1"/>
  <c r="J18" i="4"/>
  <c r="J72" i="4" s="1"/>
  <c r="V14" i="4"/>
  <c r="N14" i="4"/>
  <c r="F14" i="4"/>
  <c r="X14" i="4"/>
  <c r="X71" i="4" s="1"/>
  <c r="R14" i="4"/>
  <c r="W9" i="4"/>
  <c r="W70" i="4" s="1"/>
  <c r="O9" i="4"/>
  <c r="G9" i="4"/>
  <c r="G70" i="4" s="1"/>
  <c r="T30" i="5"/>
  <c r="Y26" i="5"/>
  <c r="Q26" i="5"/>
  <c r="I26" i="5"/>
  <c r="V22" i="5"/>
  <c r="AA22" i="5"/>
  <c r="S22" i="5"/>
  <c r="K22" i="5"/>
  <c r="C22" i="5"/>
  <c r="N22" i="5"/>
  <c r="F22" i="5"/>
  <c r="Z18" i="5"/>
  <c r="R18" i="5"/>
  <c r="J18" i="5"/>
  <c r="Z14" i="5"/>
  <c r="D14" i="5"/>
  <c r="J9" i="5"/>
  <c r="V9" i="5"/>
  <c r="N9" i="5"/>
  <c r="F9" i="5"/>
  <c r="K6" i="5"/>
  <c r="O31" i="6"/>
  <c r="Y15" i="6"/>
  <c r="F11" i="6"/>
  <c r="R33" i="6"/>
  <c r="J33" i="6"/>
  <c r="Y21" i="8"/>
  <c r="Q21" i="8"/>
  <c r="I21" i="8"/>
  <c r="AC14" i="8"/>
  <c r="V15" i="8"/>
  <c r="I15" i="8"/>
  <c r="X7" i="8"/>
  <c r="X9" i="8" s="1"/>
  <c r="P7" i="8"/>
  <c r="P8" i="8" s="1"/>
  <c r="AC25" i="9"/>
  <c r="Y35" i="9"/>
  <c r="Q27" i="9"/>
  <c r="Q28" i="9" s="1"/>
  <c r="I22" i="9"/>
  <c r="P27" i="11"/>
  <c r="P35" i="11" s="1"/>
  <c r="U13" i="10"/>
  <c r="Z15" i="10" s="1"/>
  <c r="T7" i="11"/>
  <c r="D7" i="11"/>
  <c r="D8" i="11" s="1"/>
  <c r="I30" i="4"/>
  <c r="U22" i="4"/>
  <c r="M22" i="4"/>
  <c r="E22" i="4"/>
  <c r="W22" i="4"/>
  <c r="O22" i="4"/>
  <c r="O73" i="4" s="1"/>
  <c r="G22" i="4"/>
  <c r="G73" i="4" s="1"/>
  <c r="AA18" i="4"/>
  <c r="S18" i="4"/>
  <c r="K18" i="4"/>
  <c r="C18" i="4"/>
  <c r="U14" i="4"/>
  <c r="M14" i="4"/>
  <c r="M71" i="4" s="1"/>
  <c r="E14" i="4"/>
  <c r="E71" i="4" s="1"/>
  <c r="W14" i="4"/>
  <c r="W71" i="4" s="1"/>
  <c r="O14" i="4"/>
  <c r="O71" i="4" s="1"/>
  <c r="G14" i="4"/>
  <c r="G71" i="4" s="1"/>
  <c r="V9" i="4"/>
  <c r="N9" i="4"/>
  <c r="F9" i="4"/>
  <c r="Z6" i="4"/>
  <c r="Z69" i="4" s="1"/>
  <c r="J6" i="4"/>
  <c r="N26" i="5"/>
  <c r="F26" i="5"/>
  <c r="P26" i="5"/>
  <c r="H26" i="5"/>
  <c r="AB22" i="5"/>
  <c r="U22" i="5"/>
  <c r="M22" i="5"/>
  <c r="E22" i="5"/>
  <c r="Y18" i="5"/>
  <c r="V18" i="5"/>
  <c r="N18" i="5"/>
  <c r="Q14" i="5"/>
  <c r="Q114" i="5" s="1"/>
  <c r="U9" i="5"/>
  <c r="M9" i="5"/>
  <c r="S30" i="6"/>
  <c r="U27" i="7"/>
  <c r="U28" i="7" s="1"/>
  <c r="U31" i="7"/>
  <c r="M27" i="7"/>
  <c r="M28" i="7" s="1"/>
  <c r="M30" i="6"/>
  <c r="E31" i="7"/>
  <c r="X22" i="7"/>
  <c r="AF22" i="7" s="1"/>
  <c r="AF22" i="6" s="1"/>
  <c r="H22" i="7"/>
  <c r="Q22" i="7"/>
  <c r="I15" i="7"/>
  <c r="X7" i="7"/>
  <c r="X8" i="7" s="1"/>
  <c r="P7" i="7"/>
  <c r="P8" i="7" s="1"/>
  <c r="H7" i="7"/>
  <c r="R21" i="8"/>
  <c r="AA15" i="8"/>
  <c r="P27" i="9"/>
  <c r="P28" i="9" s="1"/>
  <c r="S7" i="11"/>
  <c r="S8" i="11" s="1"/>
  <c r="S11" i="10"/>
  <c r="K7" i="11"/>
  <c r="K11" i="10"/>
  <c r="C7" i="11"/>
  <c r="C8" i="11" s="1"/>
  <c r="C11" i="10"/>
  <c r="G28" i="16"/>
  <c r="G35" i="16"/>
  <c r="V31" i="8"/>
  <c r="N31" i="8"/>
  <c r="F31" i="8"/>
  <c r="X22" i="8"/>
  <c r="P22" i="8"/>
  <c r="H22" i="8"/>
  <c r="AB15" i="8"/>
  <c r="K7" i="8"/>
  <c r="C7" i="8"/>
  <c r="AC4" i="8"/>
  <c r="AC37" i="4" s="1"/>
  <c r="M21" i="9"/>
  <c r="AA15" i="9"/>
  <c r="N22" i="9"/>
  <c r="G15" i="9"/>
  <c r="U7" i="9"/>
  <c r="U8" i="9" s="1"/>
  <c r="M7" i="9"/>
  <c r="E7" i="9"/>
  <c r="E7" i="6" s="1"/>
  <c r="I30" i="10"/>
  <c r="R24" i="10"/>
  <c r="P11" i="10"/>
  <c r="AA39" i="10"/>
  <c r="S39" i="10"/>
  <c r="K39" i="10"/>
  <c r="C39" i="10"/>
  <c r="Y21" i="11"/>
  <c r="W15" i="11"/>
  <c r="H15" i="11"/>
  <c r="J7" i="11"/>
  <c r="J8" i="11" s="1"/>
  <c r="P31" i="12"/>
  <c r="C27" i="12"/>
  <c r="C35" i="12" s="1"/>
  <c r="S22" i="12"/>
  <c r="K22" i="12"/>
  <c r="C22" i="12"/>
  <c r="O7" i="12"/>
  <c r="O8" i="12" s="1"/>
  <c r="W31" i="14"/>
  <c r="O31" i="14"/>
  <c r="G30" i="13"/>
  <c r="G31" i="14"/>
  <c r="V3" i="13"/>
  <c r="F3" i="13"/>
  <c r="P33" i="13"/>
  <c r="X7" i="16"/>
  <c r="X8" i="16" s="1"/>
  <c r="R22" i="9"/>
  <c r="M15" i="9"/>
  <c r="E15" i="9"/>
  <c r="D7" i="9"/>
  <c r="J21" i="11"/>
  <c r="R30" i="10"/>
  <c r="R31" i="11"/>
  <c r="J31" i="10"/>
  <c r="M27" i="11"/>
  <c r="M28" i="11" s="1"/>
  <c r="K31" i="12"/>
  <c r="O31" i="12"/>
  <c r="X21" i="12"/>
  <c r="P21" i="12"/>
  <c r="H21" i="12"/>
  <c r="M15" i="14"/>
  <c r="M13" i="13"/>
  <c r="E15" i="14"/>
  <c r="E13" i="13"/>
  <c r="T7" i="14"/>
  <c r="T8" i="14" s="1"/>
  <c r="L7" i="14"/>
  <c r="L8" i="14" s="1"/>
  <c r="D7" i="14"/>
  <c r="H15" i="16"/>
  <c r="I15" i="16"/>
  <c r="X43" i="10"/>
  <c r="P43" i="10"/>
  <c r="H43" i="10"/>
  <c r="T27" i="11"/>
  <c r="T28" i="11" s="1"/>
  <c r="T22" i="11"/>
  <c r="L22" i="11"/>
  <c r="D22" i="11"/>
  <c r="D22" i="10" s="1"/>
  <c r="E15" i="11"/>
  <c r="L7" i="11"/>
  <c r="L8" i="11" s="1"/>
  <c r="Y15" i="11"/>
  <c r="M15" i="11"/>
  <c r="K27" i="12"/>
  <c r="K35" i="12" s="1"/>
  <c r="Y22" i="12"/>
  <c r="Q22" i="12"/>
  <c r="I22" i="12"/>
  <c r="W21" i="12"/>
  <c r="F7" i="12"/>
  <c r="F8" i="12" s="1"/>
  <c r="U39" i="13"/>
  <c r="M39" i="13"/>
  <c r="L37" i="13"/>
  <c r="G27" i="14"/>
  <c r="G28" i="14" s="1"/>
  <c r="D15" i="14"/>
  <c r="G15" i="16"/>
  <c r="S22" i="19"/>
  <c r="S24" i="18"/>
  <c r="W15" i="9"/>
  <c r="J15" i="9"/>
  <c r="Y9" i="9"/>
  <c r="Q8" i="9"/>
  <c r="Q21" i="9"/>
  <c r="I21" i="9"/>
  <c r="AC40" i="9"/>
  <c r="AC72" i="5" s="1"/>
  <c r="U31" i="9"/>
  <c r="M31" i="9"/>
  <c r="V22" i="9"/>
  <c r="Y15" i="9"/>
  <c r="AB15" i="9"/>
  <c r="T15" i="9"/>
  <c r="Y22" i="11"/>
  <c r="Q22" i="11"/>
  <c r="I22" i="11"/>
  <c r="E21" i="11"/>
  <c r="K15" i="11"/>
  <c r="S27" i="12"/>
  <c r="V22" i="12"/>
  <c r="L27" i="9"/>
  <c r="L28" i="9" s="1"/>
  <c r="X15" i="9"/>
  <c r="AC14" i="11"/>
  <c r="H39" i="10"/>
  <c r="V31" i="12"/>
  <c r="X15" i="14"/>
  <c r="T27" i="16"/>
  <c r="J15" i="17"/>
  <c r="K15" i="17"/>
  <c r="Q7" i="17"/>
  <c r="Q8" i="17" s="1"/>
  <c r="Q11" i="13"/>
  <c r="AC4" i="19"/>
  <c r="AC48" i="4" s="1"/>
  <c r="AC3" i="18"/>
  <c r="AC15" i="19"/>
  <c r="Y3" i="18"/>
  <c r="Y15" i="19"/>
  <c r="R31" i="20"/>
  <c r="R30" i="18"/>
  <c r="V30" i="6"/>
  <c r="V31" i="6" s="1"/>
  <c r="M13" i="6"/>
  <c r="E13" i="6"/>
  <c r="T11" i="6"/>
  <c r="L11" i="6"/>
  <c r="D11" i="6"/>
  <c r="D7" i="7"/>
  <c r="D9" i="7" s="1"/>
  <c r="W31" i="8"/>
  <c r="O31" i="8"/>
  <c r="G31" i="8"/>
  <c r="AC25" i="8"/>
  <c r="Y22" i="8"/>
  <c r="U21" i="8"/>
  <c r="M21" i="8"/>
  <c r="E21" i="8"/>
  <c r="L22" i="9"/>
  <c r="T24" i="10"/>
  <c r="Q11" i="10"/>
  <c r="W27" i="11"/>
  <c r="O27" i="11"/>
  <c r="O28" i="11" s="1"/>
  <c r="G27" i="11"/>
  <c r="G28" i="11" s="1"/>
  <c r="O7" i="11"/>
  <c r="O8" i="11" s="1"/>
  <c r="O11" i="10"/>
  <c r="O3" i="10"/>
  <c r="M21" i="12"/>
  <c r="N33" i="10"/>
  <c r="Q31" i="12"/>
  <c r="T31" i="12"/>
  <c r="L31" i="12"/>
  <c r="D31" i="12"/>
  <c r="V15" i="12"/>
  <c r="I15" i="12"/>
  <c r="X7" i="12"/>
  <c r="X7" i="10" s="1"/>
  <c r="H7" i="12"/>
  <c r="H8" i="12" s="1"/>
  <c r="R3" i="13"/>
  <c r="W15" i="13" s="1"/>
  <c r="H33" i="13"/>
  <c r="H27" i="14"/>
  <c r="W27" i="14"/>
  <c r="W35" i="14" s="1"/>
  <c r="Y43" i="13"/>
  <c r="Y57" i="3" s="1"/>
  <c r="Q43" i="13"/>
  <c r="Q57" i="3" s="1"/>
  <c r="I43" i="13"/>
  <c r="S22" i="16"/>
  <c r="K22" i="16"/>
  <c r="C22" i="16"/>
  <c r="C31" i="16"/>
  <c r="S39" i="13"/>
  <c r="J37" i="13"/>
  <c r="X31" i="14"/>
  <c r="P31" i="14"/>
  <c r="H31" i="14"/>
  <c r="S15" i="14"/>
  <c r="F15" i="14"/>
  <c r="U7" i="14"/>
  <c r="U8" i="14" s="1"/>
  <c r="M7" i="14"/>
  <c r="M8" i="14" s="1"/>
  <c r="E7" i="14"/>
  <c r="E8" i="14" s="1"/>
  <c r="AB15" i="14"/>
  <c r="T15" i="14"/>
  <c r="S43" i="13"/>
  <c r="K43" i="13"/>
  <c r="C43" i="13"/>
  <c r="T37" i="13"/>
  <c r="D37" i="13"/>
  <c r="R27" i="15"/>
  <c r="R35" i="15" s="1"/>
  <c r="J27" i="15"/>
  <c r="J35" i="15" s="1"/>
  <c r="AB3" i="13"/>
  <c r="T3" i="13"/>
  <c r="L3" i="13"/>
  <c r="D3" i="13"/>
  <c r="M37" i="13"/>
  <c r="T31" i="16"/>
  <c r="L31" i="16"/>
  <c r="D31" i="16"/>
  <c r="P7" i="16"/>
  <c r="P8" i="16" s="1"/>
  <c r="R7" i="17"/>
  <c r="R8" i="17" s="1"/>
  <c r="J7" i="17"/>
  <c r="W31" i="18"/>
  <c r="AC40" i="19"/>
  <c r="AC82" i="5" s="1"/>
  <c r="AC39" i="18"/>
  <c r="D22" i="19"/>
  <c r="I15" i="20"/>
  <c r="AA15" i="20"/>
  <c r="X8" i="20"/>
  <c r="X24" i="22"/>
  <c r="X31" i="22" s="1"/>
  <c r="X31" i="23"/>
  <c r="P24" i="22"/>
  <c r="P31" i="23"/>
  <c r="H24" i="22"/>
  <c r="H31" i="22" s="1"/>
  <c r="H31" i="23"/>
  <c r="Q27" i="15"/>
  <c r="Q35" i="15" s="1"/>
  <c r="S37" i="13"/>
  <c r="K37" i="13"/>
  <c r="C37" i="13"/>
  <c r="W33" i="13"/>
  <c r="O33" i="13"/>
  <c r="G33" i="13"/>
  <c r="E27" i="16"/>
  <c r="E28" i="16" s="1"/>
  <c r="N8" i="16"/>
  <c r="E24" i="13"/>
  <c r="I11" i="18"/>
  <c r="W39" i="18"/>
  <c r="W27" i="19"/>
  <c r="W28" i="19" s="1"/>
  <c r="H22" i="19"/>
  <c r="T9" i="19"/>
  <c r="N31" i="23"/>
  <c r="N30" i="22"/>
  <c r="N31" i="22" s="1"/>
  <c r="D24" i="13"/>
  <c r="M43" i="13"/>
  <c r="M57" i="3" s="1"/>
  <c r="X27" i="14"/>
  <c r="P27" i="14"/>
  <c r="P35" i="14" s="1"/>
  <c r="O27" i="14"/>
  <c r="O35" i="14" s="1"/>
  <c r="R27" i="14"/>
  <c r="U22" i="14"/>
  <c r="M22" i="14"/>
  <c r="E22" i="14"/>
  <c r="R7" i="14"/>
  <c r="Y3" i="13"/>
  <c r="R31" i="15"/>
  <c r="AA39" i="13"/>
  <c r="C39" i="13"/>
  <c r="Y22" i="16"/>
  <c r="V15" i="16"/>
  <c r="S15" i="16"/>
  <c r="F15" i="16"/>
  <c r="U7" i="16"/>
  <c r="U8" i="16" s="1"/>
  <c r="E7" i="16"/>
  <c r="E8" i="16" s="1"/>
  <c r="I15" i="17"/>
  <c r="AC25" i="19"/>
  <c r="I22" i="19"/>
  <c r="M44" i="18"/>
  <c r="T43" i="18"/>
  <c r="T57" i="3" s="1"/>
  <c r="T15" i="24"/>
  <c r="T13" i="22"/>
  <c r="T15" i="22" s="1"/>
  <c r="M15" i="24"/>
  <c r="L7" i="24"/>
  <c r="M9" i="24" s="1"/>
  <c r="L13" i="22"/>
  <c r="L15" i="22" s="1"/>
  <c r="D15" i="24"/>
  <c r="D13" i="22"/>
  <c r="D22" i="24"/>
  <c r="E15" i="24"/>
  <c r="S7" i="24"/>
  <c r="S8" i="24" s="1"/>
  <c r="S11" i="22"/>
  <c r="K7" i="24"/>
  <c r="K8" i="24" s="1"/>
  <c r="K11" i="22"/>
  <c r="T24" i="13"/>
  <c r="V37" i="13"/>
  <c r="F37" i="13"/>
  <c r="Q33" i="13"/>
  <c r="U27" i="14"/>
  <c r="U28" i="14" s="1"/>
  <c r="M27" i="14"/>
  <c r="M28" i="14" s="1"/>
  <c r="E27" i="14"/>
  <c r="E35" i="14" s="1"/>
  <c r="R22" i="14"/>
  <c r="J17" i="13"/>
  <c r="K15" i="15"/>
  <c r="R7" i="15"/>
  <c r="R8" i="15" s="1"/>
  <c r="X22" i="16"/>
  <c r="P22" i="16"/>
  <c r="H22" i="16"/>
  <c r="X15" i="16"/>
  <c r="U33" i="13"/>
  <c r="M33" i="13"/>
  <c r="E33" i="13"/>
  <c r="J27" i="17"/>
  <c r="J28" i="17" s="1"/>
  <c r="P22" i="19"/>
  <c r="P24" i="18"/>
  <c r="R7" i="19"/>
  <c r="R8" i="19" s="1"/>
  <c r="J7" i="19"/>
  <c r="J8" i="19" s="1"/>
  <c r="D30" i="13"/>
  <c r="AA24" i="13"/>
  <c r="K31" i="14"/>
  <c r="Y17" i="13"/>
  <c r="Q17" i="13"/>
  <c r="I17" i="13"/>
  <c r="X7" i="14"/>
  <c r="X8" i="14" s="1"/>
  <c r="H7" i="14"/>
  <c r="H8" i="14" s="1"/>
  <c r="Y31" i="15"/>
  <c r="Q31" i="15"/>
  <c r="I31" i="15"/>
  <c r="Y22" i="15"/>
  <c r="J15" i="15"/>
  <c r="Y7" i="15"/>
  <c r="Y8" i="15" s="1"/>
  <c r="Q7" i="15"/>
  <c r="Q8" i="15" s="1"/>
  <c r="I7" i="15"/>
  <c r="J9" i="15" s="1"/>
  <c r="Y39" i="13"/>
  <c r="Q39" i="13"/>
  <c r="I39" i="13"/>
  <c r="R27" i="16"/>
  <c r="R35" i="16" s="1"/>
  <c r="J27" i="16"/>
  <c r="J35" i="16" s="1"/>
  <c r="W27" i="16"/>
  <c r="W28" i="16" s="1"/>
  <c r="W15" i="16"/>
  <c r="T27" i="17"/>
  <c r="T28" i="17" s="1"/>
  <c r="R22" i="17"/>
  <c r="U7" i="17"/>
  <c r="M7" i="17"/>
  <c r="M8" i="17" s="1"/>
  <c r="E7" i="17"/>
  <c r="E8" i="17" s="1"/>
  <c r="J15" i="19"/>
  <c r="J13" i="18"/>
  <c r="Q7" i="19"/>
  <c r="Q11" i="18"/>
  <c r="S44" i="13"/>
  <c r="R43" i="13"/>
  <c r="J43" i="13"/>
  <c r="U15" i="14"/>
  <c r="T31" i="15"/>
  <c r="L31" i="15"/>
  <c r="D31" i="15"/>
  <c r="J8" i="15"/>
  <c r="N3" i="13"/>
  <c r="S15" i="13" s="1"/>
  <c r="U44" i="13"/>
  <c r="E44" i="13"/>
  <c r="V31" i="16"/>
  <c r="N31" i="16"/>
  <c r="F31" i="16"/>
  <c r="Z15" i="17"/>
  <c r="U27" i="21"/>
  <c r="U35" i="21" s="1"/>
  <c r="U31" i="21"/>
  <c r="M31" i="21"/>
  <c r="M30" i="18"/>
  <c r="E27" i="21"/>
  <c r="E31" i="21"/>
  <c r="V7" i="21"/>
  <c r="V8" i="21" s="1"/>
  <c r="V15" i="21"/>
  <c r="N21" i="11"/>
  <c r="T21" i="11"/>
  <c r="L21" i="11"/>
  <c r="D21" i="11"/>
  <c r="V3" i="10"/>
  <c r="N3" i="10"/>
  <c r="S43" i="10"/>
  <c r="K43" i="10"/>
  <c r="C43" i="10"/>
  <c r="U22" i="12"/>
  <c r="T21" i="12"/>
  <c r="D21" i="12"/>
  <c r="P24" i="13"/>
  <c r="X11" i="13"/>
  <c r="R44" i="13"/>
  <c r="J44" i="13"/>
  <c r="J58" i="3" s="1"/>
  <c r="AB39" i="13"/>
  <c r="T39" i="13"/>
  <c r="L39" i="13"/>
  <c r="V33" i="13"/>
  <c r="N33" i="13"/>
  <c r="F33" i="13"/>
  <c r="E31" i="14"/>
  <c r="Y22" i="14"/>
  <c r="K22" i="14"/>
  <c r="W17" i="13"/>
  <c r="V7" i="14"/>
  <c r="V8" i="14" s="1"/>
  <c r="N7" i="14"/>
  <c r="F7" i="14"/>
  <c r="L22" i="15"/>
  <c r="D35" i="16"/>
  <c r="X27" i="16"/>
  <c r="X35" i="16" s="1"/>
  <c r="P27" i="16"/>
  <c r="P28" i="16" s="1"/>
  <c r="H27" i="16"/>
  <c r="H28" i="16" s="1"/>
  <c r="L27" i="16"/>
  <c r="U17" i="13"/>
  <c r="M17" i="13"/>
  <c r="E17" i="13"/>
  <c r="Z15" i="16"/>
  <c r="R15" i="16"/>
  <c r="J15" i="16"/>
  <c r="N31" i="17"/>
  <c r="F31" i="17"/>
  <c r="X19" i="13"/>
  <c r="P19" i="13"/>
  <c r="H19" i="13"/>
  <c r="V17" i="13"/>
  <c r="N17" i="13"/>
  <c r="F17" i="13"/>
  <c r="L15" i="17"/>
  <c r="S7" i="17"/>
  <c r="S8" i="17" s="1"/>
  <c r="K7" i="17"/>
  <c r="K8" i="17" s="1"/>
  <c r="C7" i="17"/>
  <c r="C8" i="17" s="1"/>
  <c r="P31" i="19"/>
  <c r="H15" i="19"/>
  <c r="I15" i="19"/>
  <c r="H7" i="19"/>
  <c r="I9" i="19" s="1"/>
  <c r="D22" i="20"/>
  <c r="D13" i="18"/>
  <c r="D7" i="20"/>
  <c r="D8" i="20" s="1"/>
  <c r="U39" i="18"/>
  <c r="M39" i="18"/>
  <c r="T33" i="18"/>
  <c r="L33" i="18"/>
  <c r="X30" i="18"/>
  <c r="P30" i="18"/>
  <c r="H30" i="18"/>
  <c r="L15" i="19"/>
  <c r="D15" i="19"/>
  <c r="S7" i="19"/>
  <c r="S8" i="19" s="1"/>
  <c r="K7" i="19"/>
  <c r="K8" i="19" s="1"/>
  <c r="C7" i="19"/>
  <c r="C8" i="19" s="1"/>
  <c r="T7" i="20"/>
  <c r="L7" i="20"/>
  <c r="L8" i="20" s="1"/>
  <c r="AC4" i="20"/>
  <c r="AC49" i="4" s="1"/>
  <c r="W44" i="18"/>
  <c r="O44" i="18"/>
  <c r="G44" i="18"/>
  <c r="V43" i="18"/>
  <c r="N43" i="18"/>
  <c r="F43" i="18"/>
  <c r="X37" i="18"/>
  <c r="P37" i="18"/>
  <c r="H37" i="18"/>
  <c r="F31" i="21"/>
  <c r="T15" i="21"/>
  <c r="U31" i="22"/>
  <c r="W3" i="22"/>
  <c r="W3" i="3" s="1"/>
  <c r="W31" i="23"/>
  <c r="W30" i="22"/>
  <c r="W30" i="3" s="1"/>
  <c r="W27" i="23"/>
  <c r="W35" i="23" s="1"/>
  <c r="O27" i="23"/>
  <c r="O28" i="23" s="1"/>
  <c r="O30" i="22"/>
  <c r="G30" i="22"/>
  <c r="G31" i="23"/>
  <c r="R27" i="25"/>
  <c r="R28" i="25" s="1"/>
  <c r="V37" i="18"/>
  <c r="N37" i="18"/>
  <c r="F37" i="18"/>
  <c r="AA15" i="23"/>
  <c r="AB13" i="22"/>
  <c r="T15" i="23"/>
  <c r="C7" i="23"/>
  <c r="D9" i="23" s="1"/>
  <c r="C11" i="22"/>
  <c r="Y7" i="16"/>
  <c r="Y8" i="16" s="1"/>
  <c r="I7" i="16"/>
  <c r="J9" i="16" s="1"/>
  <c r="AC14" i="16"/>
  <c r="L27" i="17"/>
  <c r="L35" i="17" s="1"/>
  <c r="W31" i="17"/>
  <c r="AC25" i="17"/>
  <c r="Y27" i="17"/>
  <c r="Q22" i="17"/>
  <c r="G31" i="18"/>
  <c r="I37" i="18"/>
  <c r="K22" i="19"/>
  <c r="R17" i="18"/>
  <c r="J17" i="18"/>
  <c r="Y13" i="18"/>
  <c r="Q13" i="18"/>
  <c r="I13" i="18"/>
  <c r="I15" i="18" s="1"/>
  <c r="X11" i="18"/>
  <c r="P11" i="18"/>
  <c r="H11" i="18"/>
  <c r="X7" i="19"/>
  <c r="X8" i="19" s="1"/>
  <c r="K15" i="19"/>
  <c r="H44" i="18"/>
  <c r="V19" i="18"/>
  <c r="F22" i="20"/>
  <c r="AC14" i="20"/>
  <c r="M27" i="21"/>
  <c r="M35" i="21" s="1"/>
  <c r="G22" i="21"/>
  <c r="X22" i="21"/>
  <c r="T31" i="22"/>
  <c r="G31" i="25"/>
  <c r="G27" i="25"/>
  <c r="G35" i="25" s="1"/>
  <c r="G15" i="25"/>
  <c r="S22" i="20"/>
  <c r="K22" i="20"/>
  <c r="T17" i="18"/>
  <c r="L17" i="18"/>
  <c r="D17" i="18"/>
  <c r="S44" i="18"/>
  <c r="K44" i="18"/>
  <c r="C44" i="18"/>
  <c r="R15" i="21"/>
  <c r="V7" i="25"/>
  <c r="V15" i="25"/>
  <c r="U8" i="25"/>
  <c r="E8" i="25"/>
  <c r="T31" i="26"/>
  <c r="X39" i="18"/>
  <c r="P39" i="18"/>
  <c r="H39" i="18"/>
  <c r="W37" i="18"/>
  <c r="S31" i="19"/>
  <c r="K31" i="19"/>
  <c r="C31" i="19"/>
  <c r="M27" i="19"/>
  <c r="M35" i="19" s="1"/>
  <c r="S31" i="20"/>
  <c r="P8" i="20"/>
  <c r="AB3" i="18"/>
  <c r="AB15" i="18" s="1"/>
  <c r="T3" i="18"/>
  <c r="L3" i="18"/>
  <c r="D3" i="18"/>
  <c r="Q27" i="21"/>
  <c r="Q35" i="21" s="1"/>
  <c r="M22" i="21"/>
  <c r="F15" i="21"/>
  <c r="J15" i="21"/>
  <c r="Y7" i="21"/>
  <c r="Y8" i="21" s="1"/>
  <c r="I7" i="21"/>
  <c r="I8" i="21" s="1"/>
  <c r="L33" i="22"/>
  <c r="E31" i="22"/>
  <c r="T27" i="23"/>
  <c r="T28" i="23" s="1"/>
  <c r="X7" i="23"/>
  <c r="X8" i="23" s="1"/>
  <c r="U35" i="24"/>
  <c r="U28" i="24"/>
  <c r="X19" i="18"/>
  <c r="P19" i="18"/>
  <c r="H19" i="18"/>
  <c r="G17" i="18"/>
  <c r="W15" i="19"/>
  <c r="Q22" i="21"/>
  <c r="AC40" i="23"/>
  <c r="AC86" i="5" s="1"/>
  <c r="AC39" i="22"/>
  <c r="X15" i="23"/>
  <c r="H15" i="23"/>
  <c r="M33" i="18"/>
  <c r="U31" i="20"/>
  <c r="M31" i="20"/>
  <c r="E31" i="20"/>
  <c r="G27" i="23"/>
  <c r="G35" i="23" s="1"/>
  <c r="W22" i="23"/>
  <c r="W13" i="22"/>
  <c r="S44" i="22"/>
  <c r="K44" i="22"/>
  <c r="C44" i="22"/>
  <c r="F7" i="25"/>
  <c r="P27" i="27"/>
  <c r="P28" i="27" s="1"/>
  <c r="T31" i="27"/>
  <c r="W15" i="27"/>
  <c r="W13" i="26"/>
  <c r="F7" i="27"/>
  <c r="F11" i="26"/>
  <c r="Y27" i="28"/>
  <c r="Y28" i="28" s="1"/>
  <c r="I27" i="28"/>
  <c r="I28" i="28" s="1"/>
  <c r="T15" i="28"/>
  <c r="T7" i="28"/>
  <c r="T8" i="28" s="1"/>
  <c r="E15" i="28"/>
  <c r="D22" i="28"/>
  <c r="S7" i="28"/>
  <c r="S8" i="28" s="1"/>
  <c r="S11" i="26"/>
  <c r="C7" i="28"/>
  <c r="C8" i="28" s="1"/>
  <c r="C11" i="26"/>
  <c r="U31" i="29"/>
  <c r="N44" i="36"/>
  <c r="Y44" i="18"/>
  <c r="Q44" i="18"/>
  <c r="L37" i="18"/>
  <c r="D37" i="18"/>
  <c r="V31" i="20"/>
  <c r="H7" i="20"/>
  <c r="H8" i="20" s="1"/>
  <c r="V39" i="18"/>
  <c r="N39" i="18"/>
  <c r="F39" i="18"/>
  <c r="S22" i="21"/>
  <c r="K22" i="21"/>
  <c r="C22" i="21"/>
  <c r="C22" i="18" s="1"/>
  <c r="F37" i="22"/>
  <c r="V33" i="22"/>
  <c r="N33" i="22"/>
  <c r="F33" i="22"/>
  <c r="Y19" i="22"/>
  <c r="Q19" i="22"/>
  <c r="I19" i="22"/>
  <c r="V15" i="23"/>
  <c r="U44" i="22"/>
  <c r="E44" i="22"/>
  <c r="S15" i="24"/>
  <c r="S22" i="25"/>
  <c r="S31" i="25"/>
  <c r="K22" i="25"/>
  <c r="K27" i="25"/>
  <c r="K35" i="25" s="1"/>
  <c r="C22" i="25"/>
  <c r="AC24" i="26"/>
  <c r="N11" i="26"/>
  <c r="K3" i="26"/>
  <c r="O31" i="27"/>
  <c r="W27" i="27"/>
  <c r="W35" i="27" s="1"/>
  <c r="U7" i="27"/>
  <c r="M7" i="27"/>
  <c r="E7" i="27"/>
  <c r="E8" i="27" s="1"/>
  <c r="Y15" i="28"/>
  <c r="F31" i="30"/>
  <c r="E15" i="30"/>
  <c r="R7" i="30"/>
  <c r="J7" i="30"/>
  <c r="M15" i="23"/>
  <c r="E15" i="23"/>
  <c r="V39" i="22"/>
  <c r="N39" i="22"/>
  <c r="F39" i="22"/>
  <c r="Y3" i="22"/>
  <c r="Q3" i="22"/>
  <c r="I3" i="22"/>
  <c r="T44" i="22"/>
  <c r="L44" i="22"/>
  <c r="D44" i="22"/>
  <c r="T15" i="25"/>
  <c r="N7" i="25"/>
  <c r="N8" i="25" s="1"/>
  <c r="P7" i="25"/>
  <c r="P8" i="25" s="1"/>
  <c r="T13" i="26"/>
  <c r="K31" i="27"/>
  <c r="AB15" i="27"/>
  <c r="R44" i="26"/>
  <c r="I43" i="26"/>
  <c r="N22" i="28"/>
  <c r="M15" i="28"/>
  <c r="U31" i="30"/>
  <c r="M31" i="30"/>
  <c r="T22" i="30"/>
  <c r="L22" i="30"/>
  <c r="L27" i="30"/>
  <c r="L28" i="30" s="1"/>
  <c r="D22" i="30"/>
  <c r="L31" i="27"/>
  <c r="L30" i="26"/>
  <c r="L27" i="27"/>
  <c r="L28" i="27" s="1"/>
  <c r="I15" i="27"/>
  <c r="H3" i="26"/>
  <c r="X27" i="29"/>
  <c r="X28" i="29" s="1"/>
  <c r="W31" i="31"/>
  <c r="L15" i="36"/>
  <c r="W31" i="19"/>
  <c r="R22" i="19"/>
  <c r="J22" i="19"/>
  <c r="W19" i="18"/>
  <c r="G19" i="18"/>
  <c r="AA15" i="19"/>
  <c r="S15" i="19"/>
  <c r="F13" i="18"/>
  <c r="M11" i="18"/>
  <c r="E7" i="19"/>
  <c r="E8" i="19" s="1"/>
  <c r="N44" i="18"/>
  <c r="Z39" i="18"/>
  <c r="R39" i="18"/>
  <c r="J39" i="18"/>
  <c r="P27" i="20"/>
  <c r="P28" i="20" s="1"/>
  <c r="W27" i="20"/>
  <c r="W28" i="20" s="1"/>
  <c r="G27" i="20"/>
  <c r="G28" i="20" s="1"/>
  <c r="P17" i="18"/>
  <c r="H17" i="18"/>
  <c r="S35" i="21"/>
  <c r="P22" i="21"/>
  <c r="H22" i="21"/>
  <c r="W7" i="21"/>
  <c r="W8" i="21" s="1"/>
  <c r="O7" i="21"/>
  <c r="O8" i="21" s="1"/>
  <c r="G7" i="21"/>
  <c r="H9" i="21" s="1"/>
  <c r="E13" i="22"/>
  <c r="K27" i="23"/>
  <c r="K28" i="23" s="1"/>
  <c r="S27" i="23"/>
  <c r="S28" i="23" s="1"/>
  <c r="C27" i="23"/>
  <c r="C28" i="23" s="1"/>
  <c r="N19" i="22"/>
  <c r="S22" i="23"/>
  <c r="K22" i="23"/>
  <c r="D15" i="23"/>
  <c r="T22" i="24"/>
  <c r="R7" i="24"/>
  <c r="R8" i="24" s="1"/>
  <c r="AA39" i="22"/>
  <c r="K39" i="22"/>
  <c r="X22" i="25"/>
  <c r="P22" i="25"/>
  <c r="M15" i="25"/>
  <c r="E15" i="25"/>
  <c r="L7" i="25"/>
  <c r="M9" i="25" s="1"/>
  <c r="D7" i="25"/>
  <c r="D8" i="25" s="1"/>
  <c r="Y24" i="26"/>
  <c r="X3" i="26"/>
  <c r="G31" i="27"/>
  <c r="S31" i="27"/>
  <c r="X22" i="27"/>
  <c r="X17" i="26"/>
  <c r="P22" i="27"/>
  <c r="H22" i="27"/>
  <c r="H17" i="26"/>
  <c r="F31" i="28"/>
  <c r="W27" i="29"/>
  <c r="W35" i="29" s="1"/>
  <c r="S31" i="30"/>
  <c r="C27" i="30"/>
  <c r="C28" i="30" s="1"/>
  <c r="C31" i="30"/>
  <c r="AC4" i="30"/>
  <c r="AC60" i="4" s="1"/>
  <c r="S22" i="35"/>
  <c r="K22" i="35"/>
  <c r="K31" i="35"/>
  <c r="C22" i="35"/>
  <c r="X15" i="35"/>
  <c r="J7" i="24"/>
  <c r="J15" i="24"/>
  <c r="Y44" i="26"/>
  <c r="Q44" i="26"/>
  <c r="I44" i="26"/>
  <c r="X43" i="26"/>
  <c r="P43" i="26"/>
  <c r="H43" i="26"/>
  <c r="D31" i="27"/>
  <c r="X27" i="27"/>
  <c r="X35" i="27" s="1"/>
  <c r="S27" i="27"/>
  <c r="Q27" i="28"/>
  <c r="Q28" i="28" s="1"/>
  <c r="I31" i="28"/>
  <c r="P3" i="31"/>
  <c r="P8" i="32"/>
  <c r="H3" i="31"/>
  <c r="H76" i="4" s="1"/>
  <c r="H15" i="32"/>
  <c r="G15" i="21"/>
  <c r="U7" i="21"/>
  <c r="U8" i="21" s="1"/>
  <c r="M7" i="21"/>
  <c r="E7" i="21"/>
  <c r="E9" i="21" s="1"/>
  <c r="AA3" i="18"/>
  <c r="L11" i="22"/>
  <c r="AC15" i="23"/>
  <c r="Y15" i="23"/>
  <c r="I15" i="23"/>
  <c r="P7" i="23"/>
  <c r="P8" i="23" s="1"/>
  <c r="H7" i="23"/>
  <c r="H8" i="23" s="1"/>
  <c r="M27" i="24"/>
  <c r="M28" i="24" s="1"/>
  <c r="R22" i="24"/>
  <c r="Y15" i="24"/>
  <c r="Q7" i="24"/>
  <c r="Q8" i="24" s="1"/>
  <c r="F22" i="25"/>
  <c r="AC4" i="25"/>
  <c r="AC54" i="4" s="1"/>
  <c r="V11" i="26"/>
  <c r="D11" i="26"/>
  <c r="S3" i="26"/>
  <c r="T7" i="27"/>
  <c r="T8" i="27" s="1"/>
  <c r="V37" i="26"/>
  <c r="N37" i="26"/>
  <c r="X31" i="28"/>
  <c r="X30" i="26"/>
  <c r="X31" i="26" s="1"/>
  <c r="P31" i="28"/>
  <c r="P30" i="26"/>
  <c r="P31" i="26" s="1"/>
  <c r="G15" i="28"/>
  <c r="D28" i="29"/>
  <c r="D35" i="29"/>
  <c r="N13" i="26"/>
  <c r="S31" i="32"/>
  <c r="S30" i="31"/>
  <c r="K31" i="32"/>
  <c r="K30" i="31"/>
  <c r="K31" i="31" s="1"/>
  <c r="C31" i="32"/>
  <c r="C30" i="31"/>
  <c r="X37" i="22"/>
  <c r="P37" i="22"/>
  <c r="H37" i="22"/>
  <c r="W33" i="22"/>
  <c r="O33" i="22"/>
  <c r="G33" i="22"/>
  <c r="M31" i="24"/>
  <c r="T31" i="24"/>
  <c r="L31" i="24"/>
  <c r="D31" i="24"/>
  <c r="AC25" i="24"/>
  <c r="S19" i="22"/>
  <c r="K19" i="22"/>
  <c r="C19" i="22"/>
  <c r="V27" i="25"/>
  <c r="V28" i="25" s="1"/>
  <c r="K31" i="25"/>
  <c r="V22" i="25"/>
  <c r="Y33" i="26"/>
  <c r="AC25" i="27"/>
  <c r="N19" i="26"/>
  <c r="H15" i="27"/>
  <c r="W7" i="27"/>
  <c r="W8" i="27" s="1"/>
  <c r="O7" i="27"/>
  <c r="O8" i="27" s="1"/>
  <c r="G7" i="27"/>
  <c r="G8" i="27" s="1"/>
  <c r="T17" i="26"/>
  <c r="L17" i="26"/>
  <c r="M7" i="30"/>
  <c r="M9" i="30" s="1"/>
  <c r="T7" i="30"/>
  <c r="T8" i="30" s="1"/>
  <c r="D7" i="30"/>
  <c r="E9" i="30" s="1"/>
  <c r="T31" i="33"/>
  <c r="T24" i="31"/>
  <c r="T31" i="31" s="1"/>
  <c r="L31" i="33"/>
  <c r="L22" i="33"/>
  <c r="L24" i="31"/>
  <c r="L31" i="31" s="1"/>
  <c r="D22" i="33"/>
  <c r="D24" i="31"/>
  <c r="G27" i="29"/>
  <c r="G28" i="29" s="1"/>
  <c r="K7" i="30"/>
  <c r="W15" i="31"/>
  <c r="E19" i="31"/>
  <c r="U15" i="32"/>
  <c r="U13" i="31"/>
  <c r="Z15" i="31" s="1"/>
  <c r="F15" i="32"/>
  <c r="E13" i="31"/>
  <c r="P13" i="22"/>
  <c r="R43" i="22"/>
  <c r="J43" i="22"/>
  <c r="T27" i="25"/>
  <c r="T28" i="25" s="1"/>
  <c r="D27" i="25"/>
  <c r="D28" i="25" s="1"/>
  <c r="W22" i="25"/>
  <c r="O22" i="25"/>
  <c r="G22" i="25"/>
  <c r="X15" i="25"/>
  <c r="K15" i="25"/>
  <c r="W37" i="26"/>
  <c r="O27" i="27"/>
  <c r="O28" i="27" s="1"/>
  <c r="Q30" i="26"/>
  <c r="U19" i="26"/>
  <c r="M19" i="26"/>
  <c r="E19" i="26"/>
  <c r="T22" i="27"/>
  <c r="L22" i="27"/>
  <c r="D22" i="27"/>
  <c r="C8" i="27"/>
  <c r="X44" i="26"/>
  <c r="X58" i="3" s="1"/>
  <c r="P44" i="26"/>
  <c r="P58" i="3" s="1"/>
  <c r="H44" i="26"/>
  <c r="M27" i="28"/>
  <c r="M28" i="28" s="1"/>
  <c r="E31" i="28"/>
  <c r="E27" i="28"/>
  <c r="E28" i="28" s="1"/>
  <c r="L15" i="28"/>
  <c r="D15" i="28"/>
  <c r="R7" i="28"/>
  <c r="R8" i="28" s="1"/>
  <c r="R27" i="30"/>
  <c r="R28" i="30" s="1"/>
  <c r="Q7" i="30"/>
  <c r="Q8" i="30" s="1"/>
  <c r="D11" i="31"/>
  <c r="H8" i="33"/>
  <c r="Z15" i="25"/>
  <c r="J15" i="25"/>
  <c r="Y7" i="25"/>
  <c r="Y9" i="25" s="1"/>
  <c r="Q7" i="25"/>
  <c r="Q8" i="25" s="1"/>
  <c r="I7" i="25"/>
  <c r="I8" i="25" s="1"/>
  <c r="H15" i="25"/>
  <c r="K43" i="26"/>
  <c r="K15" i="27"/>
  <c r="R7" i="27"/>
  <c r="R8" i="27" s="1"/>
  <c r="N3" i="26"/>
  <c r="T22" i="28"/>
  <c r="R22" i="28"/>
  <c r="R22" i="26" s="1"/>
  <c r="J22" i="28"/>
  <c r="J22" i="26" s="1"/>
  <c r="M31" i="29"/>
  <c r="E31" i="29"/>
  <c r="AC25" i="29"/>
  <c r="Y22" i="29"/>
  <c r="Q22" i="29"/>
  <c r="Z15" i="29"/>
  <c r="Q11" i="26"/>
  <c r="I11" i="26"/>
  <c r="AB15" i="29"/>
  <c r="M15" i="29"/>
  <c r="E15" i="29"/>
  <c r="R22" i="30"/>
  <c r="AC14" i="30"/>
  <c r="AC15" i="30"/>
  <c r="V15" i="30"/>
  <c r="I7" i="30"/>
  <c r="Y7" i="30"/>
  <c r="G31" i="31"/>
  <c r="T11" i="31"/>
  <c r="R15" i="31"/>
  <c r="H31" i="33"/>
  <c r="H30" i="31"/>
  <c r="U3" i="26"/>
  <c r="M3" i="26"/>
  <c r="E3" i="26"/>
  <c r="W39" i="26"/>
  <c r="O39" i="26"/>
  <c r="G39" i="26"/>
  <c r="U33" i="26"/>
  <c r="M33" i="26"/>
  <c r="E33" i="26"/>
  <c r="S27" i="28"/>
  <c r="S28" i="28" s="1"/>
  <c r="K27" i="28"/>
  <c r="K28" i="28" s="1"/>
  <c r="L35" i="29"/>
  <c r="S27" i="29"/>
  <c r="C27" i="29"/>
  <c r="C28" i="29" s="1"/>
  <c r="H27" i="29"/>
  <c r="E31" i="31"/>
  <c r="X27" i="32"/>
  <c r="X28" i="32" s="1"/>
  <c r="AA24" i="22"/>
  <c r="M19" i="22"/>
  <c r="E19" i="22"/>
  <c r="R15" i="24"/>
  <c r="M3" i="22"/>
  <c r="E3" i="22"/>
  <c r="W7" i="25"/>
  <c r="W8" i="25" s="1"/>
  <c r="O7" i="25"/>
  <c r="O8" i="25" s="1"/>
  <c r="G7" i="25"/>
  <c r="G8" i="25" s="1"/>
  <c r="T27" i="27"/>
  <c r="T35" i="27" s="1"/>
  <c r="D27" i="27"/>
  <c r="D28" i="27" s="1"/>
  <c r="V31" i="27"/>
  <c r="N31" i="27"/>
  <c r="F31" i="27"/>
  <c r="X7" i="27"/>
  <c r="X8" i="27" s="1"/>
  <c r="P7" i="27"/>
  <c r="P8" i="27" s="1"/>
  <c r="H7" i="27"/>
  <c r="I9" i="27" s="1"/>
  <c r="V39" i="26"/>
  <c r="F39" i="26"/>
  <c r="U15" i="28"/>
  <c r="W7" i="28"/>
  <c r="W8" i="28" s="1"/>
  <c r="O7" i="28"/>
  <c r="O8" i="28" s="1"/>
  <c r="G7" i="28"/>
  <c r="H9" i="28" s="1"/>
  <c r="R31" i="31"/>
  <c r="F15" i="33"/>
  <c r="F13" i="31"/>
  <c r="G15" i="31" s="1"/>
  <c r="G15" i="33"/>
  <c r="S44" i="26"/>
  <c r="K44" i="26"/>
  <c r="C44" i="26"/>
  <c r="R43" i="26"/>
  <c r="J43" i="26"/>
  <c r="L7" i="28"/>
  <c r="L8" i="28" s="1"/>
  <c r="I27" i="29"/>
  <c r="I28" i="29" s="1"/>
  <c r="T22" i="29"/>
  <c r="L22" i="29"/>
  <c r="D22" i="29"/>
  <c r="Y15" i="30"/>
  <c r="L15" i="30"/>
  <c r="D15" i="30"/>
  <c r="S7" i="30"/>
  <c r="X9" i="30" s="1"/>
  <c r="C7" i="30"/>
  <c r="C8" i="30" s="1"/>
  <c r="K11" i="31"/>
  <c r="C44" i="31"/>
  <c r="R43" i="31"/>
  <c r="J43" i="31"/>
  <c r="J27" i="32"/>
  <c r="J28" i="32" s="1"/>
  <c r="J24" i="31"/>
  <c r="S27" i="33"/>
  <c r="S35" i="33" s="1"/>
  <c r="D7" i="33"/>
  <c r="D9" i="33" s="1"/>
  <c r="E27" i="35"/>
  <c r="E28" i="35" s="1"/>
  <c r="E44" i="36"/>
  <c r="X15" i="32"/>
  <c r="J11" i="31"/>
  <c r="J7" i="32"/>
  <c r="J8" i="32" s="1"/>
  <c r="T31" i="35"/>
  <c r="T27" i="35"/>
  <c r="T28" i="35" s="1"/>
  <c r="L27" i="35"/>
  <c r="L31" i="35"/>
  <c r="D15" i="36"/>
  <c r="S43" i="36"/>
  <c r="S45" i="36" s="1"/>
  <c r="K43" i="36"/>
  <c r="K45" i="36" s="1"/>
  <c r="W44" i="26"/>
  <c r="G44" i="26"/>
  <c r="V43" i="26"/>
  <c r="N43" i="26"/>
  <c r="F43" i="26"/>
  <c r="P39" i="26"/>
  <c r="H39" i="26"/>
  <c r="P7" i="28"/>
  <c r="P8" i="28" s="1"/>
  <c r="Z3" i="26"/>
  <c r="J3" i="26"/>
  <c r="J74" i="4" s="1"/>
  <c r="U39" i="26"/>
  <c r="E39" i="26"/>
  <c r="X22" i="29"/>
  <c r="P22" i="29"/>
  <c r="H22" i="29"/>
  <c r="H31" i="30"/>
  <c r="G27" i="30"/>
  <c r="G28" i="30" s="1"/>
  <c r="S27" i="30"/>
  <c r="S28" i="30" s="1"/>
  <c r="C22" i="30"/>
  <c r="H7" i="30"/>
  <c r="H8" i="30" s="1"/>
  <c r="F39" i="31"/>
  <c r="C11" i="31"/>
  <c r="V33" i="31"/>
  <c r="V27" i="32"/>
  <c r="AC14" i="33"/>
  <c r="AC15" i="33"/>
  <c r="Y15" i="33"/>
  <c r="Y13" i="31"/>
  <c r="Y15" i="31" s="1"/>
  <c r="P7" i="33"/>
  <c r="P11" i="31"/>
  <c r="U35" i="36"/>
  <c r="E35" i="36"/>
  <c r="E33" i="36" s="1"/>
  <c r="P27" i="30"/>
  <c r="P28" i="30" s="1"/>
  <c r="I22" i="30"/>
  <c r="AB15" i="30"/>
  <c r="O22" i="30"/>
  <c r="N8" i="30"/>
  <c r="X31" i="32"/>
  <c r="P31" i="32"/>
  <c r="H31" i="32"/>
  <c r="AA15" i="34"/>
  <c r="W15" i="30"/>
  <c r="D13" i="31"/>
  <c r="U19" i="31"/>
  <c r="M19" i="31"/>
  <c r="J31" i="34"/>
  <c r="J27" i="34"/>
  <c r="J28" i="34" s="1"/>
  <c r="L35" i="36"/>
  <c r="L33" i="36" s="1"/>
  <c r="S35" i="36"/>
  <c r="S33" i="36" s="1"/>
  <c r="K35" i="36"/>
  <c r="K33" i="36" s="1"/>
  <c r="C35" i="36"/>
  <c r="C33" i="36" s="1"/>
  <c r="D31" i="33"/>
  <c r="X22" i="33"/>
  <c r="P27" i="33"/>
  <c r="P28" i="33" s="1"/>
  <c r="AC40" i="34"/>
  <c r="AC98" i="5" s="1"/>
  <c r="P31" i="34"/>
  <c r="T35" i="36"/>
  <c r="T33" i="36" s="1"/>
  <c r="D35" i="36"/>
  <c r="D33" i="36" s="1"/>
  <c r="R43" i="36"/>
  <c r="R44" i="36" s="1"/>
  <c r="J7" i="36"/>
  <c r="J9" i="36" s="1"/>
  <c r="AA39" i="31"/>
  <c r="K27" i="32"/>
  <c r="K28" i="32" s="1"/>
  <c r="C39" i="31"/>
  <c r="W27" i="32"/>
  <c r="W28" i="32" s="1"/>
  <c r="G27" i="32"/>
  <c r="G35" i="32" s="1"/>
  <c r="G31" i="32"/>
  <c r="Q13" i="31"/>
  <c r="O7" i="33"/>
  <c r="O8" i="33" s="1"/>
  <c r="G7" i="33"/>
  <c r="G8" i="33" s="1"/>
  <c r="N31" i="34"/>
  <c r="F31" i="34"/>
  <c r="F22" i="34"/>
  <c r="J7" i="35"/>
  <c r="Y7" i="35"/>
  <c r="Y8" i="35" s="1"/>
  <c r="Q7" i="35"/>
  <c r="Q8" i="35" s="1"/>
  <c r="I7" i="35"/>
  <c r="I8" i="35" s="1"/>
  <c r="H31" i="36"/>
  <c r="X22" i="36"/>
  <c r="Y37" i="31"/>
  <c r="N27" i="32"/>
  <c r="N28" i="32" s="1"/>
  <c r="E27" i="32"/>
  <c r="E28" i="32" s="1"/>
  <c r="E22" i="32"/>
  <c r="T17" i="31"/>
  <c r="D17" i="31"/>
  <c r="V7" i="33"/>
  <c r="V8" i="33" s="1"/>
  <c r="N7" i="33"/>
  <c r="N8" i="33" s="1"/>
  <c r="F7" i="33"/>
  <c r="F8" i="33" s="1"/>
  <c r="S15" i="34"/>
  <c r="U7" i="34"/>
  <c r="U8" i="34" s="1"/>
  <c r="M7" i="34"/>
  <c r="M8" i="34" s="1"/>
  <c r="H31" i="35"/>
  <c r="H7" i="35"/>
  <c r="I9" i="35" s="1"/>
  <c r="P7" i="35"/>
  <c r="P8" i="35" s="1"/>
  <c r="W31" i="36"/>
  <c r="G31" i="36"/>
  <c r="W22" i="36"/>
  <c r="O22" i="36"/>
  <c r="D22" i="34"/>
  <c r="X22" i="35"/>
  <c r="X31" i="35"/>
  <c r="P22" i="35"/>
  <c r="W7" i="35"/>
  <c r="W8" i="35" s="1"/>
  <c r="O7" i="35"/>
  <c r="O8" i="35" s="1"/>
  <c r="G7" i="35"/>
  <c r="C27" i="32"/>
  <c r="C28" i="32" s="1"/>
  <c r="C22" i="32"/>
  <c r="Z15" i="32"/>
  <c r="R15" i="32"/>
  <c r="L27" i="33"/>
  <c r="L35" i="33" s="1"/>
  <c r="D27" i="33"/>
  <c r="D28" i="33" s="1"/>
  <c r="U7" i="33"/>
  <c r="U9" i="33" s="1"/>
  <c r="M15" i="33"/>
  <c r="E15" i="33"/>
  <c r="T7" i="33"/>
  <c r="L7" i="33"/>
  <c r="Y15" i="34"/>
  <c r="D15" i="34"/>
  <c r="O31" i="36"/>
  <c r="X7" i="35"/>
  <c r="T33" i="31"/>
  <c r="L33" i="31"/>
  <c r="M31" i="32"/>
  <c r="G7" i="32"/>
  <c r="G8" i="32" s="1"/>
  <c r="N7" i="32"/>
  <c r="N8" i="32" s="1"/>
  <c r="M15" i="32"/>
  <c r="E15" i="32"/>
  <c r="X39" i="31"/>
  <c r="P39" i="31"/>
  <c r="H39" i="31"/>
  <c r="R7" i="33"/>
  <c r="W9" i="33" s="1"/>
  <c r="J7" i="33"/>
  <c r="K9" i="33" s="1"/>
  <c r="AC4" i="33"/>
  <c r="AC62" i="4" s="1"/>
  <c r="N22" i="34"/>
  <c r="Q7" i="34"/>
  <c r="Q8" i="34" s="1"/>
  <c r="U45" i="36"/>
  <c r="H35" i="36"/>
  <c r="H33" i="36" s="1"/>
  <c r="W7" i="36"/>
  <c r="W8" i="36" s="1"/>
  <c r="O7" i="36"/>
  <c r="O8" i="36" s="1"/>
  <c r="G7" i="36"/>
  <c r="G8" i="36" s="1"/>
  <c r="U7" i="32"/>
  <c r="U9" i="32" s="1"/>
  <c r="M7" i="32"/>
  <c r="E7" i="32"/>
  <c r="E8" i="32" s="1"/>
  <c r="I22" i="33"/>
  <c r="Y7" i="33"/>
  <c r="Y8" i="33" s="1"/>
  <c r="Q7" i="33"/>
  <c r="Q8" i="33" s="1"/>
  <c r="I7" i="33"/>
  <c r="I8" i="33" s="1"/>
  <c r="U22" i="34"/>
  <c r="M22" i="34"/>
  <c r="E22" i="34"/>
  <c r="X7" i="34"/>
  <c r="X8" i="34" s="1"/>
  <c r="P7" i="34"/>
  <c r="P8" i="34" s="1"/>
  <c r="H7" i="34"/>
  <c r="H9" i="34" s="1"/>
  <c r="AA15" i="35"/>
  <c r="U7" i="35"/>
  <c r="U8" i="35" s="1"/>
  <c r="M7" i="35"/>
  <c r="E7" i="35"/>
  <c r="F44" i="36"/>
  <c r="X35" i="36"/>
  <c r="X33" i="36" s="1"/>
  <c r="T31" i="36"/>
  <c r="V7" i="36"/>
  <c r="V8" i="36" s="1"/>
  <c r="N7" i="36"/>
  <c r="N8" i="36" s="1"/>
  <c r="F7" i="36"/>
  <c r="F8" i="36" s="1"/>
  <c r="L27" i="34"/>
  <c r="L28" i="34" s="1"/>
  <c r="U27" i="35"/>
  <c r="U28" i="35" s="1"/>
  <c r="M27" i="35"/>
  <c r="M28" i="35" s="1"/>
  <c r="M45" i="36"/>
  <c r="R22" i="36"/>
  <c r="J22" i="36"/>
  <c r="T22" i="36"/>
  <c r="W31" i="33"/>
  <c r="O35" i="33"/>
  <c r="O19" i="31"/>
  <c r="G22" i="33"/>
  <c r="F22" i="33"/>
  <c r="X15" i="33"/>
  <c r="X27" i="35"/>
  <c r="X35" i="35" s="1"/>
  <c r="P27" i="35"/>
  <c r="P35" i="35" s="1"/>
  <c r="H27" i="35"/>
  <c r="H35" i="35" s="1"/>
  <c r="D7" i="35"/>
  <c r="D8" i="35" s="1"/>
  <c r="S7" i="35"/>
  <c r="S8" i="35" s="1"/>
  <c r="K7" i="35"/>
  <c r="W45" i="36"/>
  <c r="O45" i="36"/>
  <c r="G45" i="36"/>
  <c r="O35" i="36"/>
  <c r="O33" i="36" s="1"/>
  <c r="AC46" i="3"/>
  <c r="AB77" i="4"/>
  <c r="E16" i="2"/>
  <c r="E29" i="2" s="1"/>
  <c r="E24" i="2"/>
  <c r="F8" i="2"/>
  <c r="E18" i="2"/>
  <c r="E22" i="2"/>
  <c r="E21" i="2"/>
  <c r="Y37" i="6"/>
  <c r="Y27" i="7"/>
  <c r="I37" i="6"/>
  <c r="I27" i="7"/>
  <c r="H14" i="4"/>
  <c r="H71" i="4" s="1"/>
  <c r="C22" i="2"/>
  <c r="AB9" i="4"/>
  <c r="N69" i="4"/>
  <c r="N31" i="6"/>
  <c r="AB22" i="4"/>
  <c r="I8" i="9"/>
  <c r="D24" i="2"/>
  <c r="V31" i="2"/>
  <c r="C24" i="2"/>
  <c r="P14" i="4"/>
  <c r="P71" i="4" s="1"/>
  <c r="O2" i="4"/>
  <c r="O2" i="3" s="1"/>
  <c r="W2" i="4"/>
  <c r="P2" i="4"/>
  <c r="P2" i="3" s="1"/>
  <c r="Q2" i="4"/>
  <c r="Q2" i="3" s="1"/>
  <c r="R69" i="4"/>
  <c r="I69" i="4"/>
  <c r="D23" i="2"/>
  <c r="G2" i="3"/>
  <c r="W77" i="4"/>
  <c r="I76" i="4"/>
  <c r="S71" i="4"/>
  <c r="AG2" i="6"/>
  <c r="AJ2" i="6" s="1"/>
  <c r="AI2" i="6"/>
  <c r="R28" i="7"/>
  <c r="Q8" i="8"/>
  <c r="V9" i="8"/>
  <c r="AB30" i="4"/>
  <c r="T30" i="4"/>
  <c r="T76" i="4" s="1"/>
  <c r="L30" i="4"/>
  <c r="L76" i="4" s="1"/>
  <c r="D30" i="4"/>
  <c r="D76" i="4" s="1"/>
  <c r="J14" i="5"/>
  <c r="AA15" i="6"/>
  <c r="Z13" i="6"/>
  <c r="Z15" i="7"/>
  <c r="R22" i="7"/>
  <c r="R15" i="7"/>
  <c r="R13" i="6"/>
  <c r="W15" i="7"/>
  <c r="J22" i="7"/>
  <c r="J13" i="6"/>
  <c r="K15" i="6" s="1"/>
  <c r="J15" i="7"/>
  <c r="K15" i="7"/>
  <c r="Y7" i="7"/>
  <c r="Y11" i="6"/>
  <c r="I7" i="7"/>
  <c r="J9" i="7" s="1"/>
  <c r="I11" i="6"/>
  <c r="F2" i="7"/>
  <c r="W8" i="9"/>
  <c r="AA22" i="4"/>
  <c r="O114" i="5"/>
  <c r="W30" i="5"/>
  <c r="J30" i="5"/>
  <c r="H2" i="5"/>
  <c r="F31" i="6"/>
  <c r="I15" i="6"/>
  <c r="S35" i="7"/>
  <c r="C28" i="7"/>
  <c r="C35" i="7"/>
  <c r="J8" i="7"/>
  <c r="S27" i="8"/>
  <c r="S28" i="8" s="1"/>
  <c r="S31" i="8"/>
  <c r="S24" i="6"/>
  <c r="S22" i="8"/>
  <c r="K27" i="8"/>
  <c r="K28" i="8" s="1"/>
  <c r="K22" i="8"/>
  <c r="K24" i="6"/>
  <c r="K31" i="8"/>
  <c r="C27" i="8"/>
  <c r="C28" i="8" s="1"/>
  <c r="C22" i="8"/>
  <c r="C31" i="8"/>
  <c r="C24" i="6"/>
  <c r="AB18" i="4"/>
  <c r="T18" i="4"/>
  <c r="L18" i="4"/>
  <c r="D18" i="4"/>
  <c r="AB6" i="4"/>
  <c r="T6" i="4"/>
  <c r="L6" i="4"/>
  <c r="D6" i="4"/>
  <c r="I114" i="5"/>
  <c r="W14" i="5"/>
  <c r="G14" i="5"/>
  <c r="AB9" i="5"/>
  <c r="K114" i="5"/>
  <c r="X39" i="6"/>
  <c r="X3" i="5"/>
  <c r="X6" i="5" s="1"/>
  <c r="P39" i="6"/>
  <c r="P3" i="5"/>
  <c r="P6" i="5" s="1"/>
  <c r="H39" i="6"/>
  <c r="H3" i="5"/>
  <c r="H6" i="5" s="1"/>
  <c r="O28" i="7"/>
  <c r="R31" i="7"/>
  <c r="R30" i="6"/>
  <c r="J31" i="7"/>
  <c r="J27" i="7"/>
  <c r="J30" i="6"/>
  <c r="U22" i="7"/>
  <c r="U17" i="6"/>
  <c r="E22" i="7"/>
  <c r="E17" i="6"/>
  <c r="F3" i="10"/>
  <c r="F15" i="11"/>
  <c r="U26" i="4"/>
  <c r="M26" i="4"/>
  <c r="E26" i="4"/>
  <c r="AA26" i="5"/>
  <c r="K26" i="5"/>
  <c r="R14" i="5"/>
  <c r="Q27" i="7"/>
  <c r="Z39" i="6"/>
  <c r="Z5" i="5"/>
  <c r="Z6" i="5" s="1"/>
  <c r="R39" i="6"/>
  <c r="R5" i="5"/>
  <c r="R6" i="5" s="1"/>
  <c r="J39" i="6"/>
  <c r="J5" i="5"/>
  <c r="J6" i="5" s="1"/>
  <c r="V31" i="11"/>
  <c r="V30" i="10"/>
  <c r="V27" i="11"/>
  <c r="N31" i="11"/>
  <c r="N30" i="10"/>
  <c r="N27" i="11"/>
  <c r="F31" i="11"/>
  <c r="F30" i="10"/>
  <c r="F27" i="11"/>
  <c r="AB26" i="4"/>
  <c r="T26" i="4"/>
  <c r="L26" i="4"/>
  <c r="D26" i="4"/>
  <c r="AB14" i="4"/>
  <c r="T14" i="4"/>
  <c r="L14" i="4"/>
  <c r="D14" i="4"/>
  <c r="AB18" i="5"/>
  <c r="T18" i="5"/>
  <c r="L18" i="5"/>
  <c r="T15" i="6"/>
  <c r="Q8" i="7"/>
  <c r="Q7" i="6"/>
  <c r="Q8" i="6" s="1"/>
  <c r="G28" i="9"/>
  <c r="G35" i="9"/>
  <c r="AC26" i="5"/>
  <c r="E28" i="7"/>
  <c r="E35" i="7"/>
  <c r="M22" i="7"/>
  <c r="V15" i="6"/>
  <c r="D15" i="6"/>
  <c r="G27" i="7"/>
  <c r="X27" i="7"/>
  <c r="P27" i="7"/>
  <c r="H27" i="7"/>
  <c r="W22" i="7"/>
  <c r="H35" i="8"/>
  <c r="R27" i="8"/>
  <c r="J27" i="8"/>
  <c r="U15" i="8"/>
  <c r="H15" i="8"/>
  <c r="W8" i="8"/>
  <c r="G8" i="8"/>
  <c r="T9" i="9"/>
  <c r="E2" i="9"/>
  <c r="S9" i="7"/>
  <c r="L8" i="7"/>
  <c r="Y35" i="8"/>
  <c r="S8" i="8"/>
  <c r="AB30" i="5"/>
  <c r="U31" i="6"/>
  <c r="O35" i="7"/>
  <c r="O31" i="7"/>
  <c r="W27" i="7"/>
  <c r="W35" i="7" s="1"/>
  <c r="F35" i="7"/>
  <c r="X15" i="7"/>
  <c r="V8" i="7"/>
  <c r="V9" i="7"/>
  <c r="N8" i="7"/>
  <c r="F9" i="7"/>
  <c r="F8" i="7"/>
  <c r="Q22" i="8"/>
  <c r="S21" i="8"/>
  <c r="K21" i="8"/>
  <c r="X7" i="9"/>
  <c r="P7" i="9"/>
  <c r="P8" i="9" s="1"/>
  <c r="Y8" i="9"/>
  <c r="U26" i="5"/>
  <c r="M26" i="5"/>
  <c r="E26" i="5"/>
  <c r="AC22" i="5"/>
  <c r="AB14" i="5"/>
  <c r="E2" i="6"/>
  <c r="N31" i="7"/>
  <c r="V27" i="7"/>
  <c r="V35" i="7" s="1"/>
  <c r="F22" i="7"/>
  <c r="U7" i="7"/>
  <c r="M7" i="7"/>
  <c r="L9" i="7"/>
  <c r="Q27" i="8"/>
  <c r="Q28" i="8" s="1"/>
  <c r="G2" i="8"/>
  <c r="W27" i="9"/>
  <c r="W31" i="9"/>
  <c r="O27" i="9"/>
  <c r="O31" i="9"/>
  <c r="H15" i="9"/>
  <c r="I15" i="9"/>
  <c r="H7" i="9"/>
  <c r="G8" i="9"/>
  <c r="W8" i="17"/>
  <c r="AA9" i="5"/>
  <c r="S9" i="5"/>
  <c r="S114" i="5" s="1"/>
  <c r="K9" i="5"/>
  <c r="C9" i="5"/>
  <c r="E6" i="5"/>
  <c r="T22" i="7"/>
  <c r="T22" i="6" s="1"/>
  <c r="L22" i="7"/>
  <c r="D22" i="7"/>
  <c r="D22" i="6" s="1"/>
  <c r="P22" i="7"/>
  <c r="U13" i="6"/>
  <c r="U15" i="7"/>
  <c r="K9" i="7"/>
  <c r="Y31" i="8"/>
  <c r="Q31" i="8"/>
  <c r="I31" i="8"/>
  <c r="I22" i="8"/>
  <c r="S22" i="9"/>
  <c r="S27" i="9"/>
  <c r="K31" i="9"/>
  <c r="K22" i="9"/>
  <c r="K27" i="9"/>
  <c r="K28" i="9" s="1"/>
  <c r="C31" i="9"/>
  <c r="C22" i="9"/>
  <c r="C27" i="9"/>
  <c r="C28" i="9" s="1"/>
  <c r="U14" i="5"/>
  <c r="M14" i="5"/>
  <c r="E14" i="5"/>
  <c r="M6" i="5"/>
  <c r="M15" i="6"/>
  <c r="S22" i="7"/>
  <c r="K22" i="7"/>
  <c r="C22" i="7"/>
  <c r="T8" i="7"/>
  <c r="I27" i="8"/>
  <c r="I28" i="8" s="1"/>
  <c r="U22" i="8"/>
  <c r="M22" i="8"/>
  <c r="E22" i="8"/>
  <c r="H7" i="8"/>
  <c r="G31" i="9"/>
  <c r="U6" i="5"/>
  <c r="P35" i="8"/>
  <c r="G27" i="8"/>
  <c r="X15" i="8"/>
  <c r="Z15" i="8"/>
  <c r="R15" i="8"/>
  <c r="W15" i="8"/>
  <c r="R7" i="8"/>
  <c r="J15" i="8"/>
  <c r="Y8" i="8"/>
  <c r="V31" i="14"/>
  <c r="V30" i="13"/>
  <c r="N31" i="14"/>
  <c r="N30" i="13"/>
  <c r="F31" i="14"/>
  <c r="F30" i="13"/>
  <c r="R22" i="8"/>
  <c r="J22" i="8"/>
  <c r="W21" i="9"/>
  <c r="O21" i="9"/>
  <c r="G21" i="9"/>
  <c r="V7" i="9"/>
  <c r="N7" i="9"/>
  <c r="F7" i="9"/>
  <c r="G9" i="9" s="1"/>
  <c r="I31" i="10"/>
  <c r="Q21" i="11"/>
  <c r="Q19" i="10"/>
  <c r="V13" i="10"/>
  <c r="V22" i="11"/>
  <c r="V15" i="11"/>
  <c r="N13" i="10"/>
  <c r="N22" i="11"/>
  <c r="N22" i="10" s="1"/>
  <c r="G15" i="11"/>
  <c r="F22" i="11"/>
  <c r="F13" i="10"/>
  <c r="U11" i="10"/>
  <c r="U7" i="11"/>
  <c r="M7" i="11"/>
  <c r="R9" i="11" s="1"/>
  <c r="M11" i="10"/>
  <c r="E7" i="11"/>
  <c r="E11" i="10"/>
  <c r="Q21" i="12"/>
  <c r="Q44" i="10"/>
  <c r="I21" i="12"/>
  <c r="I44" i="10"/>
  <c r="L8" i="15"/>
  <c r="Y22" i="9"/>
  <c r="T31" i="11"/>
  <c r="T30" i="10"/>
  <c r="L30" i="10"/>
  <c r="L27" i="11"/>
  <c r="L35" i="11" s="1"/>
  <c r="L31" i="11"/>
  <c r="D30" i="10"/>
  <c r="D31" i="11"/>
  <c r="X8" i="11"/>
  <c r="AC4" i="11"/>
  <c r="AC40" i="4" s="1"/>
  <c r="AB3" i="10"/>
  <c r="R21" i="12"/>
  <c r="R19" i="10"/>
  <c r="J21" i="12"/>
  <c r="J19" i="10"/>
  <c r="X13" i="13"/>
  <c r="P13" i="13"/>
  <c r="U15" i="15"/>
  <c r="H15" i="15"/>
  <c r="H13" i="13"/>
  <c r="I15" i="15"/>
  <c r="W11" i="13"/>
  <c r="W7" i="15"/>
  <c r="W7" i="13" s="1"/>
  <c r="O7" i="15"/>
  <c r="O7" i="13" s="1"/>
  <c r="O8" i="13" s="1"/>
  <c r="O11" i="13"/>
  <c r="G11" i="13"/>
  <c r="G7" i="15"/>
  <c r="G7" i="13" s="1"/>
  <c r="R31" i="8"/>
  <c r="J31" i="8"/>
  <c r="V27" i="8"/>
  <c r="V28" i="8" s="1"/>
  <c r="N27" i="8"/>
  <c r="N35" i="8" s="1"/>
  <c r="F27" i="8"/>
  <c r="F28" i="8" s="1"/>
  <c r="X27" i="9"/>
  <c r="X22" i="9"/>
  <c r="P22" i="9"/>
  <c r="H22" i="9"/>
  <c r="R15" i="9"/>
  <c r="E2" i="10"/>
  <c r="U28" i="11"/>
  <c r="U35" i="11"/>
  <c r="E28" i="11"/>
  <c r="E27" i="10"/>
  <c r="W21" i="11"/>
  <c r="W19" i="10"/>
  <c r="O19" i="10"/>
  <c r="O21" i="11"/>
  <c r="G19" i="10"/>
  <c r="G21" i="11"/>
  <c r="X15" i="12"/>
  <c r="S3" i="10"/>
  <c r="L15" i="12"/>
  <c r="K3" i="10"/>
  <c r="C3" i="10"/>
  <c r="D15" i="12"/>
  <c r="AC40" i="14"/>
  <c r="AC77" i="5" s="1"/>
  <c r="AC4" i="14"/>
  <c r="AC43" i="4" s="1"/>
  <c r="AC3" i="13"/>
  <c r="V15" i="14"/>
  <c r="Q3" i="13"/>
  <c r="I3" i="13"/>
  <c r="J15" i="14"/>
  <c r="Q28" i="15"/>
  <c r="U27" i="8"/>
  <c r="U28" i="8" s="1"/>
  <c r="M27" i="8"/>
  <c r="M28" i="8" s="1"/>
  <c r="E27" i="8"/>
  <c r="E35" i="8" s="1"/>
  <c r="F15" i="8"/>
  <c r="W22" i="9"/>
  <c r="O22" i="9"/>
  <c r="O22" i="6" s="1"/>
  <c r="G22" i="9"/>
  <c r="K15" i="9"/>
  <c r="L15" i="9"/>
  <c r="D15" i="9"/>
  <c r="I15" i="10"/>
  <c r="AI2" i="10"/>
  <c r="D27" i="11"/>
  <c r="D35" i="11" s="1"/>
  <c r="S27" i="11"/>
  <c r="S22" i="11"/>
  <c r="S24" i="10"/>
  <c r="S31" i="10" s="1"/>
  <c r="K27" i="11"/>
  <c r="K35" i="11" s="1"/>
  <c r="C27" i="11"/>
  <c r="C22" i="11"/>
  <c r="C24" i="10"/>
  <c r="X39" i="10"/>
  <c r="X27" i="12"/>
  <c r="X28" i="12" s="1"/>
  <c r="P39" i="10"/>
  <c r="P27" i="12"/>
  <c r="P28" i="12" s="1"/>
  <c r="T27" i="8"/>
  <c r="L27" i="8"/>
  <c r="D27" i="8"/>
  <c r="T7" i="8"/>
  <c r="T7" i="6" s="1"/>
  <c r="L7" i="8"/>
  <c r="D7" i="8"/>
  <c r="J27" i="9"/>
  <c r="V27" i="9"/>
  <c r="N27" i="9"/>
  <c r="F27" i="9"/>
  <c r="F28" i="9" s="1"/>
  <c r="J22" i="9"/>
  <c r="R7" i="9"/>
  <c r="J7" i="9"/>
  <c r="I8" i="10"/>
  <c r="R7" i="10"/>
  <c r="R8" i="11"/>
  <c r="Y7" i="10"/>
  <c r="Y8" i="11"/>
  <c r="I9" i="11"/>
  <c r="I8" i="11"/>
  <c r="R8" i="12"/>
  <c r="Y31" i="9"/>
  <c r="Q31" i="9"/>
  <c r="I31" i="9"/>
  <c r="I27" i="9"/>
  <c r="I28" i="9" s="1"/>
  <c r="U27" i="9"/>
  <c r="U28" i="9" s="1"/>
  <c r="M27" i="9"/>
  <c r="E27" i="9"/>
  <c r="E28" i="9" s="1"/>
  <c r="Y15" i="10"/>
  <c r="P8" i="11"/>
  <c r="P7" i="10"/>
  <c r="P8" i="10" s="1"/>
  <c r="H8" i="11"/>
  <c r="H9" i="11"/>
  <c r="H7" i="10"/>
  <c r="I9" i="10" s="1"/>
  <c r="X15" i="15"/>
  <c r="R27" i="9"/>
  <c r="H27" i="9"/>
  <c r="F22" i="9"/>
  <c r="AC15" i="9"/>
  <c r="AC14" i="9"/>
  <c r="L3" i="10"/>
  <c r="AC40" i="11"/>
  <c r="AC74" i="5" s="1"/>
  <c r="AC39" i="10"/>
  <c r="Y39" i="10"/>
  <c r="Y27" i="11"/>
  <c r="I27" i="11"/>
  <c r="I39" i="10"/>
  <c r="O22" i="11"/>
  <c r="I21" i="11"/>
  <c r="AC15" i="11"/>
  <c r="W8" i="11"/>
  <c r="W9" i="11"/>
  <c r="G8" i="11"/>
  <c r="S21" i="12"/>
  <c r="S44" i="10"/>
  <c r="AC39" i="13"/>
  <c r="AC40" i="16"/>
  <c r="AC79" i="5" s="1"/>
  <c r="M8" i="16"/>
  <c r="W15" i="18"/>
  <c r="R27" i="19"/>
  <c r="J27" i="19"/>
  <c r="O31" i="10"/>
  <c r="O35" i="11"/>
  <c r="R27" i="11"/>
  <c r="R35" i="11" s="1"/>
  <c r="J27" i="11"/>
  <c r="X21" i="11"/>
  <c r="P21" i="11"/>
  <c r="H21" i="11"/>
  <c r="V7" i="11"/>
  <c r="N7" i="11"/>
  <c r="F7" i="11"/>
  <c r="G9" i="11" s="1"/>
  <c r="E2" i="11"/>
  <c r="W7" i="12"/>
  <c r="W15" i="12"/>
  <c r="W13" i="10"/>
  <c r="O22" i="12"/>
  <c r="O13" i="10"/>
  <c r="G15" i="12"/>
  <c r="H15" i="12"/>
  <c r="G7" i="12"/>
  <c r="G13" i="10"/>
  <c r="N7" i="12"/>
  <c r="N8" i="12" s="1"/>
  <c r="N11" i="10"/>
  <c r="V7" i="12"/>
  <c r="R17" i="13"/>
  <c r="I27" i="14"/>
  <c r="I35" i="14" s="1"/>
  <c r="N24" i="13"/>
  <c r="D22" i="14"/>
  <c r="X22" i="15"/>
  <c r="X27" i="15"/>
  <c r="X28" i="15" s="1"/>
  <c r="X24" i="13"/>
  <c r="X31" i="15"/>
  <c r="P22" i="15"/>
  <c r="P27" i="15"/>
  <c r="P28" i="15" s="1"/>
  <c r="P31" i="15"/>
  <c r="H22" i="15"/>
  <c r="H27" i="15"/>
  <c r="H28" i="15" s="1"/>
  <c r="H31" i="15"/>
  <c r="W22" i="15"/>
  <c r="O22" i="15"/>
  <c r="G22" i="15"/>
  <c r="S27" i="16"/>
  <c r="S31" i="16"/>
  <c r="K27" i="16"/>
  <c r="K31" i="16"/>
  <c r="C27" i="16"/>
  <c r="S31" i="11"/>
  <c r="K31" i="11"/>
  <c r="C31" i="11"/>
  <c r="X24" i="10"/>
  <c r="P24" i="10"/>
  <c r="H24" i="10"/>
  <c r="W22" i="11"/>
  <c r="W22" i="10" s="1"/>
  <c r="J22" i="11"/>
  <c r="R15" i="11"/>
  <c r="V33" i="10"/>
  <c r="V27" i="12"/>
  <c r="V28" i="12" s="1"/>
  <c r="F27" i="12"/>
  <c r="F28" i="12" s="1"/>
  <c r="F33" i="10"/>
  <c r="C28" i="12"/>
  <c r="M22" i="12"/>
  <c r="M31" i="12"/>
  <c r="E22" i="12"/>
  <c r="E31" i="12"/>
  <c r="Y21" i="12"/>
  <c r="E15" i="12"/>
  <c r="F15" i="12"/>
  <c r="T22" i="14"/>
  <c r="D27" i="14"/>
  <c r="W8" i="14"/>
  <c r="V31" i="15"/>
  <c r="V22" i="15"/>
  <c r="V24" i="13"/>
  <c r="V35" i="15"/>
  <c r="N31" i="15"/>
  <c r="N22" i="15"/>
  <c r="N35" i="15"/>
  <c r="F31" i="15"/>
  <c r="F22" i="15"/>
  <c r="F24" i="13"/>
  <c r="F35" i="15"/>
  <c r="AB15" i="11"/>
  <c r="T15" i="11"/>
  <c r="J8" i="12"/>
  <c r="J9" i="12"/>
  <c r="U31" i="13"/>
  <c r="T27" i="14"/>
  <c r="T30" i="13"/>
  <c r="L31" i="14"/>
  <c r="L30" i="13"/>
  <c r="S27" i="14"/>
  <c r="S22" i="14"/>
  <c r="S31" i="14"/>
  <c r="K27" i="14"/>
  <c r="K35" i="14" s="1"/>
  <c r="C27" i="14"/>
  <c r="C35" i="14" s="1"/>
  <c r="C24" i="13"/>
  <c r="C31" i="14"/>
  <c r="C22" i="14"/>
  <c r="O8" i="14"/>
  <c r="L15" i="15"/>
  <c r="U11" i="13"/>
  <c r="U7" i="15"/>
  <c r="M11" i="13"/>
  <c r="M7" i="15"/>
  <c r="E9" i="15"/>
  <c r="T35" i="17"/>
  <c r="X31" i="17"/>
  <c r="X30" i="13"/>
  <c r="X27" i="17"/>
  <c r="P27" i="17"/>
  <c r="P31" i="17"/>
  <c r="P30" i="13"/>
  <c r="H31" i="17"/>
  <c r="H27" i="17"/>
  <c r="H30" i="13"/>
  <c r="U22" i="17"/>
  <c r="U27" i="17"/>
  <c r="U28" i="17" s="1"/>
  <c r="M27" i="17"/>
  <c r="M28" i="17" s="1"/>
  <c r="M22" i="17"/>
  <c r="M24" i="13"/>
  <c r="M31" i="13" s="1"/>
  <c r="E22" i="17"/>
  <c r="E27" i="17"/>
  <c r="E28" i="17" s="1"/>
  <c r="E31" i="17"/>
  <c r="M27" i="10"/>
  <c r="W24" i="10"/>
  <c r="E24" i="10"/>
  <c r="X31" i="11"/>
  <c r="J31" i="11"/>
  <c r="X27" i="11"/>
  <c r="X35" i="11" s="1"/>
  <c r="G22" i="11"/>
  <c r="G22" i="10" s="1"/>
  <c r="AA15" i="11"/>
  <c r="AA13" i="10"/>
  <c r="S15" i="11"/>
  <c r="S13" i="10"/>
  <c r="X15" i="11"/>
  <c r="K13" i="10"/>
  <c r="L15" i="11"/>
  <c r="C13" i="10"/>
  <c r="D15" i="11"/>
  <c r="AG2" i="11"/>
  <c r="AJ2" i="11" s="1"/>
  <c r="AI2" i="11"/>
  <c r="D27" i="12"/>
  <c r="D28" i="12" s="1"/>
  <c r="R31" i="12"/>
  <c r="R27" i="12"/>
  <c r="AC14" i="12"/>
  <c r="R31" i="13"/>
  <c r="F2" i="13"/>
  <c r="Y27" i="14"/>
  <c r="Y35" i="14" s="1"/>
  <c r="J22" i="14"/>
  <c r="AC15" i="14"/>
  <c r="AC14" i="14"/>
  <c r="Y15" i="14"/>
  <c r="Y13" i="13"/>
  <c r="I13" i="13"/>
  <c r="I15" i="14"/>
  <c r="P7" i="14"/>
  <c r="P11" i="13"/>
  <c r="H9" i="14"/>
  <c r="J8" i="14"/>
  <c r="J7" i="13"/>
  <c r="G15" i="15"/>
  <c r="U27" i="16"/>
  <c r="J15" i="10"/>
  <c r="U22" i="11"/>
  <c r="M22" i="11"/>
  <c r="E22" i="11"/>
  <c r="S21" i="11"/>
  <c r="K21" i="11"/>
  <c r="C21" i="11"/>
  <c r="Z15" i="11"/>
  <c r="J15" i="11"/>
  <c r="L27" i="12"/>
  <c r="L39" i="10"/>
  <c r="E35" i="12"/>
  <c r="U27" i="12"/>
  <c r="U28" i="12" s="1"/>
  <c r="R22" i="12"/>
  <c r="R22" i="10" s="1"/>
  <c r="J22" i="12"/>
  <c r="X22" i="12"/>
  <c r="X22" i="10" s="1"/>
  <c r="V21" i="12"/>
  <c r="V19" i="10"/>
  <c r="N21" i="12"/>
  <c r="N19" i="10"/>
  <c r="F19" i="10"/>
  <c r="F21" i="12"/>
  <c r="Z15" i="12"/>
  <c r="R15" i="12"/>
  <c r="K15" i="12"/>
  <c r="F2" i="12"/>
  <c r="K24" i="13"/>
  <c r="D31" i="14"/>
  <c r="W28" i="14"/>
  <c r="AC25" i="14"/>
  <c r="AC24" i="13"/>
  <c r="Y24" i="13"/>
  <c r="Q24" i="13"/>
  <c r="Q27" i="14"/>
  <c r="Q35" i="14" s="1"/>
  <c r="Q22" i="14"/>
  <c r="I24" i="13"/>
  <c r="I22" i="14"/>
  <c r="L17" i="13"/>
  <c r="L22" i="14"/>
  <c r="G9" i="14"/>
  <c r="G8" i="14"/>
  <c r="W31" i="15"/>
  <c r="W27" i="15"/>
  <c r="O31" i="15"/>
  <c r="O30" i="13"/>
  <c r="O27" i="15"/>
  <c r="G31" i="15"/>
  <c r="G27" i="15"/>
  <c r="D15" i="15"/>
  <c r="E8" i="15"/>
  <c r="S31" i="17"/>
  <c r="S22" i="17"/>
  <c r="S27" i="17"/>
  <c r="S28" i="17" s="1"/>
  <c r="K22" i="17"/>
  <c r="K27" i="17"/>
  <c r="K28" i="17" s="1"/>
  <c r="K31" i="17"/>
  <c r="C27" i="17"/>
  <c r="C28" i="17" s="1"/>
  <c r="C31" i="17"/>
  <c r="C22" i="17"/>
  <c r="AG2" i="18"/>
  <c r="AJ2" i="18" s="1"/>
  <c r="AI2" i="18"/>
  <c r="U3" i="18"/>
  <c r="U15" i="19"/>
  <c r="Z15" i="19"/>
  <c r="M15" i="19"/>
  <c r="R15" i="19"/>
  <c r="M3" i="18"/>
  <c r="E15" i="19"/>
  <c r="E3" i="18"/>
  <c r="H31" i="11"/>
  <c r="W31" i="11"/>
  <c r="O31" i="11"/>
  <c r="G31" i="11"/>
  <c r="H27" i="11"/>
  <c r="H35" i="11" s="1"/>
  <c r="P22" i="11"/>
  <c r="P22" i="10" s="1"/>
  <c r="R17" i="10"/>
  <c r="J17" i="10"/>
  <c r="H27" i="12"/>
  <c r="H28" i="12" s="1"/>
  <c r="V13" i="13"/>
  <c r="F8" i="14"/>
  <c r="S15" i="15"/>
  <c r="M31" i="16"/>
  <c r="M27" i="16"/>
  <c r="E31" i="16"/>
  <c r="E30" i="13"/>
  <c r="G22" i="16"/>
  <c r="G17" i="13"/>
  <c r="U31" i="14"/>
  <c r="J31" i="14"/>
  <c r="J27" i="14"/>
  <c r="T27" i="15"/>
  <c r="D27" i="15"/>
  <c r="X7" i="15"/>
  <c r="P7" i="15"/>
  <c r="P8" i="15" s="1"/>
  <c r="H7" i="15"/>
  <c r="W31" i="16"/>
  <c r="W24" i="13"/>
  <c r="W31" i="13" s="1"/>
  <c r="O31" i="16"/>
  <c r="O24" i="13"/>
  <c r="G31" i="16"/>
  <c r="G24" i="13"/>
  <c r="O22" i="16"/>
  <c r="W8" i="16"/>
  <c r="W9" i="16"/>
  <c r="G8" i="16"/>
  <c r="O28" i="17"/>
  <c r="O35" i="17"/>
  <c r="V22" i="17"/>
  <c r="V15" i="17"/>
  <c r="AA15" i="17"/>
  <c r="S15" i="17"/>
  <c r="N7" i="17"/>
  <c r="N8" i="17" s="1"/>
  <c r="F15" i="17"/>
  <c r="G15" i="17"/>
  <c r="U7" i="12"/>
  <c r="M7" i="12"/>
  <c r="E7" i="12"/>
  <c r="K15" i="13"/>
  <c r="U22" i="15"/>
  <c r="M22" i="15"/>
  <c r="E22" i="15"/>
  <c r="V7" i="15"/>
  <c r="N7" i="15"/>
  <c r="N8" i="15" s="1"/>
  <c r="F7" i="15"/>
  <c r="U22" i="16"/>
  <c r="M22" i="16"/>
  <c r="E22" i="16"/>
  <c r="F7" i="16"/>
  <c r="AB15" i="17"/>
  <c r="AC15" i="17"/>
  <c r="T22" i="17"/>
  <c r="Y15" i="17"/>
  <c r="T7" i="17"/>
  <c r="Y9" i="17" s="1"/>
  <c r="T15" i="17"/>
  <c r="D15" i="17"/>
  <c r="D7" i="17"/>
  <c r="Y27" i="12"/>
  <c r="Q27" i="12"/>
  <c r="I27" i="12"/>
  <c r="T27" i="12"/>
  <c r="J27" i="12"/>
  <c r="J28" i="12" s="1"/>
  <c r="S7" i="12"/>
  <c r="K7" i="12"/>
  <c r="C7" i="12"/>
  <c r="C8" i="12" s="1"/>
  <c r="E11" i="13"/>
  <c r="Z3" i="13"/>
  <c r="S30" i="13"/>
  <c r="K30" i="13"/>
  <c r="C30" i="13"/>
  <c r="S7" i="14"/>
  <c r="K7" i="14"/>
  <c r="L9" i="14" s="1"/>
  <c r="C7" i="14"/>
  <c r="E2" i="14"/>
  <c r="L27" i="15"/>
  <c r="S27" i="15"/>
  <c r="S28" i="15" s="1"/>
  <c r="S22" i="15"/>
  <c r="K27" i="15"/>
  <c r="K28" i="15" s="1"/>
  <c r="K22" i="15"/>
  <c r="C27" i="15"/>
  <c r="C28" i="15" s="1"/>
  <c r="C22" i="15"/>
  <c r="M15" i="15"/>
  <c r="E15" i="15"/>
  <c r="AC4" i="15"/>
  <c r="AC44" i="4" s="1"/>
  <c r="AC15" i="15"/>
  <c r="AC14" i="15"/>
  <c r="Y15" i="15"/>
  <c r="E2" i="15"/>
  <c r="X43" i="13"/>
  <c r="P43" i="13"/>
  <c r="H43" i="13"/>
  <c r="AB15" i="16"/>
  <c r="AB13" i="13"/>
  <c r="T15" i="16"/>
  <c r="T13" i="13"/>
  <c r="L13" i="13"/>
  <c r="L15" i="16"/>
  <c r="D13" i="13"/>
  <c r="D15" i="16"/>
  <c r="S11" i="13"/>
  <c r="S7" i="16"/>
  <c r="K11" i="13"/>
  <c r="K7" i="16"/>
  <c r="C11" i="13"/>
  <c r="U15" i="16"/>
  <c r="U3" i="13"/>
  <c r="U31" i="17"/>
  <c r="M31" i="17"/>
  <c r="N22" i="17"/>
  <c r="F7" i="17"/>
  <c r="G9" i="17" s="1"/>
  <c r="W15" i="20"/>
  <c r="AB15" i="20"/>
  <c r="O7" i="20"/>
  <c r="T15" i="20"/>
  <c r="O22" i="20"/>
  <c r="O13" i="18"/>
  <c r="G15" i="20"/>
  <c r="G13" i="18"/>
  <c r="H15" i="18" s="1"/>
  <c r="V11" i="18"/>
  <c r="V7" i="20"/>
  <c r="N7" i="20"/>
  <c r="N8" i="20" s="1"/>
  <c r="N11" i="18"/>
  <c r="F11" i="18"/>
  <c r="F7" i="20"/>
  <c r="S31" i="12"/>
  <c r="W27" i="12"/>
  <c r="O27" i="12"/>
  <c r="G27" i="12"/>
  <c r="AA15" i="12"/>
  <c r="S15" i="12"/>
  <c r="M31" i="14"/>
  <c r="W22" i="14"/>
  <c r="O22" i="14"/>
  <c r="G22" i="14"/>
  <c r="W19" i="13"/>
  <c r="O19" i="13"/>
  <c r="G19" i="13"/>
  <c r="K15" i="14"/>
  <c r="U27" i="15"/>
  <c r="M27" i="15"/>
  <c r="E27" i="15"/>
  <c r="Y27" i="15"/>
  <c r="I27" i="15"/>
  <c r="AB15" i="15"/>
  <c r="T15" i="15"/>
  <c r="S7" i="15"/>
  <c r="K7" i="15"/>
  <c r="C7" i="15"/>
  <c r="C8" i="15" s="1"/>
  <c r="T8" i="15"/>
  <c r="D8" i="15"/>
  <c r="O27" i="16"/>
  <c r="O28" i="16" s="1"/>
  <c r="K15" i="16"/>
  <c r="R8" i="16"/>
  <c r="R9" i="16"/>
  <c r="D27" i="17"/>
  <c r="F2" i="17"/>
  <c r="N35" i="12"/>
  <c r="Y31" i="14"/>
  <c r="Y30" i="13"/>
  <c r="Q31" i="14"/>
  <c r="Q30" i="13"/>
  <c r="I31" i="14"/>
  <c r="I30" i="13"/>
  <c r="V27" i="14"/>
  <c r="V35" i="14" s="1"/>
  <c r="N27" i="14"/>
  <c r="N35" i="14" s="1"/>
  <c r="F27" i="14"/>
  <c r="F35" i="14" s="1"/>
  <c r="F22" i="14"/>
  <c r="Y7" i="14"/>
  <c r="Q7" i="14"/>
  <c r="I7" i="14"/>
  <c r="W15" i="15"/>
  <c r="V44" i="13"/>
  <c r="V58" i="3" s="1"/>
  <c r="N44" i="13"/>
  <c r="F44" i="13"/>
  <c r="F58" i="3" s="1"/>
  <c r="Y27" i="16"/>
  <c r="Y28" i="16" s="1"/>
  <c r="Q27" i="16"/>
  <c r="Q28" i="16" s="1"/>
  <c r="I27" i="16"/>
  <c r="I28" i="16" s="1"/>
  <c r="W22" i="16"/>
  <c r="AA15" i="16"/>
  <c r="V7" i="16"/>
  <c r="D22" i="17"/>
  <c r="G8" i="17"/>
  <c r="W15" i="14"/>
  <c r="R31" i="16"/>
  <c r="J31" i="16"/>
  <c r="V27" i="16"/>
  <c r="V28" i="16" s="1"/>
  <c r="N27" i="16"/>
  <c r="N28" i="16" s="1"/>
  <c r="F27" i="16"/>
  <c r="F28" i="16" s="1"/>
  <c r="T7" i="16"/>
  <c r="L7" i="16"/>
  <c r="D7" i="16"/>
  <c r="W27" i="17"/>
  <c r="L22" i="17"/>
  <c r="E15" i="17"/>
  <c r="L7" i="17"/>
  <c r="AI2" i="17"/>
  <c r="AG2" i="17"/>
  <c r="AJ2" i="17" s="1"/>
  <c r="T27" i="20"/>
  <c r="T37" i="18"/>
  <c r="U22" i="27"/>
  <c r="U24" i="26"/>
  <c r="U27" i="27"/>
  <c r="U35" i="27" s="1"/>
  <c r="M22" i="27"/>
  <c r="M27" i="27"/>
  <c r="M35" i="27" s="1"/>
  <c r="M24" i="26"/>
  <c r="E22" i="27"/>
  <c r="E24" i="26"/>
  <c r="E27" i="27"/>
  <c r="R27" i="28"/>
  <c r="R39" i="26"/>
  <c r="J27" i="28"/>
  <c r="J39" i="26"/>
  <c r="V22" i="16"/>
  <c r="N22" i="16"/>
  <c r="F22" i="16"/>
  <c r="N22" i="20"/>
  <c r="N19" i="18"/>
  <c r="S15" i="21"/>
  <c r="S3" i="18"/>
  <c r="X15" i="18" s="1"/>
  <c r="L15" i="21"/>
  <c r="K15" i="21"/>
  <c r="D15" i="21"/>
  <c r="C3" i="18"/>
  <c r="Q27" i="17"/>
  <c r="Q28" i="17" s="1"/>
  <c r="I35" i="17"/>
  <c r="Y22" i="17"/>
  <c r="J22" i="17"/>
  <c r="K3" i="18"/>
  <c r="V27" i="19"/>
  <c r="V31" i="19"/>
  <c r="N27" i="19"/>
  <c r="N31" i="19"/>
  <c r="N30" i="18"/>
  <c r="F31" i="19"/>
  <c r="F27" i="19"/>
  <c r="F30" i="18"/>
  <c r="N33" i="18"/>
  <c r="N27" i="21"/>
  <c r="L22" i="21"/>
  <c r="T22" i="16"/>
  <c r="L22" i="16"/>
  <c r="D22" i="16"/>
  <c r="AC4" i="16"/>
  <c r="AC45" i="4" s="1"/>
  <c r="F2" i="16"/>
  <c r="R27" i="17"/>
  <c r="R28" i="17" s="1"/>
  <c r="X22" i="17"/>
  <c r="I22" i="17"/>
  <c r="Q17" i="18"/>
  <c r="Y22" i="20"/>
  <c r="Y27" i="20"/>
  <c r="Y28" i="20" s="1"/>
  <c r="Y24" i="18"/>
  <c r="Q27" i="20"/>
  <c r="Q22" i="20"/>
  <c r="Q24" i="18"/>
  <c r="Q31" i="18" s="1"/>
  <c r="I22" i="20"/>
  <c r="I22" i="18" s="1"/>
  <c r="I24" i="18"/>
  <c r="I31" i="18" s="1"/>
  <c r="I27" i="20"/>
  <c r="I28" i="20" s="1"/>
  <c r="X22" i="14"/>
  <c r="P22" i="14"/>
  <c r="H22" i="14"/>
  <c r="H7" i="16"/>
  <c r="R31" i="17"/>
  <c r="G27" i="17"/>
  <c r="X15" i="17"/>
  <c r="H15" i="17"/>
  <c r="H7" i="17"/>
  <c r="U22" i="19"/>
  <c r="U27" i="19"/>
  <c r="U35" i="19" s="1"/>
  <c r="U31" i="19"/>
  <c r="U24" i="18"/>
  <c r="M24" i="18"/>
  <c r="M22" i="19"/>
  <c r="E22" i="19"/>
  <c r="E31" i="19"/>
  <c r="E27" i="19"/>
  <c r="E35" i="19" s="1"/>
  <c r="Y17" i="18"/>
  <c r="Y22" i="19"/>
  <c r="R31" i="21"/>
  <c r="R27" i="21"/>
  <c r="R28" i="21" s="1"/>
  <c r="R22" i="21"/>
  <c r="J22" i="21"/>
  <c r="J27" i="21"/>
  <c r="J28" i="21" s="1"/>
  <c r="J35" i="17"/>
  <c r="V7" i="17"/>
  <c r="X7" i="17"/>
  <c r="F19" i="18"/>
  <c r="Q37" i="18"/>
  <c r="Q27" i="19"/>
  <c r="T27" i="19"/>
  <c r="T35" i="19" s="1"/>
  <c r="T22" i="19"/>
  <c r="L27" i="19"/>
  <c r="L22" i="19"/>
  <c r="L24" i="18"/>
  <c r="D27" i="19"/>
  <c r="D35" i="19" s="1"/>
  <c r="D24" i="18"/>
  <c r="Y9" i="19"/>
  <c r="Y8" i="19"/>
  <c r="Q8" i="19"/>
  <c r="I8" i="19"/>
  <c r="M15" i="17"/>
  <c r="X15" i="19"/>
  <c r="P7" i="19"/>
  <c r="P13" i="18"/>
  <c r="W7" i="19"/>
  <c r="W11" i="18"/>
  <c r="O8" i="19"/>
  <c r="G11" i="18"/>
  <c r="G7" i="19"/>
  <c r="U8" i="19"/>
  <c r="G35" i="20"/>
  <c r="Z15" i="20"/>
  <c r="U7" i="20"/>
  <c r="U15" i="20"/>
  <c r="M15" i="20"/>
  <c r="M7" i="20"/>
  <c r="R15" i="20"/>
  <c r="F15" i="20"/>
  <c r="E15" i="20"/>
  <c r="T8" i="20"/>
  <c r="E31" i="18"/>
  <c r="O31" i="19"/>
  <c r="O30" i="18"/>
  <c r="G31" i="19"/>
  <c r="G27" i="19"/>
  <c r="O27" i="19"/>
  <c r="AG2" i="19"/>
  <c r="AJ2" i="19" s="1"/>
  <c r="AI2" i="19"/>
  <c r="X28" i="20"/>
  <c r="X35" i="20"/>
  <c r="O22" i="17"/>
  <c r="M9" i="19"/>
  <c r="M8" i="19"/>
  <c r="E2" i="20"/>
  <c r="Y27" i="21"/>
  <c r="Y31" i="21"/>
  <c r="I31" i="21"/>
  <c r="I27" i="21"/>
  <c r="F8" i="21"/>
  <c r="Y31" i="17"/>
  <c r="Q31" i="17"/>
  <c r="I31" i="17"/>
  <c r="V27" i="17"/>
  <c r="N27" i="17"/>
  <c r="F22" i="17"/>
  <c r="F27" i="17"/>
  <c r="R15" i="17"/>
  <c r="E2" i="18"/>
  <c r="I44" i="18"/>
  <c r="T30" i="18"/>
  <c r="T31" i="19"/>
  <c r="L30" i="18"/>
  <c r="L31" i="19"/>
  <c r="D30" i="18"/>
  <c r="D31" i="19"/>
  <c r="W22" i="19"/>
  <c r="W17" i="18"/>
  <c r="S27" i="20"/>
  <c r="S39" i="18"/>
  <c r="X17" i="18"/>
  <c r="X22" i="20"/>
  <c r="T31" i="21"/>
  <c r="T22" i="21"/>
  <c r="T27" i="21"/>
  <c r="T28" i="21" s="1"/>
  <c r="L31" i="21"/>
  <c r="L27" i="21"/>
  <c r="L28" i="21" s="1"/>
  <c r="D22" i="21"/>
  <c r="D27" i="21"/>
  <c r="D28" i="21" s="1"/>
  <c r="D31" i="21"/>
  <c r="F2" i="21"/>
  <c r="L28" i="23"/>
  <c r="L8" i="23"/>
  <c r="L9" i="23"/>
  <c r="K31" i="18"/>
  <c r="Y31" i="20"/>
  <c r="Q31" i="20"/>
  <c r="I31" i="20"/>
  <c r="H15" i="20"/>
  <c r="W7" i="20"/>
  <c r="G7" i="20"/>
  <c r="H9" i="20" s="1"/>
  <c r="K35" i="21"/>
  <c r="K28" i="21"/>
  <c r="X35" i="21"/>
  <c r="X28" i="21"/>
  <c r="P22" i="17"/>
  <c r="H22" i="17"/>
  <c r="J30" i="18"/>
  <c r="V13" i="18"/>
  <c r="K13" i="18"/>
  <c r="Y31" i="19"/>
  <c r="Y27" i="19"/>
  <c r="Y35" i="19" s="1"/>
  <c r="C27" i="19"/>
  <c r="V15" i="19"/>
  <c r="F15" i="19"/>
  <c r="AC14" i="19"/>
  <c r="AC13" i="18"/>
  <c r="L27" i="20"/>
  <c r="D27" i="20"/>
  <c r="G31" i="20"/>
  <c r="Z24" i="18"/>
  <c r="R24" i="18"/>
  <c r="J22" i="20"/>
  <c r="L22" i="20"/>
  <c r="E7" i="20"/>
  <c r="AA15" i="21"/>
  <c r="U9" i="21"/>
  <c r="S8" i="23"/>
  <c r="K8" i="23"/>
  <c r="Q7" i="23"/>
  <c r="J28" i="24"/>
  <c r="J35" i="24"/>
  <c r="S22" i="24"/>
  <c r="S27" i="24"/>
  <c r="S28" i="24" s="1"/>
  <c r="S24" i="22"/>
  <c r="K22" i="24"/>
  <c r="K27" i="24"/>
  <c r="K28" i="24" s="1"/>
  <c r="K24" i="22"/>
  <c r="K31" i="22" s="1"/>
  <c r="C22" i="24"/>
  <c r="C27" i="24"/>
  <c r="C28" i="24" s="1"/>
  <c r="C24" i="22"/>
  <c r="T8" i="25"/>
  <c r="T28" i="27"/>
  <c r="D35" i="27"/>
  <c r="AC40" i="29"/>
  <c r="AC92" i="5" s="1"/>
  <c r="AC39" i="26"/>
  <c r="Q27" i="29"/>
  <c r="Q39" i="26"/>
  <c r="V27" i="29"/>
  <c r="V28" i="29" s="1"/>
  <c r="V22" i="29"/>
  <c r="V22" i="26" s="1"/>
  <c r="V24" i="26"/>
  <c r="N27" i="29"/>
  <c r="N28" i="29" s="1"/>
  <c r="N22" i="29"/>
  <c r="N24" i="26"/>
  <c r="F27" i="29"/>
  <c r="F28" i="29" s="1"/>
  <c r="F22" i="29"/>
  <c r="F22" i="26" s="1"/>
  <c r="F24" i="26"/>
  <c r="F31" i="26" s="1"/>
  <c r="X15" i="24"/>
  <c r="X13" i="22"/>
  <c r="X7" i="24"/>
  <c r="X22" i="24"/>
  <c r="H15" i="24"/>
  <c r="H13" i="22"/>
  <c r="I15" i="24"/>
  <c r="W11" i="22"/>
  <c r="W7" i="24"/>
  <c r="O11" i="22"/>
  <c r="O7" i="24"/>
  <c r="O8" i="24" s="1"/>
  <c r="G7" i="24"/>
  <c r="G11" i="22"/>
  <c r="R9" i="25"/>
  <c r="R8" i="25"/>
  <c r="J9" i="25"/>
  <c r="J8" i="25"/>
  <c r="H28" i="27"/>
  <c r="H35" i="27"/>
  <c r="K27" i="19"/>
  <c r="V7" i="19"/>
  <c r="N7" i="19"/>
  <c r="F7" i="19"/>
  <c r="E2" i="19"/>
  <c r="E27" i="20"/>
  <c r="E28" i="20" s="1"/>
  <c r="P22" i="20"/>
  <c r="L15" i="20"/>
  <c r="D15" i="20"/>
  <c r="S7" i="20"/>
  <c r="X9" i="20" s="1"/>
  <c r="C7" i="20"/>
  <c r="S8" i="21"/>
  <c r="S9" i="21"/>
  <c r="K8" i="21"/>
  <c r="C8" i="21"/>
  <c r="D8" i="21"/>
  <c r="D9" i="21"/>
  <c r="M44" i="22"/>
  <c r="D28" i="23"/>
  <c r="D35" i="23"/>
  <c r="Z13" i="22"/>
  <c r="Z15" i="23"/>
  <c r="R15" i="23"/>
  <c r="R13" i="22"/>
  <c r="W15" i="23"/>
  <c r="J22" i="23"/>
  <c r="J13" i="22"/>
  <c r="K15" i="22" s="1"/>
  <c r="J15" i="23"/>
  <c r="Y11" i="22"/>
  <c r="Y7" i="23"/>
  <c r="I7" i="23"/>
  <c r="I11" i="22"/>
  <c r="Y22" i="24"/>
  <c r="Y27" i="24"/>
  <c r="Y28" i="24" s="1"/>
  <c r="Y31" i="24"/>
  <c r="Q27" i="24"/>
  <c r="Q28" i="24" s="1"/>
  <c r="Q31" i="24"/>
  <c r="I22" i="24"/>
  <c r="I27" i="24"/>
  <c r="I28" i="24" s="1"/>
  <c r="I31" i="24"/>
  <c r="X27" i="19"/>
  <c r="X35" i="19" s="1"/>
  <c r="P27" i="19"/>
  <c r="H27" i="19"/>
  <c r="O31" i="20"/>
  <c r="G22" i="20"/>
  <c r="W22" i="20"/>
  <c r="X15" i="20"/>
  <c r="S15" i="20"/>
  <c r="J8" i="20"/>
  <c r="V31" i="22"/>
  <c r="F31" i="22"/>
  <c r="J27" i="23"/>
  <c r="J17" i="22"/>
  <c r="J22" i="24"/>
  <c r="V22" i="24"/>
  <c r="V15" i="24"/>
  <c r="V7" i="24"/>
  <c r="AA15" i="24"/>
  <c r="N22" i="24"/>
  <c r="N7" i="24"/>
  <c r="N8" i="24" s="1"/>
  <c r="F22" i="24"/>
  <c r="F15" i="24"/>
  <c r="G15" i="24"/>
  <c r="F7" i="24"/>
  <c r="E8" i="24"/>
  <c r="L8" i="24"/>
  <c r="F2" i="25"/>
  <c r="G2" i="25" s="1"/>
  <c r="H2" i="25" s="1"/>
  <c r="I2" i="25" s="1"/>
  <c r="J2" i="25" s="1"/>
  <c r="K2" i="25" s="1"/>
  <c r="L2" i="25" s="1"/>
  <c r="M2" i="25" s="1"/>
  <c r="R2" i="25" s="1"/>
  <c r="J44" i="36"/>
  <c r="X24" i="18"/>
  <c r="I31" i="19"/>
  <c r="S27" i="19"/>
  <c r="I27" i="19"/>
  <c r="T19" i="18"/>
  <c r="L19" i="18"/>
  <c r="D19" i="18"/>
  <c r="U13" i="18"/>
  <c r="M13" i="18"/>
  <c r="E13" i="18"/>
  <c r="T11" i="18"/>
  <c r="L11" i="18"/>
  <c r="D11" i="18"/>
  <c r="T8" i="19"/>
  <c r="D7" i="19"/>
  <c r="H27" i="20"/>
  <c r="K27" i="20"/>
  <c r="K28" i="20" s="1"/>
  <c r="K31" i="20"/>
  <c r="C27" i="20"/>
  <c r="V27" i="20"/>
  <c r="V24" i="18"/>
  <c r="V31" i="18" s="1"/>
  <c r="N35" i="20"/>
  <c r="N24" i="18"/>
  <c r="F35" i="20"/>
  <c r="F24" i="18"/>
  <c r="V22" i="20"/>
  <c r="AG2" i="20"/>
  <c r="AJ2" i="20" s="1"/>
  <c r="AI2" i="20"/>
  <c r="L9" i="21"/>
  <c r="H2" i="22"/>
  <c r="AC25" i="23"/>
  <c r="AC24" i="22"/>
  <c r="Y27" i="23"/>
  <c r="Y22" i="23"/>
  <c r="Y31" i="23"/>
  <c r="Y24" i="22"/>
  <c r="Q27" i="23"/>
  <c r="Q35" i="23" s="1"/>
  <c r="Q31" i="23"/>
  <c r="Q22" i="23"/>
  <c r="Q22" i="22" s="1"/>
  <c r="Q24" i="22"/>
  <c r="I27" i="23"/>
  <c r="I35" i="23" s="1"/>
  <c r="I22" i="23"/>
  <c r="I31" i="23"/>
  <c r="I24" i="22"/>
  <c r="W22" i="24"/>
  <c r="W24" i="22"/>
  <c r="W27" i="24"/>
  <c r="O22" i="24"/>
  <c r="O24" i="22"/>
  <c r="O27" i="24"/>
  <c r="O35" i="24" s="1"/>
  <c r="G22" i="24"/>
  <c r="G27" i="24"/>
  <c r="G35" i="24" s="1"/>
  <c r="G24" i="22"/>
  <c r="F9" i="25"/>
  <c r="F8" i="25"/>
  <c r="V9" i="27"/>
  <c r="V8" i="27"/>
  <c r="R31" i="19"/>
  <c r="H31" i="19"/>
  <c r="V22" i="19"/>
  <c r="N22" i="19"/>
  <c r="F22" i="19"/>
  <c r="AB15" i="19"/>
  <c r="T15" i="19"/>
  <c r="O27" i="20"/>
  <c r="O28" i="20" s="1"/>
  <c r="U22" i="20"/>
  <c r="U27" i="20"/>
  <c r="M22" i="20"/>
  <c r="M27" i="20"/>
  <c r="E22" i="20"/>
  <c r="K7" i="20"/>
  <c r="P27" i="21"/>
  <c r="H27" i="21"/>
  <c r="H28" i="21" s="1"/>
  <c r="J31" i="21"/>
  <c r="V22" i="21"/>
  <c r="V27" i="21"/>
  <c r="V28" i="21" s="1"/>
  <c r="F22" i="21"/>
  <c r="F27" i="21"/>
  <c r="F28" i="21" s="1"/>
  <c r="N22" i="21"/>
  <c r="X8" i="21"/>
  <c r="X9" i="21"/>
  <c r="H8" i="21"/>
  <c r="L31" i="22"/>
  <c r="D31" i="22"/>
  <c r="R17" i="22"/>
  <c r="H7" i="24"/>
  <c r="G28" i="25"/>
  <c r="Y44" i="22"/>
  <c r="Q44" i="22"/>
  <c r="I44" i="22"/>
  <c r="V13" i="22"/>
  <c r="AA15" i="22" s="1"/>
  <c r="N22" i="23"/>
  <c r="N13" i="22"/>
  <c r="N7" i="23"/>
  <c r="F15" i="23"/>
  <c r="F13" i="22"/>
  <c r="F7" i="23"/>
  <c r="G15" i="23"/>
  <c r="U7" i="23"/>
  <c r="U11" i="22"/>
  <c r="M7" i="23"/>
  <c r="M11" i="22"/>
  <c r="E7" i="23"/>
  <c r="E11" i="22"/>
  <c r="V7" i="23"/>
  <c r="D31" i="26"/>
  <c r="P31" i="21"/>
  <c r="X27" i="23"/>
  <c r="R27" i="24"/>
  <c r="R31" i="24"/>
  <c r="AC4" i="24"/>
  <c r="AC53" i="4" s="1"/>
  <c r="AC3" i="22"/>
  <c r="H2" i="24"/>
  <c r="S27" i="25"/>
  <c r="S39" i="22"/>
  <c r="C27" i="25"/>
  <c r="C39" i="22"/>
  <c r="Y9" i="28"/>
  <c r="Y8" i="28"/>
  <c r="I9" i="28"/>
  <c r="I8" i="28"/>
  <c r="M22" i="30"/>
  <c r="E22" i="30"/>
  <c r="AC14" i="21"/>
  <c r="Q7" i="21"/>
  <c r="Q8" i="21" s="1"/>
  <c r="V31" i="23"/>
  <c r="V27" i="23"/>
  <c r="F27" i="23"/>
  <c r="F31" i="23"/>
  <c r="V22" i="23"/>
  <c r="N27" i="23"/>
  <c r="F22" i="23"/>
  <c r="R7" i="23"/>
  <c r="J7" i="23"/>
  <c r="P22" i="24"/>
  <c r="H31" i="26"/>
  <c r="N8" i="27"/>
  <c r="Y15" i="29"/>
  <c r="T15" i="29"/>
  <c r="J24" i="18"/>
  <c r="T22" i="20"/>
  <c r="Y7" i="20"/>
  <c r="Q7" i="20"/>
  <c r="Q8" i="20" s="1"/>
  <c r="I7" i="20"/>
  <c r="R7" i="21"/>
  <c r="J7" i="21"/>
  <c r="X15" i="21"/>
  <c r="V27" i="24"/>
  <c r="V31" i="24"/>
  <c r="N27" i="24"/>
  <c r="N31" i="24"/>
  <c r="F27" i="24"/>
  <c r="F31" i="24"/>
  <c r="M22" i="24"/>
  <c r="U15" i="24"/>
  <c r="E22" i="24"/>
  <c r="D7" i="24"/>
  <c r="E9" i="24" s="1"/>
  <c r="U3" i="22"/>
  <c r="Z15" i="24"/>
  <c r="W27" i="25"/>
  <c r="W39" i="22"/>
  <c r="O39" i="22"/>
  <c r="O27" i="25"/>
  <c r="F2" i="26"/>
  <c r="J9" i="27"/>
  <c r="J8" i="27"/>
  <c r="V15" i="27"/>
  <c r="V3" i="26"/>
  <c r="F3" i="26"/>
  <c r="F15" i="27"/>
  <c r="U9" i="28"/>
  <c r="U8" i="28"/>
  <c r="M8" i="28"/>
  <c r="E8" i="28"/>
  <c r="E9" i="28"/>
  <c r="AG2" i="29"/>
  <c r="AJ2" i="29" s="1"/>
  <c r="AI2" i="29"/>
  <c r="U8" i="30"/>
  <c r="U9" i="30"/>
  <c r="C35" i="21"/>
  <c r="S31" i="21"/>
  <c r="K31" i="21"/>
  <c r="C31" i="21"/>
  <c r="Y22" i="21"/>
  <c r="Z15" i="21"/>
  <c r="F2" i="23"/>
  <c r="U22" i="24"/>
  <c r="U19" i="22"/>
  <c r="AB15" i="24"/>
  <c r="AC15" i="24"/>
  <c r="L15" i="24"/>
  <c r="L22" i="24"/>
  <c r="Y27" i="27"/>
  <c r="Y35" i="27" s="1"/>
  <c r="Y22" i="27"/>
  <c r="Q27" i="27"/>
  <c r="Q35" i="27" s="1"/>
  <c r="Q22" i="27"/>
  <c r="Q31" i="27"/>
  <c r="Q24" i="26"/>
  <c r="I27" i="27"/>
  <c r="I35" i="27" s="1"/>
  <c r="I22" i="27"/>
  <c r="I24" i="26"/>
  <c r="N31" i="20"/>
  <c r="F31" i="20"/>
  <c r="R27" i="20"/>
  <c r="R28" i="20" s="1"/>
  <c r="J27" i="20"/>
  <c r="J28" i="20" s="1"/>
  <c r="R22" i="20"/>
  <c r="W27" i="21"/>
  <c r="O27" i="21"/>
  <c r="O28" i="21" s="1"/>
  <c r="G27" i="21"/>
  <c r="O22" i="21"/>
  <c r="R27" i="23"/>
  <c r="S8" i="29"/>
  <c r="K15" i="23"/>
  <c r="AC14" i="23"/>
  <c r="U15" i="23"/>
  <c r="AC40" i="24"/>
  <c r="AC87" i="5" s="1"/>
  <c r="J22" i="25"/>
  <c r="N22" i="25"/>
  <c r="M8" i="25"/>
  <c r="AB15" i="25"/>
  <c r="K27" i="27"/>
  <c r="K35" i="27" s="1"/>
  <c r="C27" i="27"/>
  <c r="C35" i="27" s="1"/>
  <c r="Y8" i="27"/>
  <c r="Q8" i="27"/>
  <c r="I8" i="27"/>
  <c r="D8" i="28"/>
  <c r="T28" i="29"/>
  <c r="T35" i="29"/>
  <c r="X22" i="23"/>
  <c r="X22" i="22" s="1"/>
  <c r="P22" i="23"/>
  <c r="H22" i="23"/>
  <c r="S31" i="24"/>
  <c r="K31" i="24"/>
  <c r="C31" i="24"/>
  <c r="X27" i="24"/>
  <c r="P27" i="24"/>
  <c r="H27" i="24"/>
  <c r="H28" i="24" s="1"/>
  <c r="T7" i="24"/>
  <c r="Y9" i="24" s="1"/>
  <c r="J27" i="25"/>
  <c r="Y39" i="26"/>
  <c r="I39" i="26"/>
  <c r="Y30" i="26"/>
  <c r="Y31" i="27"/>
  <c r="I30" i="26"/>
  <c r="I31" i="27"/>
  <c r="X15" i="29"/>
  <c r="X13" i="26"/>
  <c r="U15" i="29"/>
  <c r="P13" i="26"/>
  <c r="H15" i="29"/>
  <c r="I15" i="29"/>
  <c r="H13" i="26"/>
  <c r="W7" i="29"/>
  <c r="W11" i="26"/>
  <c r="O7" i="29"/>
  <c r="O8" i="29" s="1"/>
  <c r="O11" i="26"/>
  <c r="G7" i="29"/>
  <c r="G11" i="26"/>
  <c r="AC40" i="30"/>
  <c r="AC94" i="5" s="1"/>
  <c r="Y27" i="30"/>
  <c r="Q27" i="30"/>
  <c r="I27" i="30"/>
  <c r="V31" i="31"/>
  <c r="N31" i="31"/>
  <c r="F31" i="31"/>
  <c r="H27" i="23"/>
  <c r="W15" i="25"/>
  <c r="R15" i="25"/>
  <c r="R22" i="25"/>
  <c r="G37" i="26"/>
  <c r="G27" i="27"/>
  <c r="G35" i="27" s="1"/>
  <c r="W15" i="28"/>
  <c r="R3" i="26"/>
  <c r="J31" i="29"/>
  <c r="J30" i="26"/>
  <c r="V15" i="29"/>
  <c r="V13" i="26"/>
  <c r="V7" i="29"/>
  <c r="V7" i="26" s="1"/>
  <c r="F15" i="29"/>
  <c r="G15" i="29"/>
  <c r="F13" i="26"/>
  <c r="F7" i="29"/>
  <c r="U7" i="29"/>
  <c r="U11" i="26"/>
  <c r="M7" i="29"/>
  <c r="M11" i="26"/>
  <c r="E7" i="29"/>
  <c r="E11" i="26"/>
  <c r="K8" i="29"/>
  <c r="E2" i="29"/>
  <c r="S28" i="32"/>
  <c r="S35" i="32"/>
  <c r="U27" i="23"/>
  <c r="M27" i="23"/>
  <c r="E27" i="23"/>
  <c r="U22" i="23"/>
  <c r="S15" i="23"/>
  <c r="W7" i="23"/>
  <c r="O7" i="23"/>
  <c r="G7" i="23"/>
  <c r="H31" i="24"/>
  <c r="H22" i="24"/>
  <c r="Y8" i="24"/>
  <c r="U27" i="25"/>
  <c r="U28" i="25" s="1"/>
  <c r="U22" i="25"/>
  <c r="M27" i="25"/>
  <c r="M28" i="25" s="1"/>
  <c r="M22" i="25"/>
  <c r="E27" i="25"/>
  <c r="E28" i="25" s="1"/>
  <c r="E22" i="25"/>
  <c r="O37" i="26"/>
  <c r="AC15" i="27"/>
  <c r="AB3" i="26"/>
  <c r="Y15" i="27"/>
  <c r="T3" i="26"/>
  <c r="Y15" i="26" s="1"/>
  <c r="L3" i="26"/>
  <c r="D3" i="26"/>
  <c r="K8" i="28"/>
  <c r="K9" i="28"/>
  <c r="P27" i="23"/>
  <c r="T22" i="23"/>
  <c r="T22" i="22" s="1"/>
  <c r="L22" i="23"/>
  <c r="D22" i="23"/>
  <c r="W31" i="24"/>
  <c r="O31" i="24"/>
  <c r="G31" i="24"/>
  <c r="T27" i="24"/>
  <c r="L27" i="24"/>
  <c r="D27" i="24"/>
  <c r="AC14" i="24"/>
  <c r="P7" i="24"/>
  <c r="P8" i="24" s="1"/>
  <c r="N31" i="25"/>
  <c r="N27" i="25"/>
  <c r="F27" i="25"/>
  <c r="L27" i="25"/>
  <c r="D22" i="25"/>
  <c r="O44" i="26"/>
  <c r="M39" i="26"/>
  <c r="U31" i="27"/>
  <c r="U30" i="26"/>
  <c r="M31" i="27"/>
  <c r="M30" i="26"/>
  <c r="E31" i="27"/>
  <c r="E30" i="26"/>
  <c r="D15" i="27"/>
  <c r="S9" i="27"/>
  <c r="F2" i="27"/>
  <c r="J9" i="28"/>
  <c r="J8" i="28"/>
  <c r="Y31" i="25"/>
  <c r="Q31" i="25"/>
  <c r="I31" i="25"/>
  <c r="H27" i="25"/>
  <c r="H28" i="25" s="1"/>
  <c r="AC15" i="25"/>
  <c r="Y15" i="25"/>
  <c r="R30" i="26"/>
  <c r="W31" i="27"/>
  <c r="L15" i="27"/>
  <c r="Q31" i="28"/>
  <c r="S31" i="28"/>
  <c r="K31" i="28"/>
  <c r="C31" i="28"/>
  <c r="K15" i="28"/>
  <c r="R15" i="28"/>
  <c r="F15" i="28"/>
  <c r="H8" i="28"/>
  <c r="K27" i="29"/>
  <c r="O22" i="29"/>
  <c r="W15" i="29"/>
  <c r="N7" i="29"/>
  <c r="N8" i="29" s="1"/>
  <c r="P27" i="25"/>
  <c r="H22" i="25"/>
  <c r="R27" i="27"/>
  <c r="R35" i="27" s="1"/>
  <c r="J27" i="27"/>
  <c r="J35" i="27" s="1"/>
  <c r="G15" i="27"/>
  <c r="L9" i="27"/>
  <c r="L8" i="27"/>
  <c r="W27" i="28"/>
  <c r="W28" i="28" s="1"/>
  <c r="W22" i="28"/>
  <c r="O27" i="28"/>
  <c r="O28" i="28" s="1"/>
  <c r="O22" i="28"/>
  <c r="G27" i="28"/>
  <c r="G28" i="28" s="1"/>
  <c r="G22" i="28"/>
  <c r="S15" i="28"/>
  <c r="X15" i="28"/>
  <c r="X8" i="28"/>
  <c r="S28" i="29"/>
  <c r="S35" i="29"/>
  <c r="S22" i="29"/>
  <c r="C22" i="29"/>
  <c r="Q7" i="29"/>
  <c r="Q8" i="29" s="1"/>
  <c r="J27" i="30"/>
  <c r="J31" i="30"/>
  <c r="J22" i="30"/>
  <c r="U31" i="25"/>
  <c r="M31" i="25"/>
  <c r="E31" i="25"/>
  <c r="X27" i="25"/>
  <c r="X28" i="25" s="1"/>
  <c r="C31" i="27"/>
  <c r="U15" i="27"/>
  <c r="M15" i="27"/>
  <c r="E15" i="27"/>
  <c r="AC4" i="27"/>
  <c r="AC56" i="4" s="1"/>
  <c r="W31" i="28"/>
  <c r="U22" i="28"/>
  <c r="U35" i="28"/>
  <c r="M22" i="28"/>
  <c r="E22" i="28"/>
  <c r="Y22" i="28"/>
  <c r="Q22" i="28"/>
  <c r="I22" i="28"/>
  <c r="J15" i="28"/>
  <c r="P28" i="29"/>
  <c r="P35" i="29"/>
  <c r="AA15" i="29"/>
  <c r="S15" i="29"/>
  <c r="L15" i="29"/>
  <c r="D15" i="29"/>
  <c r="R7" i="29"/>
  <c r="J7" i="29"/>
  <c r="J7" i="26" s="1"/>
  <c r="I7" i="29"/>
  <c r="I7" i="26" s="1"/>
  <c r="AC15" i="29"/>
  <c r="G9" i="30"/>
  <c r="G8" i="30"/>
  <c r="Y27" i="25"/>
  <c r="Y28" i="25" s="1"/>
  <c r="Q27" i="25"/>
  <c r="Q28" i="25" s="1"/>
  <c r="I27" i="25"/>
  <c r="I28" i="25" s="1"/>
  <c r="Y22" i="25"/>
  <c r="S7" i="25"/>
  <c r="K7" i="25"/>
  <c r="C7" i="25"/>
  <c r="W24" i="26"/>
  <c r="W31" i="26" s="1"/>
  <c r="W22" i="27"/>
  <c r="O24" i="26"/>
  <c r="O31" i="26" s="1"/>
  <c r="O22" i="27"/>
  <c r="G24" i="26"/>
  <c r="G22" i="27"/>
  <c r="K9" i="27"/>
  <c r="D9" i="27"/>
  <c r="D8" i="27"/>
  <c r="T27" i="28"/>
  <c r="L27" i="28"/>
  <c r="D27" i="28"/>
  <c r="D27" i="26" s="1"/>
  <c r="D28" i="26" s="1"/>
  <c r="F2" i="28"/>
  <c r="R15" i="29"/>
  <c r="R13" i="26"/>
  <c r="J15" i="29"/>
  <c r="J13" i="26"/>
  <c r="Y7" i="29"/>
  <c r="Y11" i="26"/>
  <c r="Y22" i="30"/>
  <c r="AC4" i="32"/>
  <c r="AC61" i="4" s="1"/>
  <c r="AC40" i="32"/>
  <c r="AC95" i="5" s="1"/>
  <c r="AC3" i="31"/>
  <c r="V15" i="32"/>
  <c r="Q3" i="31"/>
  <c r="L28" i="33"/>
  <c r="V27" i="27"/>
  <c r="N27" i="27"/>
  <c r="F27" i="27"/>
  <c r="AA15" i="27"/>
  <c r="S15" i="27"/>
  <c r="V27" i="28"/>
  <c r="N27" i="28"/>
  <c r="F27" i="28"/>
  <c r="G31" i="28"/>
  <c r="S22" i="28"/>
  <c r="K22" i="28"/>
  <c r="C22" i="28"/>
  <c r="C35" i="28"/>
  <c r="V8" i="28"/>
  <c r="V9" i="28"/>
  <c r="N8" i="28"/>
  <c r="F8" i="28"/>
  <c r="F9" i="28"/>
  <c r="M27" i="29"/>
  <c r="V35" i="30"/>
  <c r="V22" i="30"/>
  <c r="N27" i="30"/>
  <c r="N28" i="30" s="1"/>
  <c r="N22" i="30"/>
  <c r="F27" i="30"/>
  <c r="F28" i="30" s="1"/>
  <c r="F22" i="30"/>
  <c r="S24" i="26"/>
  <c r="S31" i="26" s="1"/>
  <c r="K24" i="26"/>
  <c r="C24" i="26"/>
  <c r="C31" i="26" s="1"/>
  <c r="AC3" i="26"/>
  <c r="I3" i="26"/>
  <c r="U27" i="29"/>
  <c r="U28" i="29" s="1"/>
  <c r="K22" i="29"/>
  <c r="X7" i="29"/>
  <c r="P7" i="29"/>
  <c r="H7" i="29"/>
  <c r="T31" i="30"/>
  <c r="D27" i="30"/>
  <c r="D28" i="30" s="1"/>
  <c r="D31" i="30"/>
  <c r="T27" i="30"/>
  <c r="L8" i="30"/>
  <c r="W7" i="30"/>
  <c r="E8" i="30"/>
  <c r="E2" i="30"/>
  <c r="AC25" i="32"/>
  <c r="AC24" i="31"/>
  <c r="Y27" i="32"/>
  <c r="Y35" i="32" s="1"/>
  <c r="Y22" i="32"/>
  <c r="Y31" i="32"/>
  <c r="Q27" i="32"/>
  <c r="Q35" i="32" s="1"/>
  <c r="Q22" i="32"/>
  <c r="Q22" i="31" s="1"/>
  <c r="Q31" i="32"/>
  <c r="Q24" i="31"/>
  <c r="I27" i="32"/>
  <c r="I22" i="32"/>
  <c r="I24" i="31"/>
  <c r="I31" i="32"/>
  <c r="O22" i="33"/>
  <c r="W8" i="34"/>
  <c r="I31" i="29"/>
  <c r="I22" i="29"/>
  <c r="R31" i="30"/>
  <c r="K22" i="30"/>
  <c r="K31" i="30"/>
  <c r="AA15" i="30"/>
  <c r="X15" i="30"/>
  <c r="K15" i="30"/>
  <c r="O31" i="31"/>
  <c r="P33" i="31"/>
  <c r="P27" i="32"/>
  <c r="P35" i="32" s="1"/>
  <c r="X27" i="28"/>
  <c r="X28" i="28" s="1"/>
  <c r="P27" i="28"/>
  <c r="P28" i="28" s="1"/>
  <c r="H27" i="28"/>
  <c r="H28" i="28" s="1"/>
  <c r="AI2" i="28"/>
  <c r="E27" i="29"/>
  <c r="E28" i="29" s="1"/>
  <c r="T7" i="29"/>
  <c r="L7" i="29"/>
  <c r="D7" i="29"/>
  <c r="D7" i="26" s="1"/>
  <c r="K27" i="30"/>
  <c r="K28" i="30" s="1"/>
  <c r="Q22" i="30"/>
  <c r="U15" i="30"/>
  <c r="X8" i="30"/>
  <c r="Y24" i="31"/>
  <c r="U27" i="32"/>
  <c r="U35" i="32" s="1"/>
  <c r="U31" i="32"/>
  <c r="U22" i="32"/>
  <c r="U24" i="31"/>
  <c r="U31" i="31" s="1"/>
  <c r="M27" i="32"/>
  <c r="M35" i="32" s="1"/>
  <c r="M24" i="31"/>
  <c r="M31" i="31" s="1"/>
  <c r="M22" i="32"/>
  <c r="V22" i="33"/>
  <c r="V17" i="31"/>
  <c r="V31" i="29"/>
  <c r="N31" i="29"/>
  <c r="F31" i="29"/>
  <c r="Y27" i="29"/>
  <c r="O27" i="29"/>
  <c r="R27" i="29"/>
  <c r="R28" i="29" s="1"/>
  <c r="J27" i="29"/>
  <c r="J28" i="29" s="1"/>
  <c r="L31" i="30"/>
  <c r="W27" i="30"/>
  <c r="O27" i="30"/>
  <c r="X22" i="30"/>
  <c r="X27" i="30"/>
  <c r="P22" i="30"/>
  <c r="P31" i="30"/>
  <c r="H22" i="30"/>
  <c r="H27" i="30"/>
  <c r="H28" i="30" s="1"/>
  <c r="S15" i="30"/>
  <c r="AG2" i="30"/>
  <c r="AJ2" i="30" s="1"/>
  <c r="AI2" i="30"/>
  <c r="O8" i="32"/>
  <c r="P2" i="32"/>
  <c r="Q2" i="32"/>
  <c r="N2" i="32"/>
  <c r="W2" i="32"/>
  <c r="AC4" i="29"/>
  <c r="AC58" i="4" s="1"/>
  <c r="V31" i="30"/>
  <c r="W22" i="30"/>
  <c r="T15" i="30"/>
  <c r="G15" i="30"/>
  <c r="G22" i="30"/>
  <c r="V8" i="30"/>
  <c r="F8" i="30"/>
  <c r="F9" i="30"/>
  <c r="Y8" i="34"/>
  <c r="I15" i="30"/>
  <c r="F15" i="30"/>
  <c r="O7" i="30"/>
  <c r="O8" i="30" s="1"/>
  <c r="E2" i="31"/>
  <c r="T8" i="32"/>
  <c r="T9" i="32"/>
  <c r="L8" i="32"/>
  <c r="D8" i="32"/>
  <c r="U27" i="33"/>
  <c r="U28" i="33" s="1"/>
  <c r="U22" i="33"/>
  <c r="M27" i="33"/>
  <c r="M28" i="33" s="1"/>
  <c r="M22" i="33"/>
  <c r="E22" i="33"/>
  <c r="E27" i="33"/>
  <c r="E28" i="33" s="1"/>
  <c r="AB15" i="31"/>
  <c r="W8" i="32"/>
  <c r="W28" i="33"/>
  <c r="W35" i="33"/>
  <c r="U8" i="33"/>
  <c r="U27" i="30"/>
  <c r="M27" i="30"/>
  <c r="E27" i="30"/>
  <c r="U22" i="30"/>
  <c r="M15" i="30"/>
  <c r="Z15" i="30"/>
  <c r="R15" i="30"/>
  <c r="T31" i="32"/>
  <c r="T27" i="32"/>
  <c r="T35" i="32" s="1"/>
  <c r="D31" i="32"/>
  <c r="D27" i="32"/>
  <c r="D35" i="32" s="1"/>
  <c r="AC15" i="32"/>
  <c r="AC13" i="31"/>
  <c r="AC14" i="32"/>
  <c r="Y15" i="32"/>
  <c r="I15" i="32"/>
  <c r="J15" i="32"/>
  <c r="X7" i="32"/>
  <c r="X11" i="31"/>
  <c r="H7" i="32"/>
  <c r="H11" i="31"/>
  <c r="X9" i="33"/>
  <c r="U31" i="34"/>
  <c r="U27" i="34"/>
  <c r="M31" i="34"/>
  <c r="M27" i="34"/>
  <c r="E31" i="34"/>
  <c r="E27" i="34"/>
  <c r="W15" i="34"/>
  <c r="G15" i="34"/>
  <c r="H27" i="32"/>
  <c r="H35" i="32" s="1"/>
  <c r="R22" i="32"/>
  <c r="J8" i="35"/>
  <c r="M15" i="31"/>
  <c r="O28" i="32"/>
  <c r="O35" i="32"/>
  <c r="F28" i="32"/>
  <c r="F35" i="32"/>
  <c r="W22" i="32"/>
  <c r="W15" i="32"/>
  <c r="O22" i="32"/>
  <c r="O13" i="31"/>
  <c r="G22" i="32"/>
  <c r="G15" i="32"/>
  <c r="V7" i="32"/>
  <c r="V11" i="31"/>
  <c r="F7" i="32"/>
  <c r="F11" i="31"/>
  <c r="V27" i="34"/>
  <c r="S27" i="34"/>
  <c r="S31" i="34"/>
  <c r="K27" i="34"/>
  <c r="K31" i="34"/>
  <c r="C27" i="34"/>
  <c r="C31" i="34"/>
  <c r="U15" i="34"/>
  <c r="E15" i="34"/>
  <c r="F2" i="34"/>
  <c r="R31" i="32"/>
  <c r="R27" i="32"/>
  <c r="T22" i="32"/>
  <c r="L22" i="32"/>
  <c r="D22" i="32"/>
  <c r="X31" i="33"/>
  <c r="V35" i="33"/>
  <c r="V31" i="33"/>
  <c r="N35" i="33"/>
  <c r="N31" i="33"/>
  <c r="N22" i="33"/>
  <c r="F31" i="33"/>
  <c r="F27" i="33"/>
  <c r="F28" i="33" s="1"/>
  <c r="Z15" i="33"/>
  <c r="R15" i="33"/>
  <c r="W15" i="33"/>
  <c r="K15" i="33"/>
  <c r="J22" i="33"/>
  <c r="J22" i="31" s="1"/>
  <c r="W27" i="34"/>
  <c r="O27" i="34"/>
  <c r="G27" i="34"/>
  <c r="Y8" i="36"/>
  <c r="J15" i="31"/>
  <c r="K22" i="32"/>
  <c r="U15" i="33"/>
  <c r="E7" i="33"/>
  <c r="V8" i="34"/>
  <c r="V9" i="34"/>
  <c r="W27" i="35"/>
  <c r="W28" i="35" s="1"/>
  <c r="W31" i="35"/>
  <c r="W22" i="35"/>
  <c r="O22" i="35"/>
  <c r="O31" i="35"/>
  <c r="O27" i="35"/>
  <c r="O28" i="35" s="1"/>
  <c r="G27" i="35"/>
  <c r="G28" i="35" s="1"/>
  <c r="G31" i="35"/>
  <c r="G22" i="35"/>
  <c r="I8" i="36"/>
  <c r="W31" i="32"/>
  <c r="L27" i="32"/>
  <c r="L35" i="32" s="1"/>
  <c r="X22" i="32"/>
  <c r="X24" i="31"/>
  <c r="X31" i="31" s="1"/>
  <c r="P22" i="32"/>
  <c r="P24" i="31"/>
  <c r="P31" i="31" s="1"/>
  <c r="H22" i="32"/>
  <c r="H24" i="31"/>
  <c r="V22" i="32"/>
  <c r="V19" i="31"/>
  <c r="N22" i="32"/>
  <c r="N19" i="31"/>
  <c r="F22" i="32"/>
  <c r="F19" i="31"/>
  <c r="S7" i="32"/>
  <c r="K7" i="32"/>
  <c r="L9" i="32" s="1"/>
  <c r="C7" i="32"/>
  <c r="D9" i="32" s="1"/>
  <c r="R22" i="33"/>
  <c r="J15" i="33"/>
  <c r="M7" i="33"/>
  <c r="AC25" i="34"/>
  <c r="Y27" i="34"/>
  <c r="Y28" i="34" s="1"/>
  <c r="Y22" i="34"/>
  <c r="Y31" i="34"/>
  <c r="Q27" i="34"/>
  <c r="Q28" i="34" s="1"/>
  <c r="Q22" i="34"/>
  <c r="Q31" i="34"/>
  <c r="I27" i="34"/>
  <c r="I28" i="34" s="1"/>
  <c r="I31" i="34"/>
  <c r="I22" i="34"/>
  <c r="T15" i="34"/>
  <c r="AA15" i="32"/>
  <c r="AA13" i="31"/>
  <c r="S15" i="32"/>
  <c r="S13" i="31"/>
  <c r="K13" i="31"/>
  <c r="K15" i="32"/>
  <c r="R7" i="32"/>
  <c r="W9" i="32" s="1"/>
  <c r="R27" i="33"/>
  <c r="J27" i="33"/>
  <c r="K31" i="33"/>
  <c r="K27" i="33"/>
  <c r="C31" i="33"/>
  <c r="C27" i="33"/>
  <c r="G28" i="33"/>
  <c r="G35" i="33"/>
  <c r="S8" i="33"/>
  <c r="AB15" i="34"/>
  <c r="AC15" i="34"/>
  <c r="L15" i="34"/>
  <c r="M15" i="34"/>
  <c r="S7" i="34"/>
  <c r="K7" i="34"/>
  <c r="Y7" i="32"/>
  <c r="Q7" i="32"/>
  <c r="I7" i="32"/>
  <c r="X27" i="33"/>
  <c r="X28" i="33" s="1"/>
  <c r="P22" i="33"/>
  <c r="H27" i="33"/>
  <c r="H22" i="33"/>
  <c r="K8" i="33"/>
  <c r="AC40" i="33"/>
  <c r="AC96" i="5" s="1"/>
  <c r="R31" i="33"/>
  <c r="W22" i="33"/>
  <c r="AB15" i="33"/>
  <c r="T15" i="33"/>
  <c r="T31" i="34"/>
  <c r="D31" i="34"/>
  <c r="X22" i="34"/>
  <c r="X27" i="34"/>
  <c r="P27" i="34"/>
  <c r="H31" i="34"/>
  <c r="H27" i="34"/>
  <c r="H28" i="34" s="1"/>
  <c r="S22" i="34"/>
  <c r="K22" i="34"/>
  <c r="C22" i="34"/>
  <c r="L9" i="35"/>
  <c r="T22" i="33"/>
  <c r="E2" i="33"/>
  <c r="F27" i="34"/>
  <c r="AC4" i="35"/>
  <c r="AC65" i="4" s="1"/>
  <c r="AC15" i="35"/>
  <c r="L15" i="35"/>
  <c r="M15" i="35"/>
  <c r="E15" i="35"/>
  <c r="U15" i="36"/>
  <c r="Z15" i="36"/>
  <c r="M15" i="36"/>
  <c r="R15" i="36"/>
  <c r="E15" i="36"/>
  <c r="F15" i="36"/>
  <c r="T43" i="36"/>
  <c r="T7" i="36"/>
  <c r="L7" i="36"/>
  <c r="D7" i="36"/>
  <c r="D43" i="36"/>
  <c r="T27" i="33"/>
  <c r="T28" i="33" s="1"/>
  <c r="S22" i="33"/>
  <c r="S22" i="31" s="1"/>
  <c r="K22" i="33"/>
  <c r="C22" i="33"/>
  <c r="H15" i="33"/>
  <c r="T27" i="34"/>
  <c r="T28" i="34" s="1"/>
  <c r="L22" i="34"/>
  <c r="D27" i="34"/>
  <c r="D28" i="34" s="1"/>
  <c r="Z15" i="34"/>
  <c r="R15" i="34"/>
  <c r="J15" i="34"/>
  <c r="K15" i="34"/>
  <c r="V7" i="35"/>
  <c r="U31" i="36"/>
  <c r="U22" i="36"/>
  <c r="M31" i="36"/>
  <c r="M22" i="36"/>
  <c r="E31" i="36"/>
  <c r="E22" i="36"/>
  <c r="U31" i="33"/>
  <c r="M31" i="33"/>
  <c r="E31" i="33"/>
  <c r="P22" i="34"/>
  <c r="AC4" i="34"/>
  <c r="AC64" i="4" s="1"/>
  <c r="AC14" i="34"/>
  <c r="Y27" i="35"/>
  <c r="Y28" i="35" s="1"/>
  <c r="Y22" i="35"/>
  <c r="Q27" i="35"/>
  <c r="Q28" i="35" s="1"/>
  <c r="I27" i="35"/>
  <c r="I28" i="35" s="1"/>
  <c r="I22" i="35"/>
  <c r="Q22" i="35"/>
  <c r="V15" i="35"/>
  <c r="N7" i="35"/>
  <c r="N8" i="35" s="1"/>
  <c r="S15" i="35"/>
  <c r="F7" i="35"/>
  <c r="G9" i="35" s="1"/>
  <c r="F15" i="35"/>
  <c r="G15" i="35"/>
  <c r="E8" i="35"/>
  <c r="Y27" i="33"/>
  <c r="Q27" i="33"/>
  <c r="I27" i="33"/>
  <c r="Y22" i="33"/>
  <c r="W8" i="33"/>
  <c r="R31" i="34"/>
  <c r="R27" i="34"/>
  <c r="J22" i="34"/>
  <c r="X15" i="34"/>
  <c r="H15" i="34"/>
  <c r="G8" i="34"/>
  <c r="S27" i="35"/>
  <c r="W35" i="36"/>
  <c r="W33" i="36" s="1"/>
  <c r="G35" i="36"/>
  <c r="G33" i="36" s="1"/>
  <c r="N27" i="34"/>
  <c r="R7" i="34"/>
  <c r="W9" i="34" s="1"/>
  <c r="J7" i="34"/>
  <c r="N7" i="34"/>
  <c r="N8" i="34" s="1"/>
  <c r="E2" i="35"/>
  <c r="L22" i="36"/>
  <c r="L8" i="35"/>
  <c r="V35" i="36"/>
  <c r="V33" i="36" s="1"/>
  <c r="N35" i="36"/>
  <c r="N33" i="36" s="1"/>
  <c r="F35" i="36"/>
  <c r="F33" i="36" s="1"/>
  <c r="G15" i="36"/>
  <c r="W22" i="34"/>
  <c r="W31" i="34"/>
  <c r="O22" i="34"/>
  <c r="O31" i="34"/>
  <c r="G22" i="34"/>
  <c r="G31" i="34"/>
  <c r="AC40" i="35"/>
  <c r="AC99" i="5" s="1"/>
  <c r="S31" i="35"/>
  <c r="K27" i="35"/>
  <c r="C31" i="35"/>
  <c r="C27" i="35"/>
  <c r="V31" i="35"/>
  <c r="V27" i="35"/>
  <c r="V28" i="35" s="1"/>
  <c r="V22" i="35"/>
  <c r="N31" i="35"/>
  <c r="N27" i="35"/>
  <c r="N28" i="35" s="1"/>
  <c r="N22" i="35"/>
  <c r="F31" i="35"/>
  <c r="F27" i="35"/>
  <c r="F28" i="35" s="1"/>
  <c r="F22" i="35"/>
  <c r="K15" i="35"/>
  <c r="V45" i="36"/>
  <c r="N45" i="36"/>
  <c r="F45" i="36"/>
  <c r="U33" i="36"/>
  <c r="M33" i="36"/>
  <c r="K15" i="36"/>
  <c r="V15" i="34"/>
  <c r="F15" i="34"/>
  <c r="F7" i="34"/>
  <c r="M22" i="35"/>
  <c r="E22" i="35"/>
  <c r="R7" i="35"/>
  <c r="Y22" i="36"/>
  <c r="Q22" i="36"/>
  <c r="I22" i="36"/>
  <c r="V22" i="36"/>
  <c r="AB15" i="36"/>
  <c r="AC4" i="36"/>
  <c r="AC66" i="4" s="1"/>
  <c r="T15" i="36"/>
  <c r="T7" i="34"/>
  <c r="Y9" i="34" s="1"/>
  <c r="L7" i="34"/>
  <c r="D7" i="34"/>
  <c r="E9" i="34" s="1"/>
  <c r="E8" i="34"/>
  <c r="Y31" i="35"/>
  <c r="Q31" i="35"/>
  <c r="Z15" i="35"/>
  <c r="R15" i="35"/>
  <c r="W15" i="35"/>
  <c r="J15" i="35"/>
  <c r="C44" i="36"/>
  <c r="C45" i="36"/>
  <c r="F22" i="36"/>
  <c r="AC14" i="36"/>
  <c r="AC15" i="36"/>
  <c r="Y15" i="36"/>
  <c r="V15" i="36"/>
  <c r="I15" i="36"/>
  <c r="J15" i="36"/>
  <c r="X43" i="36"/>
  <c r="X44" i="36" s="1"/>
  <c r="X7" i="36"/>
  <c r="P43" i="36"/>
  <c r="P44" i="36" s="1"/>
  <c r="P7" i="36"/>
  <c r="P8" i="36" s="1"/>
  <c r="H43" i="36"/>
  <c r="H44" i="36" s="1"/>
  <c r="H7" i="36"/>
  <c r="I9" i="36" s="1"/>
  <c r="X15" i="36"/>
  <c r="R27" i="35"/>
  <c r="R31" i="35"/>
  <c r="J27" i="35"/>
  <c r="J31" i="35"/>
  <c r="T22" i="35"/>
  <c r="L22" i="35"/>
  <c r="D22" i="35"/>
  <c r="D15" i="35"/>
  <c r="T7" i="35"/>
  <c r="G8" i="35"/>
  <c r="AG2" i="35"/>
  <c r="AJ2" i="35" s="1"/>
  <c r="U31" i="35"/>
  <c r="M31" i="35"/>
  <c r="E31" i="35"/>
  <c r="AB15" i="35"/>
  <c r="T15" i="35"/>
  <c r="C7" i="35"/>
  <c r="U15" i="35"/>
  <c r="H15" i="35"/>
  <c r="I15" i="35"/>
  <c r="K31" i="36"/>
  <c r="D35" i="35"/>
  <c r="R22" i="35"/>
  <c r="J22" i="35"/>
  <c r="K8" i="35"/>
  <c r="U7" i="36"/>
  <c r="M7" i="36"/>
  <c r="E7" i="36"/>
  <c r="J8" i="36"/>
  <c r="L45" i="36"/>
  <c r="L31" i="36"/>
  <c r="V31" i="36"/>
  <c r="N31" i="36"/>
  <c r="F31" i="36"/>
  <c r="W15" i="36"/>
  <c r="S7" i="36"/>
  <c r="K7" i="36"/>
  <c r="C7" i="36"/>
  <c r="C8" i="36" s="1"/>
  <c r="S22" i="36"/>
  <c r="K22" i="36"/>
  <c r="C22" i="36"/>
  <c r="AA15" i="36"/>
  <c r="S15" i="36"/>
  <c r="R7" i="36"/>
  <c r="Y43" i="36"/>
  <c r="Q43" i="36"/>
  <c r="I43" i="36"/>
  <c r="Q7" i="36"/>
  <c r="Q8" i="36" s="1"/>
  <c r="F2" i="36"/>
  <c r="G28" i="32" l="1"/>
  <c r="AB15" i="10"/>
  <c r="Y35" i="34"/>
  <c r="L35" i="9"/>
  <c r="L7" i="18"/>
  <c r="K9" i="35"/>
  <c r="K9" i="17"/>
  <c r="S35" i="28"/>
  <c r="W9" i="25"/>
  <c r="N37" i="3"/>
  <c r="G15" i="13"/>
  <c r="G22" i="31"/>
  <c r="K28" i="12"/>
  <c r="L22" i="26"/>
  <c r="N35" i="7"/>
  <c r="K8" i="26"/>
  <c r="N70" i="4"/>
  <c r="Q22" i="13"/>
  <c r="M8" i="30"/>
  <c r="T72" i="4"/>
  <c r="H8" i="27"/>
  <c r="W31" i="22"/>
  <c r="D9" i="9"/>
  <c r="C35" i="30"/>
  <c r="T27" i="26"/>
  <c r="T35" i="26" s="1"/>
  <c r="L9" i="28"/>
  <c r="G28" i="23"/>
  <c r="S8" i="30"/>
  <c r="E28" i="14"/>
  <c r="S7" i="10"/>
  <c r="X9" i="10" s="1"/>
  <c r="S8" i="9"/>
  <c r="P28" i="11"/>
  <c r="D8" i="9"/>
  <c r="Q35" i="9"/>
  <c r="C35" i="29"/>
  <c r="D22" i="31"/>
  <c r="F9" i="14"/>
  <c r="X9" i="11"/>
  <c r="G27" i="31"/>
  <c r="G35" i="31" s="1"/>
  <c r="E35" i="32"/>
  <c r="R35" i="30"/>
  <c r="H9" i="25"/>
  <c r="E15" i="26"/>
  <c r="I9" i="21"/>
  <c r="C8" i="23"/>
  <c r="S9" i="11"/>
  <c r="Y22" i="6"/>
  <c r="Q22" i="6"/>
  <c r="T35" i="7"/>
  <c r="G31" i="22"/>
  <c r="I8" i="16"/>
  <c r="L28" i="7"/>
  <c r="H45" i="36"/>
  <c r="I7" i="18"/>
  <c r="I8" i="18" s="1"/>
  <c r="D35" i="9"/>
  <c r="E8" i="9"/>
  <c r="S44" i="36"/>
  <c r="S27" i="31"/>
  <c r="S28" i="31" s="1"/>
  <c r="X7" i="18"/>
  <c r="X8" i="18" s="1"/>
  <c r="M9" i="17"/>
  <c r="S28" i="33"/>
  <c r="O35" i="31"/>
  <c r="M28" i="21"/>
  <c r="H8" i="19"/>
  <c r="R9" i="33"/>
  <c r="E9" i="16"/>
  <c r="V35" i="16"/>
  <c r="J9" i="11"/>
  <c r="H9" i="7"/>
  <c r="R8" i="33"/>
  <c r="C7" i="22"/>
  <c r="C8" i="22" s="1"/>
  <c r="W35" i="19"/>
  <c r="I9" i="33"/>
  <c r="L9" i="25"/>
  <c r="I9" i="25"/>
  <c r="S9" i="30"/>
  <c r="AC15" i="22"/>
  <c r="R9" i="24"/>
  <c r="J9" i="20"/>
  <c r="O35" i="20"/>
  <c r="H35" i="16"/>
  <c r="E22" i="13"/>
  <c r="P28" i="14"/>
  <c r="G9" i="8"/>
  <c r="W9" i="7"/>
  <c r="V9" i="30"/>
  <c r="S7" i="22"/>
  <c r="H9" i="19"/>
  <c r="M35" i="14"/>
  <c r="M7" i="13"/>
  <c r="T35" i="9"/>
  <c r="P22" i="26"/>
  <c r="F9" i="27"/>
  <c r="H58" i="3"/>
  <c r="D17" i="3"/>
  <c r="X35" i="29"/>
  <c r="M35" i="28"/>
  <c r="X28" i="27"/>
  <c r="I35" i="28"/>
  <c r="W28" i="29"/>
  <c r="M35" i="24"/>
  <c r="Y35" i="35"/>
  <c r="J35" i="34"/>
  <c r="J35" i="32"/>
  <c r="L8" i="25"/>
  <c r="G22" i="22"/>
  <c r="Y9" i="21"/>
  <c r="R9" i="27"/>
  <c r="C22" i="22"/>
  <c r="W7" i="6"/>
  <c r="W8" i="6" s="1"/>
  <c r="E9" i="35"/>
  <c r="E9" i="9"/>
  <c r="J9" i="35"/>
  <c r="V15" i="31"/>
  <c r="U35" i="35"/>
  <c r="D9" i="30"/>
  <c r="Q35" i="28"/>
  <c r="J22" i="22"/>
  <c r="X57" i="3"/>
  <c r="O28" i="14"/>
  <c r="F22" i="10"/>
  <c r="R31" i="10"/>
  <c r="D35" i="33"/>
  <c r="D8" i="30"/>
  <c r="I35" i="29"/>
  <c r="R35" i="25"/>
  <c r="H7" i="18"/>
  <c r="I9" i="18" s="1"/>
  <c r="K35" i="17"/>
  <c r="U22" i="10"/>
  <c r="M9" i="14"/>
  <c r="E7" i="13"/>
  <c r="E8" i="13" s="1"/>
  <c r="F8" i="8"/>
  <c r="W28" i="23"/>
  <c r="R22" i="18"/>
  <c r="L9" i="24"/>
  <c r="T35" i="11"/>
  <c r="L28" i="14"/>
  <c r="I9" i="12"/>
  <c r="U35" i="7"/>
  <c r="X22" i="26"/>
  <c r="S27" i="26"/>
  <c r="S28" i="26" s="1"/>
  <c r="R22" i="22"/>
  <c r="S22" i="26"/>
  <c r="E22" i="22"/>
  <c r="L9" i="12"/>
  <c r="J7" i="10"/>
  <c r="W15" i="22"/>
  <c r="Y15" i="18"/>
  <c r="T9" i="20"/>
  <c r="E9" i="14"/>
  <c r="H8" i="34"/>
  <c r="M15" i="26"/>
  <c r="Y9" i="27"/>
  <c r="T8" i="12"/>
  <c r="E35" i="16"/>
  <c r="E15" i="6"/>
  <c r="L27" i="22"/>
  <c r="L35" i="22" s="1"/>
  <c r="E7" i="26"/>
  <c r="E9" i="26" s="1"/>
  <c r="T7" i="18"/>
  <c r="T8" i="18" s="1"/>
  <c r="L7" i="22"/>
  <c r="L8" i="22" s="1"/>
  <c r="Y9" i="16"/>
  <c r="T9" i="12"/>
  <c r="X35" i="15"/>
  <c r="C22" i="10"/>
  <c r="G22" i="6"/>
  <c r="M35" i="35"/>
  <c r="H22" i="18"/>
  <c r="L22" i="10"/>
  <c r="J69" i="4"/>
  <c r="J80" i="4" s="1"/>
  <c r="I22" i="22"/>
  <c r="U9" i="34"/>
  <c r="D7" i="31"/>
  <c r="D8" i="31" s="1"/>
  <c r="I22" i="31"/>
  <c r="Y22" i="31"/>
  <c r="L35" i="30"/>
  <c r="C27" i="22"/>
  <c r="C35" i="22" s="1"/>
  <c r="V35" i="25"/>
  <c r="R28" i="15"/>
  <c r="X35" i="12"/>
  <c r="P35" i="15"/>
  <c r="D8" i="14"/>
  <c r="K8" i="9"/>
  <c r="T71" i="4"/>
  <c r="L72" i="4"/>
  <c r="Y9" i="30"/>
  <c r="M15" i="10"/>
  <c r="I34" i="4"/>
  <c r="C35" i="23"/>
  <c r="N22" i="26"/>
  <c r="X22" i="18"/>
  <c r="L7" i="10"/>
  <c r="L8" i="10" s="1"/>
  <c r="W28" i="8"/>
  <c r="U74" i="4"/>
  <c r="G58" i="3"/>
  <c r="U7" i="13"/>
  <c r="U8" i="13" s="1"/>
  <c r="X27" i="13"/>
  <c r="X28" i="13" s="1"/>
  <c r="R31" i="18"/>
  <c r="T7" i="10"/>
  <c r="T8" i="10" s="1"/>
  <c r="G15" i="6"/>
  <c r="R45" i="36"/>
  <c r="T9" i="27"/>
  <c r="C22" i="26"/>
  <c r="P22" i="18"/>
  <c r="R9" i="17"/>
  <c r="I22" i="6"/>
  <c r="H15" i="31"/>
  <c r="T15" i="26"/>
  <c r="J9" i="30"/>
  <c r="AB15" i="22"/>
  <c r="P35" i="9"/>
  <c r="F22" i="31"/>
  <c r="C35" i="32"/>
  <c r="E9" i="27"/>
  <c r="I9" i="34"/>
  <c r="C27" i="31"/>
  <c r="C28" i="31" s="1"/>
  <c r="S35" i="30"/>
  <c r="X9" i="28"/>
  <c r="W22" i="31"/>
  <c r="E22" i="31"/>
  <c r="G35" i="30"/>
  <c r="I15" i="31"/>
  <c r="O35" i="27"/>
  <c r="S35" i="27"/>
  <c r="R3" i="3"/>
  <c r="F22" i="18"/>
  <c r="G22" i="18"/>
  <c r="S35" i="24"/>
  <c r="D22" i="18"/>
  <c r="H9" i="12"/>
  <c r="R9" i="30"/>
  <c r="D15" i="18"/>
  <c r="R15" i="13"/>
  <c r="F69" i="4"/>
  <c r="I34" i="5"/>
  <c r="J34" i="4"/>
  <c r="X34" i="4"/>
  <c r="N34" i="4"/>
  <c r="R57" i="3"/>
  <c r="G8" i="21"/>
  <c r="U27" i="13"/>
  <c r="U28" i="13" s="1"/>
  <c r="U35" i="14"/>
  <c r="S22" i="6"/>
  <c r="X69" i="4"/>
  <c r="U22" i="13"/>
  <c r="R7" i="13"/>
  <c r="R9" i="13" s="1"/>
  <c r="Y35" i="28"/>
  <c r="K22" i="22"/>
  <c r="U28" i="21"/>
  <c r="D9" i="11"/>
  <c r="F35" i="8"/>
  <c r="H28" i="35"/>
  <c r="D35" i="25"/>
  <c r="X28" i="16"/>
  <c r="R9" i="14"/>
  <c r="R15" i="10"/>
  <c r="K9" i="11"/>
  <c r="U34" i="4"/>
  <c r="F9" i="36"/>
  <c r="T35" i="35"/>
  <c r="X22" i="31"/>
  <c r="L22" i="31"/>
  <c r="E35" i="25"/>
  <c r="W9" i="27"/>
  <c r="Y15" i="22"/>
  <c r="T9" i="21"/>
  <c r="J9" i="19"/>
  <c r="M7" i="18"/>
  <c r="M8" i="18" s="1"/>
  <c r="Y22" i="13"/>
  <c r="S28" i="27"/>
  <c r="U9" i="16"/>
  <c r="R9" i="15"/>
  <c r="L28" i="17"/>
  <c r="M74" i="4"/>
  <c r="K35" i="8"/>
  <c r="W34" i="4"/>
  <c r="T22" i="26"/>
  <c r="K9" i="30"/>
  <c r="P35" i="27"/>
  <c r="V9" i="25"/>
  <c r="N3" i="3"/>
  <c r="R71" i="4"/>
  <c r="H34" i="4"/>
  <c r="S57" i="3"/>
  <c r="U8" i="17"/>
  <c r="X9" i="27"/>
  <c r="R15" i="18"/>
  <c r="Y35" i="20"/>
  <c r="P35" i="16"/>
  <c r="R8" i="14"/>
  <c r="L22" i="6"/>
  <c r="O7" i="31"/>
  <c r="O8" i="31" s="1"/>
  <c r="I15" i="26"/>
  <c r="G9" i="21"/>
  <c r="M27" i="18"/>
  <c r="M28" i="18" s="1"/>
  <c r="J8" i="8"/>
  <c r="C22" i="31"/>
  <c r="G9" i="36"/>
  <c r="U9" i="35"/>
  <c r="X28" i="35"/>
  <c r="G9" i="32"/>
  <c r="J9" i="33"/>
  <c r="D8" i="33"/>
  <c r="G7" i="31"/>
  <c r="G8" i="31" s="1"/>
  <c r="E27" i="31"/>
  <c r="E28" i="31" s="1"/>
  <c r="U22" i="31"/>
  <c r="H9" i="30"/>
  <c r="C7" i="26"/>
  <c r="C8" i="26" s="1"/>
  <c r="T35" i="25"/>
  <c r="M22" i="22"/>
  <c r="P7" i="22"/>
  <c r="P8" i="22" s="1"/>
  <c r="W35" i="20"/>
  <c r="S22" i="22"/>
  <c r="T35" i="23"/>
  <c r="Y35" i="16"/>
  <c r="M35" i="11"/>
  <c r="T9" i="14"/>
  <c r="I8" i="15"/>
  <c r="X22" i="6"/>
  <c r="H8" i="7"/>
  <c r="N7" i="13"/>
  <c r="N8" i="13" s="1"/>
  <c r="V70" i="4"/>
  <c r="C58" i="3"/>
  <c r="M35" i="12"/>
  <c r="Y8" i="25"/>
  <c r="L35" i="27"/>
  <c r="H35" i="25"/>
  <c r="D9" i="28"/>
  <c r="D9" i="20"/>
  <c r="T35" i="21"/>
  <c r="P35" i="20"/>
  <c r="Q22" i="18"/>
  <c r="X9" i="19"/>
  <c r="N58" i="3"/>
  <c r="X9" i="16"/>
  <c r="Z15" i="13"/>
  <c r="X9" i="12"/>
  <c r="P27" i="13"/>
  <c r="P28" i="13" s="1"/>
  <c r="Y9" i="11"/>
  <c r="V22" i="10"/>
  <c r="I35" i="9"/>
  <c r="W9" i="17"/>
  <c r="R9" i="7"/>
  <c r="D71" i="4"/>
  <c r="H22" i="26"/>
  <c r="Q22" i="10"/>
  <c r="T22" i="10"/>
  <c r="U9" i="9"/>
  <c r="Z74" i="4"/>
  <c r="K35" i="32"/>
  <c r="J7" i="31"/>
  <c r="J8" i="31" s="1"/>
  <c r="V22" i="18"/>
  <c r="T9" i="25"/>
  <c r="Z34" i="4"/>
  <c r="Z67" i="4" s="1"/>
  <c r="P35" i="33"/>
  <c r="X8" i="12"/>
  <c r="H22" i="6"/>
  <c r="E74" i="4"/>
  <c r="J8" i="33"/>
  <c r="R8" i="30"/>
  <c r="E35" i="28"/>
  <c r="D35" i="30"/>
  <c r="F35" i="35"/>
  <c r="J8" i="30"/>
  <c r="G22" i="26"/>
  <c r="H9" i="27"/>
  <c r="X35" i="25"/>
  <c r="L22" i="22"/>
  <c r="E35" i="20"/>
  <c r="G9" i="25"/>
  <c r="C35" i="24"/>
  <c r="R35" i="21"/>
  <c r="G31" i="13"/>
  <c r="M22" i="10"/>
  <c r="X35" i="14"/>
  <c r="E9" i="7"/>
  <c r="S9" i="8"/>
  <c r="L71" i="4"/>
  <c r="D72" i="4"/>
  <c r="O22" i="22"/>
  <c r="U9" i="27"/>
  <c r="Y22" i="10"/>
  <c r="F34" i="4"/>
  <c r="E34" i="4"/>
  <c r="P69" i="4"/>
  <c r="M8" i="35"/>
  <c r="M9" i="35"/>
  <c r="L31" i="26"/>
  <c r="I17" i="3"/>
  <c r="Y71" i="4"/>
  <c r="O33" i="3"/>
  <c r="G35" i="14"/>
  <c r="M9" i="9"/>
  <c r="M8" i="9"/>
  <c r="Q33" i="3"/>
  <c r="B15" i="2"/>
  <c r="D31" i="6"/>
  <c r="C15" i="2"/>
  <c r="B19" i="2"/>
  <c r="AC69" i="4"/>
  <c r="K57" i="3"/>
  <c r="E69" i="4"/>
  <c r="G39" i="3"/>
  <c r="L28" i="16"/>
  <c r="L35" i="16"/>
  <c r="V9" i="33"/>
  <c r="K28" i="25"/>
  <c r="V8" i="25"/>
  <c r="W28" i="27"/>
  <c r="L9" i="19"/>
  <c r="M28" i="19"/>
  <c r="U9" i="17"/>
  <c r="G35" i="11"/>
  <c r="S58" i="3"/>
  <c r="S35" i="8"/>
  <c r="E39" i="3"/>
  <c r="M73" i="4"/>
  <c r="D31" i="31"/>
  <c r="M9" i="21"/>
  <c r="M8" i="21"/>
  <c r="H17" i="3"/>
  <c r="Q13" i="3"/>
  <c r="H37" i="3"/>
  <c r="W58" i="3"/>
  <c r="F17" i="3"/>
  <c r="J37" i="3"/>
  <c r="H33" i="3"/>
  <c r="Y72" i="4"/>
  <c r="S31" i="18"/>
  <c r="G30" i="3"/>
  <c r="K8" i="8"/>
  <c r="K7" i="6"/>
  <c r="K8" i="6" s="1"/>
  <c r="J33" i="3"/>
  <c r="R11" i="3"/>
  <c r="F15" i="13"/>
  <c r="G8" i="7"/>
  <c r="G7" i="6"/>
  <c r="G8" i="6" s="1"/>
  <c r="G9" i="7"/>
  <c r="H74" i="4"/>
  <c r="M37" i="3"/>
  <c r="D58" i="3"/>
  <c r="Y33" i="3"/>
  <c r="L35" i="34"/>
  <c r="W22" i="13"/>
  <c r="I35" i="8"/>
  <c r="M8" i="32"/>
  <c r="M9" i="32"/>
  <c r="I9" i="30"/>
  <c r="K39" i="3"/>
  <c r="C8" i="8"/>
  <c r="C7" i="6"/>
  <c r="C8" i="6" s="1"/>
  <c r="K58" i="3"/>
  <c r="S9" i="33"/>
  <c r="E9" i="32"/>
  <c r="W35" i="32"/>
  <c r="N35" i="32"/>
  <c r="S9" i="28"/>
  <c r="H35" i="28"/>
  <c r="H22" i="22"/>
  <c r="S7" i="26"/>
  <c r="S8" i="26" s="1"/>
  <c r="O31" i="22"/>
  <c r="F9" i="21"/>
  <c r="J28" i="16"/>
  <c r="U9" i="8"/>
  <c r="O28" i="8"/>
  <c r="Q35" i="8"/>
  <c r="K34" i="4"/>
  <c r="F15" i="6"/>
  <c r="Q34" i="5"/>
  <c r="O34" i="5"/>
  <c r="F37" i="3"/>
  <c r="U8" i="32"/>
  <c r="U7" i="31"/>
  <c r="X8" i="35"/>
  <c r="X9" i="35"/>
  <c r="P45" i="36"/>
  <c r="H8" i="35"/>
  <c r="X35" i="32"/>
  <c r="O35" i="35"/>
  <c r="U15" i="31"/>
  <c r="W27" i="31"/>
  <c r="W28" i="31" s="1"/>
  <c r="N27" i="31"/>
  <c r="N35" i="31" s="1"/>
  <c r="K35" i="28"/>
  <c r="W35" i="28"/>
  <c r="P35" i="28"/>
  <c r="P22" i="22"/>
  <c r="G35" i="29"/>
  <c r="S9" i="24"/>
  <c r="M15" i="22"/>
  <c r="M9" i="28"/>
  <c r="H35" i="24"/>
  <c r="O35" i="23"/>
  <c r="R9" i="20"/>
  <c r="E7" i="18"/>
  <c r="E8" i="18" s="1"/>
  <c r="L15" i="18"/>
  <c r="D35" i="21"/>
  <c r="K9" i="19"/>
  <c r="P31" i="18"/>
  <c r="E22" i="18"/>
  <c r="J28" i="15"/>
  <c r="E35" i="17"/>
  <c r="U35" i="12"/>
  <c r="O22" i="10"/>
  <c r="M35" i="8"/>
  <c r="S22" i="10"/>
  <c r="L9" i="11"/>
  <c r="D8" i="7"/>
  <c r="P22" i="6"/>
  <c r="Y34" i="5"/>
  <c r="M35" i="7"/>
  <c r="D34" i="5"/>
  <c r="X9" i="7"/>
  <c r="G9" i="33"/>
  <c r="V27" i="31"/>
  <c r="V35" i="32"/>
  <c r="V28" i="32"/>
  <c r="H9" i="33"/>
  <c r="C31" i="31"/>
  <c r="P17" i="3"/>
  <c r="K74" i="4"/>
  <c r="I19" i="3"/>
  <c r="P37" i="3"/>
  <c r="N17" i="3"/>
  <c r="R22" i="13"/>
  <c r="K37" i="3"/>
  <c r="D37" i="3"/>
  <c r="W28" i="11"/>
  <c r="W35" i="11"/>
  <c r="S22" i="18"/>
  <c r="L37" i="3"/>
  <c r="R33" i="3"/>
  <c r="F71" i="4"/>
  <c r="M31" i="10"/>
  <c r="O8" i="7"/>
  <c r="O7" i="6"/>
  <c r="O8" i="6" s="1"/>
  <c r="L33" i="3"/>
  <c r="N22" i="6"/>
  <c r="AC34" i="4"/>
  <c r="AC70" i="4"/>
  <c r="Q31" i="6"/>
  <c r="V37" i="3"/>
  <c r="AA3" i="3"/>
  <c r="AA72" i="4"/>
  <c r="P76" i="4"/>
  <c r="L7" i="26"/>
  <c r="L8" i="26" s="1"/>
  <c r="D15" i="22"/>
  <c r="P31" i="22"/>
  <c r="I31" i="6"/>
  <c r="W9" i="35"/>
  <c r="H35" i="34"/>
  <c r="V22" i="31"/>
  <c r="K35" i="30"/>
  <c r="Y8" i="30"/>
  <c r="P35" i="30"/>
  <c r="U35" i="29"/>
  <c r="S15" i="26"/>
  <c r="U8" i="27"/>
  <c r="S35" i="23"/>
  <c r="K35" i="20"/>
  <c r="G9" i="27"/>
  <c r="Q35" i="24"/>
  <c r="E8" i="21"/>
  <c r="R9" i="19"/>
  <c r="L22" i="18"/>
  <c r="R28" i="16"/>
  <c r="M22" i="13"/>
  <c r="D7" i="6"/>
  <c r="E9" i="6" s="1"/>
  <c r="U35" i="8"/>
  <c r="T9" i="11"/>
  <c r="Y9" i="8"/>
  <c r="H7" i="6"/>
  <c r="H8" i="6" s="1"/>
  <c r="C35" i="9"/>
  <c r="S34" i="5"/>
  <c r="J11" i="3"/>
  <c r="D22" i="26"/>
  <c r="X37" i="3"/>
  <c r="E28" i="21"/>
  <c r="E35" i="21"/>
  <c r="J15" i="18"/>
  <c r="S37" i="3"/>
  <c r="Q11" i="3"/>
  <c r="AC72" i="4"/>
  <c r="S28" i="12"/>
  <c r="S35" i="12"/>
  <c r="W35" i="16"/>
  <c r="D17" i="2"/>
  <c r="N71" i="4"/>
  <c r="H3" i="3"/>
  <c r="H69" i="4"/>
  <c r="G34" i="4"/>
  <c r="G69" i="4"/>
  <c r="G80" i="4" s="1"/>
  <c r="X74" i="4"/>
  <c r="L58" i="3"/>
  <c r="C37" i="3"/>
  <c r="X33" i="3"/>
  <c r="P27" i="10"/>
  <c r="T9" i="33"/>
  <c r="T8" i="33"/>
  <c r="J35" i="12"/>
  <c r="T33" i="3"/>
  <c r="N39" i="3"/>
  <c r="T17" i="3"/>
  <c r="T39" i="3"/>
  <c r="H9" i="35"/>
  <c r="K44" i="36"/>
  <c r="T35" i="33"/>
  <c r="Y9" i="33"/>
  <c r="I8" i="30"/>
  <c r="J35" i="29"/>
  <c r="W22" i="26"/>
  <c r="Q35" i="25"/>
  <c r="W9" i="28"/>
  <c r="O58" i="3"/>
  <c r="N7" i="26"/>
  <c r="N8" i="26" s="1"/>
  <c r="S27" i="22"/>
  <c r="S28" i="22" s="1"/>
  <c r="K35" i="23"/>
  <c r="Y58" i="3"/>
  <c r="F8" i="27"/>
  <c r="M58" i="3"/>
  <c r="H27" i="26"/>
  <c r="H28" i="26" s="1"/>
  <c r="X9" i="23"/>
  <c r="J22" i="18"/>
  <c r="R7" i="18"/>
  <c r="Q28" i="21"/>
  <c r="M22" i="18"/>
  <c r="X22" i="13"/>
  <c r="Q35" i="17"/>
  <c r="S9" i="17"/>
  <c r="N8" i="14"/>
  <c r="K22" i="13"/>
  <c r="W9" i="14"/>
  <c r="K8" i="11"/>
  <c r="Y9" i="15"/>
  <c r="O7" i="10"/>
  <c r="O8" i="10" s="1"/>
  <c r="M34" i="4"/>
  <c r="L114" i="5"/>
  <c r="U27" i="6"/>
  <c r="U35" i="6" s="1"/>
  <c r="N34" i="5"/>
  <c r="K35" i="7"/>
  <c r="D35" i="7"/>
  <c r="D15" i="31"/>
  <c r="J31" i="31"/>
  <c r="E19" i="3"/>
  <c r="H28" i="29"/>
  <c r="H35" i="29"/>
  <c r="C19" i="3"/>
  <c r="I73" i="4"/>
  <c r="Y19" i="3"/>
  <c r="W37" i="3"/>
  <c r="E9" i="25"/>
  <c r="Y35" i="17"/>
  <c r="Y28" i="17"/>
  <c r="W73" i="4"/>
  <c r="W80" i="4" s="1"/>
  <c r="F57" i="3"/>
  <c r="H31" i="18"/>
  <c r="H19" i="3"/>
  <c r="E58" i="3"/>
  <c r="D31" i="13"/>
  <c r="R28" i="14"/>
  <c r="R35" i="14"/>
  <c r="J9" i="17"/>
  <c r="J8" i="17"/>
  <c r="T28" i="16"/>
  <c r="T35" i="16"/>
  <c r="U39" i="3"/>
  <c r="C19" i="2"/>
  <c r="P3" i="3"/>
  <c r="E19" i="2"/>
  <c r="AA24" i="3"/>
  <c r="O34" i="4"/>
  <c r="O69" i="4"/>
  <c r="D33" i="3"/>
  <c r="D39" i="3"/>
  <c r="J3" i="3"/>
  <c r="Y31" i="6"/>
  <c r="F39" i="3"/>
  <c r="E15" i="31"/>
  <c r="J8" i="24"/>
  <c r="J9" i="24"/>
  <c r="F35" i="30"/>
  <c r="K9" i="29"/>
  <c r="I57" i="3"/>
  <c r="H35" i="14"/>
  <c r="H28" i="14"/>
  <c r="U35" i="33"/>
  <c r="T7" i="31"/>
  <c r="T8" i="31" s="1"/>
  <c r="L9" i="30"/>
  <c r="R9" i="28"/>
  <c r="T9" i="28"/>
  <c r="L35" i="21"/>
  <c r="W22" i="18"/>
  <c r="X7" i="13"/>
  <c r="X8" i="13" s="1"/>
  <c r="N35" i="16"/>
  <c r="H57" i="3"/>
  <c r="L27" i="13"/>
  <c r="L35" i="13" s="1"/>
  <c r="M27" i="13"/>
  <c r="M28" i="13" s="1"/>
  <c r="P31" i="10"/>
  <c r="I3" i="3"/>
  <c r="T8" i="11"/>
  <c r="V34" i="5"/>
  <c r="X8" i="8"/>
  <c r="N114" i="5"/>
  <c r="R34" i="4"/>
  <c r="R67" i="4" s="1"/>
  <c r="V34" i="4"/>
  <c r="V67" i="4" s="1"/>
  <c r="P8" i="33"/>
  <c r="P7" i="31"/>
  <c r="P8" i="31" s="1"/>
  <c r="M19" i="3"/>
  <c r="K19" i="3"/>
  <c r="Q73" i="4"/>
  <c r="U9" i="25"/>
  <c r="K22" i="18"/>
  <c r="N57" i="3"/>
  <c r="P19" i="3"/>
  <c r="U58" i="3"/>
  <c r="J57" i="3"/>
  <c r="O3" i="3"/>
  <c r="Y3" i="3"/>
  <c r="D114" i="5"/>
  <c r="B14" i="2"/>
  <c r="D19" i="2"/>
  <c r="O70" i="4"/>
  <c r="X3" i="3"/>
  <c r="V22" i="6"/>
  <c r="K22" i="10"/>
  <c r="T31" i="6"/>
  <c r="T24" i="3"/>
  <c r="H15" i="6"/>
  <c r="T58" i="3"/>
  <c r="B17" i="2"/>
  <c r="N74" i="4"/>
  <c r="G15" i="26"/>
  <c r="K9" i="24"/>
  <c r="U15" i="10"/>
  <c r="F114" i="5"/>
  <c r="D18" i="2"/>
  <c r="E35" i="35"/>
  <c r="P28" i="35"/>
  <c r="Q35" i="34"/>
  <c r="N7" i="31"/>
  <c r="N8" i="31" s="1"/>
  <c r="K8" i="30"/>
  <c r="Y35" i="25"/>
  <c r="E15" i="22"/>
  <c r="N22" i="22"/>
  <c r="H7" i="22"/>
  <c r="H8" i="22" s="1"/>
  <c r="W22" i="22"/>
  <c r="N35" i="29"/>
  <c r="T22" i="18"/>
  <c r="T15" i="18"/>
  <c r="G22" i="13"/>
  <c r="P57" i="3"/>
  <c r="P35" i="12"/>
  <c r="X28" i="14"/>
  <c r="E15" i="13"/>
  <c r="D27" i="6"/>
  <c r="D28" i="6" s="1"/>
  <c r="C22" i="6"/>
  <c r="E8" i="6"/>
  <c r="K9" i="8"/>
  <c r="F27" i="6"/>
  <c r="F28" i="6" s="1"/>
  <c r="F34" i="5"/>
  <c r="S34" i="4"/>
  <c r="X67" i="4" s="1"/>
  <c r="V71" i="4"/>
  <c r="L8" i="33"/>
  <c r="L9" i="33"/>
  <c r="L28" i="35"/>
  <c r="L35" i="35"/>
  <c r="F15" i="31"/>
  <c r="G8" i="28"/>
  <c r="G9" i="28"/>
  <c r="L7" i="31"/>
  <c r="L8" i="31" s="1"/>
  <c r="S19" i="3"/>
  <c r="S31" i="31"/>
  <c r="S74" i="4"/>
  <c r="Y73" i="4"/>
  <c r="M9" i="27"/>
  <c r="M8" i="27"/>
  <c r="V57" i="3"/>
  <c r="X19" i="3"/>
  <c r="R58" i="3"/>
  <c r="I22" i="10"/>
  <c r="M31" i="6"/>
  <c r="E73" i="4"/>
  <c r="D7" i="10"/>
  <c r="D8" i="10" s="1"/>
  <c r="W114" i="5"/>
  <c r="M17" i="3"/>
  <c r="Q35" i="11"/>
  <c r="C69" i="4"/>
  <c r="C34" i="4"/>
  <c r="V39" i="3"/>
  <c r="C57" i="3"/>
  <c r="R114" i="5"/>
  <c r="R34" i="5"/>
  <c r="R116" i="5" s="1"/>
  <c r="I8" i="26"/>
  <c r="J8" i="26"/>
  <c r="J9" i="26"/>
  <c r="K9" i="26"/>
  <c r="S8" i="22"/>
  <c r="D8" i="6"/>
  <c r="J114" i="5"/>
  <c r="J34" i="5"/>
  <c r="G2" i="36"/>
  <c r="S9" i="36"/>
  <c r="S8" i="36"/>
  <c r="F8" i="34"/>
  <c r="F9" i="34"/>
  <c r="W33" i="3"/>
  <c r="F9" i="35"/>
  <c r="F8" i="35"/>
  <c r="D44" i="36"/>
  <c r="D45" i="36"/>
  <c r="F35" i="34"/>
  <c r="F28" i="34"/>
  <c r="S8" i="34"/>
  <c r="S9" i="34"/>
  <c r="J28" i="33"/>
  <c r="J27" i="31"/>
  <c r="F9" i="32"/>
  <c r="F8" i="32"/>
  <c r="F7" i="31"/>
  <c r="M28" i="34"/>
  <c r="M35" i="34"/>
  <c r="X11" i="3"/>
  <c r="W35" i="30"/>
  <c r="W28" i="30"/>
  <c r="V17" i="3"/>
  <c r="T9" i="29"/>
  <c r="T8" i="29"/>
  <c r="P33" i="3"/>
  <c r="I31" i="31"/>
  <c r="F2" i="30"/>
  <c r="I74" i="4"/>
  <c r="X27" i="31"/>
  <c r="X28" i="31" s="1"/>
  <c r="W15" i="26"/>
  <c r="R15" i="26"/>
  <c r="G2" i="28"/>
  <c r="R9" i="29"/>
  <c r="R8" i="29"/>
  <c r="P28" i="25"/>
  <c r="P35" i="25"/>
  <c r="E31" i="26"/>
  <c r="F28" i="25"/>
  <c r="F35" i="25"/>
  <c r="T28" i="24"/>
  <c r="T35" i="24"/>
  <c r="T9" i="23"/>
  <c r="O7" i="22"/>
  <c r="O8" i="22" s="1"/>
  <c r="O8" i="23"/>
  <c r="F2" i="29"/>
  <c r="Y31" i="26"/>
  <c r="G28" i="21"/>
  <c r="G35" i="21"/>
  <c r="U19" i="3"/>
  <c r="V74" i="4"/>
  <c r="V3" i="3"/>
  <c r="J9" i="21"/>
  <c r="J8" i="21"/>
  <c r="J7" i="18"/>
  <c r="N28" i="23"/>
  <c r="N35" i="23"/>
  <c r="N27" i="22"/>
  <c r="K8" i="20"/>
  <c r="K9" i="20"/>
  <c r="K7" i="18"/>
  <c r="Y28" i="23"/>
  <c r="Y27" i="22"/>
  <c r="Y28" i="22" s="1"/>
  <c r="D9" i="19"/>
  <c r="D7" i="18"/>
  <c r="D8" i="19"/>
  <c r="N2" i="25"/>
  <c r="Q2" i="25"/>
  <c r="W2" i="25"/>
  <c r="O2" i="25"/>
  <c r="P2" i="25"/>
  <c r="Y35" i="24"/>
  <c r="K9" i="21"/>
  <c r="X8" i="24"/>
  <c r="X9" i="24"/>
  <c r="X7" i="22"/>
  <c r="V15" i="18"/>
  <c r="AA15" i="18"/>
  <c r="O28" i="19"/>
  <c r="O35" i="19"/>
  <c r="O27" i="18"/>
  <c r="V9" i="17"/>
  <c r="V8" i="17"/>
  <c r="Y17" i="3"/>
  <c r="U31" i="18"/>
  <c r="U24" i="3"/>
  <c r="G35" i="17"/>
  <c r="G28" i="17"/>
  <c r="F31" i="18"/>
  <c r="K72" i="4"/>
  <c r="R28" i="28"/>
  <c r="R35" i="28"/>
  <c r="F22" i="13"/>
  <c r="G2" i="17"/>
  <c r="E35" i="15"/>
  <c r="E28" i="15"/>
  <c r="O28" i="12"/>
  <c r="O27" i="10"/>
  <c r="V11" i="3"/>
  <c r="K11" i="3"/>
  <c r="S31" i="13"/>
  <c r="S30" i="3"/>
  <c r="D8" i="17"/>
  <c r="D9" i="17"/>
  <c r="F8" i="16"/>
  <c r="F9" i="16"/>
  <c r="F7" i="13"/>
  <c r="F9" i="15"/>
  <c r="F8" i="15"/>
  <c r="E8" i="12"/>
  <c r="E9" i="12"/>
  <c r="H9" i="15"/>
  <c r="H8" i="15"/>
  <c r="E31" i="13"/>
  <c r="E30" i="3"/>
  <c r="C35" i="17"/>
  <c r="Q24" i="3"/>
  <c r="L39" i="3"/>
  <c r="Y15" i="13"/>
  <c r="Y13" i="3"/>
  <c r="H31" i="13"/>
  <c r="H30" i="3"/>
  <c r="S28" i="14"/>
  <c r="S27" i="13"/>
  <c r="W8" i="13"/>
  <c r="W9" i="13"/>
  <c r="D7" i="13"/>
  <c r="N24" i="3"/>
  <c r="T15" i="10"/>
  <c r="O13" i="3"/>
  <c r="S8" i="10"/>
  <c r="Y39" i="3"/>
  <c r="R28" i="9"/>
  <c r="R35" i="9"/>
  <c r="J9" i="9"/>
  <c r="K9" i="9"/>
  <c r="J8" i="9"/>
  <c r="L9" i="8"/>
  <c r="M9" i="8"/>
  <c r="L8" i="8"/>
  <c r="AC3" i="3"/>
  <c r="AC71" i="4"/>
  <c r="H15" i="13"/>
  <c r="H13" i="3"/>
  <c r="AB3" i="3"/>
  <c r="AB70" i="4"/>
  <c r="U11" i="3"/>
  <c r="V15" i="10"/>
  <c r="V13" i="3"/>
  <c r="R8" i="8"/>
  <c r="R9" i="8"/>
  <c r="G35" i="8"/>
  <c r="G28" i="8"/>
  <c r="T8" i="6"/>
  <c r="C17" i="2"/>
  <c r="X9" i="9"/>
  <c r="X8" i="9"/>
  <c r="P27" i="6"/>
  <c r="P28" i="7"/>
  <c r="P35" i="7"/>
  <c r="M22" i="6"/>
  <c r="F31" i="10"/>
  <c r="F30" i="3"/>
  <c r="J31" i="6"/>
  <c r="J30" i="3"/>
  <c r="H39" i="3"/>
  <c r="I45" i="36"/>
  <c r="I44" i="36"/>
  <c r="R9" i="35"/>
  <c r="R8" i="35"/>
  <c r="I35" i="35"/>
  <c r="D35" i="34"/>
  <c r="X35" i="33"/>
  <c r="R28" i="33"/>
  <c r="R35" i="33"/>
  <c r="R9" i="32"/>
  <c r="R7" i="31"/>
  <c r="R8" i="32"/>
  <c r="C7" i="31"/>
  <c r="C8" i="31" s="1"/>
  <c r="C8" i="32"/>
  <c r="O28" i="34"/>
  <c r="O35" i="34"/>
  <c r="T22" i="31"/>
  <c r="R22" i="31"/>
  <c r="X9" i="32"/>
  <c r="X7" i="31"/>
  <c r="X8" i="32"/>
  <c r="D27" i="31"/>
  <c r="D28" i="32"/>
  <c r="E35" i="33"/>
  <c r="S35" i="31"/>
  <c r="H35" i="30"/>
  <c r="O35" i="29"/>
  <c r="O28" i="29"/>
  <c r="M27" i="31"/>
  <c r="M28" i="31" s="1"/>
  <c r="M28" i="32"/>
  <c r="AC74" i="4"/>
  <c r="F28" i="27"/>
  <c r="F27" i="26"/>
  <c r="F28" i="26" s="1"/>
  <c r="F35" i="27"/>
  <c r="Q76" i="4"/>
  <c r="I35" i="25"/>
  <c r="G35" i="28"/>
  <c r="T35" i="34"/>
  <c r="N28" i="25"/>
  <c r="N35" i="25"/>
  <c r="P35" i="23"/>
  <c r="P27" i="22"/>
  <c r="P28" i="23"/>
  <c r="O37" i="3"/>
  <c r="U35" i="25"/>
  <c r="W7" i="22"/>
  <c r="W9" i="23"/>
  <c r="W8" i="23"/>
  <c r="M8" i="29"/>
  <c r="M9" i="29"/>
  <c r="V8" i="29"/>
  <c r="V9" i="29"/>
  <c r="M7" i="26"/>
  <c r="X35" i="28"/>
  <c r="C28" i="27"/>
  <c r="C27" i="26"/>
  <c r="C28" i="26" s="1"/>
  <c r="W28" i="25"/>
  <c r="W35" i="25"/>
  <c r="R9" i="21"/>
  <c r="R8" i="21"/>
  <c r="V22" i="22"/>
  <c r="R28" i="24"/>
  <c r="R35" i="24"/>
  <c r="K27" i="22"/>
  <c r="K28" i="22" s="1"/>
  <c r="H35" i="21"/>
  <c r="U9" i="23"/>
  <c r="U7" i="22"/>
  <c r="U8" i="23"/>
  <c r="V15" i="22"/>
  <c r="O28" i="24"/>
  <c r="O27" i="22"/>
  <c r="O28" i="22" s="1"/>
  <c r="O35" i="21"/>
  <c r="D19" i="3"/>
  <c r="U9" i="24"/>
  <c r="V8" i="24"/>
  <c r="V9" i="24"/>
  <c r="I35" i="24"/>
  <c r="J15" i="22"/>
  <c r="X15" i="22"/>
  <c r="N31" i="26"/>
  <c r="Q39" i="3"/>
  <c r="K35" i="24"/>
  <c r="R24" i="3"/>
  <c r="J31" i="18"/>
  <c r="W9" i="21"/>
  <c r="X17" i="3"/>
  <c r="T31" i="18"/>
  <c r="F28" i="17"/>
  <c r="F35" i="17"/>
  <c r="G28" i="19"/>
  <c r="G35" i="19"/>
  <c r="G27" i="18"/>
  <c r="L9" i="20"/>
  <c r="T27" i="22"/>
  <c r="D24" i="3"/>
  <c r="T27" i="18"/>
  <c r="T28" i="19"/>
  <c r="E28" i="19"/>
  <c r="E27" i="18"/>
  <c r="I35" i="20"/>
  <c r="F35" i="19"/>
  <c r="F28" i="19"/>
  <c r="F27" i="18"/>
  <c r="F28" i="18" s="1"/>
  <c r="C72" i="4"/>
  <c r="E9" i="19"/>
  <c r="R35" i="17"/>
  <c r="Q31" i="13"/>
  <c r="Q30" i="3"/>
  <c r="D28" i="17"/>
  <c r="D35" i="17"/>
  <c r="K9" i="15"/>
  <c r="K8" i="15"/>
  <c r="M35" i="15"/>
  <c r="M28" i="15"/>
  <c r="O22" i="13"/>
  <c r="W28" i="12"/>
  <c r="W35" i="12"/>
  <c r="W27" i="10"/>
  <c r="W28" i="10" s="1"/>
  <c r="G15" i="18"/>
  <c r="S9" i="16"/>
  <c r="S8" i="16"/>
  <c r="AB15" i="13"/>
  <c r="K35" i="15"/>
  <c r="C7" i="13"/>
  <c r="C8" i="13" s="1"/>
  <c r="C8" i="14"/>
  <c r="Z71" i="4"/>
  <c r="Z3" i="3"/>
  <c r="M8" i="12"/>
  <c r="M9" i="12"/>
  <c r="O28" i="15"/>
  <c r="O35" i="15"/>
  <c r="L22" i="13"/>
  <c r="V19" i="3"/>
  <c r="L28" i="12"/>
  <c r="L35" i="12"/>
  <c r="E22" i="10"/>
  <c r="G2" i="13"/>
  <c r="AA15" i="10"/>
  <c r="C7" i="10"/>
  <c r="M24" i="3"/>
  <c r="H28" i="17"/>
  <c r="H35" i="17"/>
  <c r="H27" i="13"/>
  <c r="O27" i="13"/>
  <c r="O28" i="13" s="1"/>
  <c r="G27" i="13"/>
  <c r="G28" i="13" s="1"/>
  <c r="D9" i="12"/>
  <c r="F33" i="3"/>
  <c r="H24" i="3"/>
  <c r="D9" i="14"/>
  <c r="I28" i="14"/>
  <c r="I27" i="13"/>
  <c r="I28" i="13" s="1"/>
  <c r="V8" i="12"/>
  <c r="V9" i="12"/>
  <c r="U35" i="9"/>
  <c r="R9" i="9"/>
  <c r="R8" i="9"/>
  <c r="T9" i="8"/>
  <c r="T8" i="8"/>
  <c r="O19" i="3"/>
  <c r="G8" i="15"/>
  <c r="G9" i="15"/>
  <c r="D31" i="10"/>
  <c r="D30" i="3"/>
  <c r="Q58" i="3"/>
  <c r="F15" i="10"/>
  <c r="F13" i="3"/>
  <c r="E114" i="5"/>
  <c r="E34" i="5"/>
  <c r="C20" i="2"/>
  <c r="M8" i="7"/>
  <c r="M7" i="6"/>
  <c r="M9" i="7"/>
  <c r="E35" i="9"/>
  <c r="F2" i="9"/>
  <c r="J28" i="8"/>
  <c r="J35" i="8"/>
  <c r="X27" i="6"/>
  <c r="X28" i="7"/>
  <c r="X35" i="7"/>
  <c r="J39" i="3"/>
  <c r="J35" i="7"/>
  <c r="J27" i="6"/>
  <c r="J28" i="7"/>
  <c r="P34" i="5"/>
  <c r="P114" i="5"/>
  <c r="AB34" i="4"/>
  <c r="AB69" i="4"/>
  <c r="C27" i="6"/>
  <c r="C28" i="6" s="1"/>
  <c r="L34" i="5"/>
  <c r="G2" i="7"/>
  <c r="AB76" i="4"/>
  <c r="P7" i="6"/>
  <c r="P8" i="6" s="1"/>
  <c r="C114" i="5"/>
  <c r="D8" i="36"/>
  <c r="D9" i="36"/>
  <c r="E35" i="29"/>
  <c r="F28" i="28"/>
  <c r="F35" i="28"/>
  <c r="N28" i="27"/>
  <c r="N35" i="27"/>
  <c r="N27" i="26"/>
  <c r="N28" i="26" s="1"/>
  <c r="O35" i="22"/>
  <c r="I31" i="22"/>
  <c r="D11" i="3"/>
  <c r="Q28" i="29"/>
  <c r="Q35" i="29"/>
  <c r="Z24" i="3"/>
  <c r="W17" i="3"/>
  <c r="S8" i="15"/>
  <c r="S9" i="15"/>
  <c r="F2" i="14"/>
  <c r="G2" i="14" s="1"/>
  <c r="H2" i="14" s="1"/>
  <c r="I2" i="14" s="1"/>
  <c r="J2" i="14" s="1"/>
  <c r="K2" i="14" s="1"/>
  <c r="L2" i="14" s="1"/>
  <c r="M2" i="14" s="1"/>
  <c r="R2" i="14" s="1"/>
  <c r="V8" i="15"/>
  <c r="V9" i="15"/>
  <c r="U8" i="12"/>
  <c r="U9" i="12"/>
  <c r="G24" i="3"/>
  <c r="L17" i="3"/>
  <c r="P11" i="3"/>
  <c r="N27" i="10"/>
  <c r="N28" i="11"/>
  <c r="N35" i="11"/>
  <c r="Q27" i="6"/>
  <c r="Q28" i="7"/>
  <c r="Q35" i="7"/>
  <c r="Q45" i="36"/>
  <c r="Q44" i="36"/>
  <c r="K33" i="3"/>
  <c r="R9" i="34"/>
  <c r="R8" i="34"/>
  <c r="Q28" i="33"/>
  <c r="Q35" i="33"/>
  <c r="X28" i="34"/>
  <c r="X35" i="34"/>
  <c r="Q8" i="32"/>
  <c r="Q7" i="31"/>
  <c r="Q8" i="31" s="1"/>
  <c r="K15" i="31"/>
  <c r="S9" i="32"/>
  <c r="S8" i="32"/>
  <c r="S7" i="31"/>
  <c r="G35" i="35"/>
  <c r="W28" i="34"/>
  <c r="W35" i="34"/>
  <c r="T28" i="32"/>
  <c r="T27" i="31"/>
  <c r="E35" i="30"/>
  <c r="E28" i="30"/>
  <c r="Q31" i="31"/>
  <c r="Y27" i="31"/>
  <c r="Y28" i="31" s="1"/>
  <c r="Y28" i="32"/>
  <c r="N28" i="28"/>
  <c r="N35" i="28"/>
  <c r="V27" i="26"/>
  <c r="V28" i="26" s="1"/>
  <c r="V28" i="27"/>
  <c r="V35" i="27"/>
  <c r="D28" i="28"/>
  <c r="D35" i="28"/>
  <c r="G31" i="26"/>
  <c r="T7" i="26"/>
  <c r="L74" i="4"/>
  <c r="U8" i="29"/>
  <c r="U9" i="29"/>
  <c r="U7" i="26"/>
  <c r="T9" i="24"/>
  <c r="T8" i="24"/>
  <c r="T7" i="22"/>
  <c r="Q7" i="26"/>
  <c r="Q8" i="26" s="1"/>
  <c r="P27" i="26"/>
  <c r="R35" i="23"/>
  <c r="R27" i="22"/>
  <c r="R28" i="23"/>
  <c r="Q22" i="26"/>
  <c r="L15" i="26"/>
  <c r="U73" i="4"/>
  <c r="S31" i="22"/>
  <c r="I9" i="20"/>
  <c r="I8" i="20"/>
  <c r="F28" i="23"/>
  <c r="F27" i="22"/>
  <c r="F35" i="23"/>
  <c r="C39" i="3"/>
  <c r="U15" i="22"/>
  <c r="V9" i="23"/>
  <c r="V8" i="23"/>
  <c r="V7" i="22"/>
  <c r="F9" i="23"/>
  <c r="F8" i="23"/>
  <c r="F7" i="22"/>
  <c r="Q28" i="23"/>
  <c r="Q27" i="22"/>
  <c r="Q28" i="22" s="1"/>
  <c r="C28" i="20"/>
  <c r="C35" i="20"/>
  <c r="L11" i="3"/>
  <c r="T19" i="3"/>
  <c r="H27" i="18"/>
  <c r="H28" i="19"/>
  <c r="H35" i="19"/>
  <c r="F8" i="19"/>
  <c r="F9" i="19"/>
  <c r="F7" i="18"/>
  <c r="C28" i="19"/>
  <c r="C35" i="19"/>
  <c r="C27" i="18"/>
  <c r="G2" i="21"/>
  <c r="S28" i="20"/>
  <c r="S35" i="20"/>
  <c r="F2" i="18"/>
  <c r="N28" i="17"/>
  <c r="N35" i="17"/>
  <c r="O31" i="18"/>
  <c r="W8" i="19"/>
  <c r="W7" i="18"/>
  <c r="W9" i="19"/>
  <c r="D27" i="18"/>
  <c r="D28" i="18" s="1"/>
  <c r="D28" i="19"/>
  <c r="Q28" i="19"/>
  <c r="Q35" i="19"/>
  <c r="Q27" i="18"/>
  <c r="Q28" i="18" s="1"/>
  <c r="U22" i="18"/>
  <c r="H8" i="17"/>
  <c r="H9" i="17"/>
  <c r="I9" i="17"/>
  <c r="G2" i="16"/>
  <c r="N31" i="18"/>
  <c r="N22" i="13"/>
  <c r="M22" i="26"/>
  <c r="L8" i="16"/>
  <c r="L9" i="16"/>
  <c r="L7" i="13"/>
  <c r="M9" i="13" s="1"/>
  <c r="F35" i="16"/>
  <c r="Y31" i="13"/>
  <c r="Y30" i="3"/>
  <c r="F9" i="20"/>
  <c r="F8" i="20"/>
  <c r="S7" i="13"/>
  <c r="S9" i="14"/>
  <c r="S8" i="14"/>
  <c r="I35" i="12"/>
  <c r="I28" i="12"/>
  <c r="T8" i="17"/>
  <c r="T9" i="17"/>
  <c r="D28" i="15"/>
  <c r="D35" i="15"/>
  <c r="R27" i="13"/>
  <c r="J17" i="3"/>
  <c r="I22" i="13"/>
  <c r="AC24" i="3"/>
  <c r="G2" i="12"/>
  <c r="U28" i="16"/>
  <c r="U35" i="16"/>
  <c r="P7" i="13"/>
  <c r="P8" i="13" s="1"/>
  <c r="P8" i="14"/>
  <c r="R28" i="12"/>
  <c r="R35" i="12"/>
  <c r="W31" i="10"/>
  <c r="W24" i="3"/>
  <c r="P31" i="13"/>
  <c r="P30" i="3"/>
  <c r="L31" i="13"/>
  <c r="R8" i="13"/>
  <c r="P35" i="10"/>
  <c r="P24" i="3"/>
  <c r="J27" i="10"/>
  <c r="J28" i="11"/>
  <c r="J35" i="11"/>
  <c r="R28" i="19"/>
  <c r="R35" i="19"/>
  <c r="R27" i="18"/>
  <c r="R28" i="18" s="1"/>
  <c r="I9" i="15"/>
  <c r="L70" i="4"/>
  <c r="L3" i="3"/>
  <c r="R8" i="10"/>
  <c r="L35" i="8"/>
  <c r="L28" i="8"/>
  <c r="C31" i="10"/>
  <c r="S27" i="10"/>
  <c r="S28" i="10" s="1"/>
  <c r="S28" i="11"/>
  <c r="O11" i="3"/>
  <c r="P13" i="3"/>
  <c r="L27" i="10"/>
  <c r="L28" i="11"/>
  <c r="E11" i="3"/>
  <c r="Q19" i="3"/>
  <c r="F31" i="13"/>
  <c r="F22" i="6"/>
  <c r="W9" i="8"/>
  <c r="N31" i="10"/>
  <c r="N30" i="3"/>
  <c r="R39" i="3"/>
  <c r="E17" i="3"/>
  <c r="R31" i="6"/>
  <c r="R30" i="3"/>
  <c r="X34" i="5"/>
  <c r="X114" i="5"/>
  <c r="C35" i="8"/>
  <c r="W9" i="9"/>
  <c r="J15" i="6"/>
  <c r="J13" i="3"/>
  <c r="R7" i="6"/>
  <c r="W34" i="5"/>
  <c r="Y37" i="3"/>
  <c r="F17" i="2"/>
  <c r="F14" i="2"/>
  <c r="F16" i="2"/>
  <c r="F29" i="2" s="1"/>
  <c r="F18" i="2"/>
  <c r="F20" i="2"/>
  <c r="G8" i="2"/>
  <c r="F19" i="2"/>
  <c r="F21" i="2"/>
  <c r="F23" i="2"/>
  <c r="F15" i="2"/>
  <c r="F24" i="2"/>
  <c r="F22" i="2"/>
  <c r="R9" i="36"/>
  <c r="W9" i="36"/>
  <c r="R8" i="36"/>
  <c r="J35" i="35"/>
  <c r="J28" i="35"/>
  <c r="K28" i="35"/>
  <c r="K35" i="35"/>
  <c r="J9" i="34"/>
  <c r="J8" i="34"/>
  <c r="K35" i="34"/>
  <c r="K28" i="34"/>
  <c r="V8" i="32"/>
  <c r="V7" i="31"/>
  <c r="V9" i="32"/>
  <c r="H28" i="32"/>
  <c r="H27" i="31"/>
  <c r="H28" i="31" s="1"/>
  <c r="D74" i="4"/>
  <c r="D3" i="3"/>
  <c r="I2" i="24"/>
  <c r="H9" i="24"/>
  <c r="I9" i="24"/>
  <c r="H8" i="24"/>
  <c r="V28" i="20"/>
  <c r="V35" i="20"/>
  <c r="L19" i="3"/>
  <c r="F8" i="24"/>
  <c r="F9" i="24"/>
  <c r="W8" i="24"/>
  <c r="W9" i="24"/>
  <c r="Q8" i="23"/>
  <c r="Q7" i="22"/>
  <c r="Q8" i="22" s="1"/>
  <c r="S39" i="3"/>
  <c r="I35" i="21"/>
  <c r="I28" i="21"/>
  <c r="U8" i="20"/>
  <c r="U9" i="20"/>
  <c r="U7" i="18"/>
  <c r="U28" i="19"/>
  <c r="U27" i="18"/>
  <c r="U28" i="18" s="1"/>
  <c r="U35" i="15"/>
  <c r="U28" i="15"/>
  <c r="U3" i="3"/>
  <c r="U71" i="4"/>
  <c r="K7" i="13"/>
  <c r="K8" i="14"/>
  <c r="K9" i="14"/>
  <c r="T28" i="12"/>
  <c r="T35" i="12"/>
  <c r="X9" i="15"/>
  <c r="X8" i="15"/>
  <c r="M28" i="16"/>
  <c r="M35" i="16"/>
  <c r="O31" i="13"/>
  <c r="O30" i="3"/>
  <c r="Y24" i="3"/>
  <c r="C13" i="3"/>
  <c r="E35" i="10"/>
  <c r="E24" i="3"/>
  <c r="C28" i="14"/>
  <c r="C27" i="13"/>
  <c r="C28" i="13" s="1"/>
  <c r="N11" i="3"/>
  <c r="M8" i="13"/>
  <c r="D35" i="8"/>
  <c r="D28" i="8"/>
  <c r="R28" i="8"/>
  <c r="R35" i="8"/>
  <c r="G27" i="6"/>
  <c r="G28" i="7"/>
  <c r="G35" i="7"/>
  <c r="M8" i="36"/>
  <c r="M9" i="36"/>
  <c r="L9" i="34"/>
  <c r="L8" i="34"/>
  <c r="S33" i="3"/>
  <c r="U9" i="36"/>
  <c r="U8" i="36"/>
  <c r="T9" i="35"/>
  <c r="T8" i="35"/>
  <c r="R35" i="35"/>
  <c r="R28" i="35"/>
  <c r="T8" i="34"/>
  <c r="T9" i="34"/>
  <c r="V35" i="35"/>
  <c r="N28" i="34"/>
  <c r="N35" i="34"/>
  <c r="R28" i="34"/>
  <c r="R35" i="34"/>
  <c r="Y35" i="33"/>
  <c r="Y28" i="33"/>
  <c r="Q35" i="35"/>
  <c r="X9" i="34"/>
  <c r="L8" i="36"/>
  <c r="L9" i="36"/>
  <c r="Y8" i="32"/>
  <c r="Y9" i="32"/>
  <c r="Y7" i="31"/>
  <c r="K35" i="33"/>
  <c r="K28" i="33"/>
  <c r="K27" i="31"/>
  <c r="S15" i="31"/>
  <c r="X15" i="31"/>
  <c r="M9" i="33"/>
  <c r="M8" i="33"/>
  <c r="M7" i="31"/>
  <c r="H22" i="31"/>
  <c r="L27" i="31"/>
  <c r="L28" i="32"/>
  <c r="F35" i="33"/>
  <c r="R28" i="32"/>
  <c r="R27" i="31"/>
  <c r="G2" i="34"/>
  <c r="Y31" i="31"/>
  <c r="U35" i="34"/>
  <c r="U28" i="34"/>
  <c r="M35" i="30"/>
  <c r="M28" i="30"/>
  <c r="M35" i="33"/>
  <c r="F2" i="31"/>
  <c r="T9" i="30"/>
  <c r="V28" i="28"/>
  <c r="V35" i="28"/>
  <c r="U15" i="26"/>
  <c r="L28" i="28"/>
  <c r="L35" i="28"/>
  <c r="L27" i="26"/>
  <c r="K31" i="26"/>
  <c r="O35" i="28"/>
  <c r="J27" i="26"/>
  <c r="J28" i="27"/>
  <c r="R31" i="26"/>
  <c r="U31" i="26"/>
  <c r="U30" i="3"/>
  <c r="T74" i="4"/>
  <c r="T3" i="3"/>
  <c r="U22" i="22"/>
  <c r="F8" i="29"/>
  <c r="F9" i="29"/>
  <c r="F7" i="26"/>
  <c r="J31" i="26"/>
  <c r="G28" i="27"/>
  <c r="G27" i="26"/>
  <c r="G28" i="26" s="1"/>
  <c r="H35" i="23"/>
  <c r="H28" i="23"/>
  <c r="H27" i="22"/>
  <c r="Q35" i="30"/>
  <c r="Q28" i="30"/>
  <c r="X15" i="26"/>
  <c r="O7" i="26"/>
  <c r="O8" i="26" s="1"/>
  <c r="I31" i="26"/>
  <c r="J35" i="25"/>
  <c r="J28" i="25"/>
  <c r="J35" i="20"/>
  <c r="Q27" i="26"/>
  <c r="Q28" i="26" s="1"/>
  <c r="Q28" i="27"/>
  <c r="D9" i="24"/>
  <c r="D8" i="24"/>
  <c r="D7" i="22"/>
  <c r="N28" i="24"/>
  <c r="N35" i="24"/>
  <c r="J9" i="23"/>
  <c r="J8" i="23"/>
  <c r="J7" i="22"/>
  <c r="V28" i="23"/>
  <c r="V27" i="22"/>
  <c r="V35" i="23"/>
  <c r="X27" i="26"/>
  <c r="C28" i="25"/>
  <c r="C35" i="25"/>
  <c r="F15" i="22"/>
  <c r="W27" i="26"/>
  <c r="W28" i="26" s="1"/>
  <c r="V35" i="21"/>
  <c r="Y31" i="22"/>
  <c r="I2" i="22"/>
  <c r="T11" i="3"/>
  <c r="I28" i="19"/>
  <c r="I27" i="18"/>
  <c r="I28" i="18" s="1"/>
  <c r="P27" i="18"/>
  <c r="P28" i="19"/>
  <c r="P35" i="19"/>
  <c r="R15" i="22"/>
  <c r="C8" i="20"/>
  <c r="C7" i="18"/>
  <c r="C8" i="18" s="1"/>
  <c r="N7" i="18"/>
  <c r="N8" i="18" s="1"/>
  <c r="N8" i="19"/>
  <c r="S9" i="19"/>
  <c r="Y28" i="19"/>
  <c r="Y27" i="18"/>
  <c r="Y28" i="18" s="1"/>
  <c r="V35" i="17"/>
  <c r="V28" i="17"/>
  <c r="F2" i="20"/>
  <c r="L24" i="3"/>
  <c r="H22" i="13"/>
  <c r="N28" i="21"/>
  <c r="N35" i="21"/>
  <c r="V22" i="13"/>
  <c r="E27" i="26"/>
  <c r="E28" i="26" s="1"/>
  <c r="E28" i="27"/>
  <c r="U27" i="26"/>
  <c r="U28" i="26" s="1"/>
  <c r="U28" i="27"/>
  <c r="T37" i="3"/>
  <c r="T8" i="16"/>
  <c r="T9" i="16"/>
  <c r="T7" i="13"/>
  <c r="I35" i="16"/>
  <c r="N28" i="14"/>
  <c r="N27" i="13"/>
  <c r="N28" i="13" s="1"/>
  <c r="O35" i="16"/>
  <c r="F11" i="3"/>
  <c r="O22" i="18"/>
  <c r="D15" i="13"/>
  <c r="D13" i="3"/>
  <c r="S35" i="15"/>
  <c r="K8" i="12"/>
  <c r="K9" i="12"/>
  <c r="K7" i="10"/>
  <c r="Q35" i="12"/>
  <c r="Q28" i="12"/>
  <c r="Q27" i="10"/>
  <c r="O24" i="3"/>
  <c r="T35" i="15"/>
  <c r="T28" i="15"/>
  <c r="R17" i="3"/>
  <c r="U72" i="4"/>
  <c r="W35" i="15"/>
  <c r="W28" i="15"/>
  <c r="I24" i="3"/>
  <c r="J22" i="13"/>
  <c r="K15" i="10"/>
  <c r="L15" i="10"/>
  <c r="K13" i="3"/>
  <c r="M28" i="10"/>
  <c r="M35" i="10"/>
  <c r="M35" i="17"/>
  <c r="M8" i="15"/>
  <c r="M9" i="15"/>
  <c r="K28" i="14"/>
  <c r="K27" i="13"/>
  <c r="K28" i="13" s="1"/>
  <c r="V33" i="3"/>
  <c r="K35" i="16"/>
  <c r="K28" i="16"/>
  <c r="H35" i="15"/>
  <c r="G15" i="10"/>
  <c r="G13" i="3"/>
  <c r="W8" i="12"/>
  <c r="W9" i="12"/>
  <c r="R27" i="10"/>
  <c r="R28" i="11"/>
  <c r="N28" i="9"/>
  <c r="N35" i="9"/>
  <c r="T35" i="8"/>
  <c r="T28" i="8"/>
  <c r="S35" i="11"/>
  <c r="V35" i="8"/>
  <c r="C3" i="3"/>
  <c r="C70" i="4"/>
  <c r="E28" i="10"/>
  <c r="N28" i="8"/>
  <c r="N27" i="6"/>
  <c r="O8" i="15"/>
  <c r="T9" i="15"/>
  <c r="X15" i="13"/>
  <c r="X13" i="3"/>
  <c r="R19" i="3"/>
  <c r="L31" i="10"/>
  <c r="L30" i="3"/>
  <c r="E9" i="11"/>
  <c r="E8" i="11"/>
  <c r="E7" i="10"/>
  <c r="K22" i="6"/>
  <c r="T27" i="10"/>
  <c r="O28" i="9"/>
  <c r="O35" i="9"/>
  <c r="H2" i="8"/>
  <c r="V28" i="7"/>
  <c r="V27" i="6"/>
  <c r="F70" i="4"/>
  <c r="F3" i="3"/>
  <c r="E22" i="6"/>
  <c r="X39" i="3"/>
  <c r="G34" i="5"/>
  <c r="G114" i="5"/>
  <c r="S27" i="6"/>
  <c r="S28" i="6" s="1"/>
  <c r="J22" i="6"/>
  <c r="X7" i="6"/>
  <c r="L27" i="6"/>
  <c r="U2" i="4"/>
  <c r="U2" i="3" s="1"/>
  <c r="S2" i="4"/>
  <c r="S2" i="3" s="1"/>
  <c r="T2" i="4"/>
  <c r="T2" i="3" s="1"/>
  <c r="V2" i="4"/>
  <c r="V2" i="3" s="1"/>
  <c r="AB2" i="4"/>
  <c r="AB73" i="4"/>
  <c r="I27" i="31"/>
  <c r="I28" i="31" s="1"/>
  <c r="I28" i="32"/>
  <c r="I35" i="32"/>
  <c r="V15" i="26"/>
  <c r="I35" i="30"/>
  <c r="I28" i="30"/>
  <c r="G9" i="29"/>
  <c r="G8" i="29"/>
  <c r="G7" i="26"/>
  <c r="C35" i="16"/>
  <c r="C28" i="16"/>
  <c r="W15" i="10"/>
  <c r="W13" i="3"/>
  <c r="F2" i="11"/>
  <c r="J28" i="19"/>
  <c r="J35" i="19"/>
  <c r="J27" i="18"/>
  <c r="J28" i="18" s="1"/>
  <c r="U9" i="7"/>
  <c r="U7" i="6"/>
  <c r="U8" i="7"/>
  <c r="P39" i="3"/>
  <c r="Z15" i="6"/>
  <c r="Y45" i="36"/>
  <c r="Y44" i="36"/>
  <c r="S35" i="34"/>
  <c r="S28" i="34"/>
  <c r="T15" i="31"/>
  <c r="Y9" i="35"/>
  <c r="E28" i="34"/>
  <c r="E35" i="34"/>
  <c r="U28" i="30"/>
  <c r="U35" i="30"/>
  <c r="X28" i="30"/>
  <c r="X35" i="30"/>
  <c r="T35" i="30"/>
  <c r="T28" i="30"/>
  <c r="H8" i="29"/>
  <c r="H9" i="29"/>
  <c r="H7" i="26"/>
  <c r="I9" i="26" s="1"/>
  <c r="M35" i="29"/>
  <c r="M28" i="29"/>
  <c r="AC76" i="4"/>
  <c r="Y8" i="29"/>
  <c r="Y9" i="29"/>
  <c r="T28" i="28"/>
  <c r="T35" i="28"/>
  <c r="O22" i="26"/>
  <c r="C8" i="25"/>
  <c r="D9" i="25"/>
  <c r="J35" i="30"/>
  <c r="J28" i="30"/>
  <c r="E27" i="22"/>
  <c r="E35" i="23"/>
  <c r="E28" i="23"/>
  <c r="F15" i="26"/>
  <c r="G37" i="3"/>
  <c r="P35" i="24"/>
  <c r="P28" i="24"/>
  <c r="D8" i="26"/>
  <c r="D15" i="26"/>
  <c r="O28" i="25"/>
  <c r="O35" i="25"/>
  <c r="Y8" i="20"/>
  <c r="Y9" i="20"/>
  <c r="Y7" i="18"/>
  <c r="R9" i="23"/>
  <c r="R8" i="23"/>
  <c r="R7" i="22"/>
  <c r="X28" i="23"/>
  <c r="X35" i="23"/>
  <c r="X27" i="22"/>
  <c r="D35" i="26"/>
  <c r="E9" i="23"/>
  <c r="E7" i="22"/>
  <c r="E8" i="23"/>
  <c r="M28" i="20"/>
  <c r="M35" i="20"/>
  <c r="W28" i="24"/>
  <c r="W27" i="22"/>
  <c r="W28" i="22" s="1"/>
  <c r="E15" i="18"/>
  <c r="F15" i="18"/>
  <c r="E13" i="3"/>
  <c r="S27" i="18"/>
  <c r="S28" i="19"/>
  <c r="S35" i="19"/>
  <c r="X27" i="18"/>
  <c r="X28" i="18" s="1"/>
  <c r="X28" i="19"/>
  <c r="I8" i="23"/>
  <c r="I7" i="22"/>
  <c r="I9" i="23"/>
  <c r="S8" i="20"/>
  <c r="S9" i="20"/>
  <c r="S7" i="18"/>
  <c r="X9" i="18" s="1"/>
  <c r="F2" i="19"/>
  <c r="V8" i="19"/>
  <c r="V7" i="18"/>
  <c r="V9" i="19"/>
  <c r="H15" i="22"/>
  <c r="I15" i="22"/>
  <c r="V31" i="26"/>
  <c r="R7" i="26"/>
  <c r="E8" i="20"/>
  <c r="E9" i="20"/>
  <c r="D28" i="20"/>
  <c r="D35" i="20"/>
  <c r="D31" i="18"/>
  <c r="P7" i="18"/>
  <c r="P8" i="18" s="1"/>
  <c r="P8" i="19"/>
  <c r="Q7" i="18"/>
  <c r="Q8" i="18" s="1"/>
  <c r="P22" i="13"/>
  <c r="Q28" i="20"/>
  <c r="Q35" i="20"/>
  <c r="Q17" i="3"/>
  <c r="N33" i="3"/>
  <c r="N35" i="19"/>
  <c r="N28" i="19"/>
  <c r="N27" i="18"/>
  <c r="N28" i="18" s="1"/>
  <c r="S15" i="18"/>
  <c r="S72" i="4"/>
  <c r="T35" i="20"/>
  <c r="T28" i="20"/>
  <c r="V8" i="16"/>
  <c r="V9" i="16"/>
  <c r="V7" i="13"/>
  <c r="I9" i="14"/>
  <c r="I7" i="13"/>
  <c r="J9" i="13" s="1"/>
  <c r="I8" i="14"/>
  <c r="J9" i="14"/>
  <c r="F35" i="12"/>
  <c r="S9" i="12"/>
  <c r="S8" i="12"/>
  <c r="Y28" i="12"/>
  <c r="Y35" i="12"/>
  <c r="V15" i="13"/>
  <c r="AA15" i="13"/>
  <c r="E72" i="4"/>
  <c r="E3" i="3"/>
  <c r="X9" i="14"/>
  <c r="Y28" i="14"/>
  <c r="Y27" i="13"/>
  <c r="Y28" i="13" s="1"/>
  <c r="P28" i="17"/>
  <c r="P35" i="17"/>
  <c r="T31" i="13"/>
  <c r="V24" i="3"/>
  <c r="X24" i="3"/>
  <c r="G9" i="12"/>
  <c r="G8" i="12"/>
  <c r="G7" i="10"/>
  <c r="H9" i="10" s="1"/>
  <c r="F9" i="11"/>
  <c r="F7" i="10"/>
  <c r="F8" i="11"/>
  <c r="U9" i="14"/>
  <c r="I39" i="3"/>
  <c r="V35" i="9"/>
  <c r="V28" i="9"/>
  <c r="C27" i="10"/>
  <c r="C28" i="10" s="1"/>
  <c r="C28" i="11"/>
  <c r="I71" i="4"/>
  <c r="K3" i="3"/>
  <c r="K70" i="4"/>
  <c r="W9" i="15"/>
  <c r="W8" i="15"/>
  <c r="T31" i="10"/>
  <c r="T30" i="3"/>
  <c r="M11" i="3"/>
  <c r="N13" i="3"/>
  <c r="P28" i="10"/>
  <c r="F9" i="9"/>
  <c r="F8" i="9"/>
  <c r="F7" i="6"/>
  <c r="N31" i="13"/>
  <c r="K35" i="9"/>
  <c r="F35" i="9"/>
  <c r="L7" i="6"/>
  <c r="V27" i="10"/>
  <c r="V28" i="11"/>
  <c r="V35" i="11"/>
  <c r="U17" i="3"/>
  <c r="D34" i="4"/>
  <c r="D69" i="4"/>
  <c r="K31" i="6"/>
  <c r="K24" i="3"/>
  <c r="I11" i="3"/>
  <c r="E14" i="2"/>
  <c r="D8" i="34"/>
  <c r="D9" i="34"/>
  <c r="F2" i="33"/>
  <c r="P28" i="34"/>
  <c r="P35" i="34"/>
  <c r="I8" i="32"/>
  <c r="I9" i="32"/>
  <c r="J9" i="32"/>
  <c r="I7" i="31"/>
  <c r="C35" i="33"/>
  <c r="C28" i="33"/>
  <c r="K7" i="31"/>
  <c r="K8" i="32"/>
  <c r="K9" i="32"/>
  <c r="E9" i="33"/>
  <c r="E8" i="33"/>
  <c r="E7" i="31"/>
  <c r="S2" i="32"/>
  <c r="T2" i="32"/>
  <c r="AB2" i="32"/>
  <c r="U2" i="32"/>
  <c r="V2" i="32"/>
  <c r="Y28" i="29"/>
  <c r="Y35" i="29"/>
  <c r="G2" i="27"/>
  <c r="M31" i="26"/>
  <c r="M30" i="3"/>
  <c r="W35" i="21"/>
  <c r="W28" i="21"/>
  <c r="G2" i="26"/>
  <c r="J8" i="10"/>
  <c r="J9" i="10"/>
  <c r="S31" i="6"/>
  <c r="S24" i="3"/>
  <c r="V9" i="35"/>
  <c r="V8" i="35"/>
  <c r="H28" i="33"/>
  <c r="H35" i="33"/>
  <c r="K8" i="34"/>
  <c r="K9" i="34"/>
  <c r="X45" i="36"/>
  <c r="M33" i="3"/>
  <c r="S9" i="35"/>
  <c r="G33" i="3"/>
  <c r="T9" i="36"/>
  <c r="T8" i="36"/>
  <c r="AA15" i="31"/>
  <c r="J35" i="33"/>
  <c r="W35" i="35"/>
  <c r="K22" i="31"/>
  <c r="Y9" i="36"/>
  <c r="V28" i="34"/>
  <c r="V35" i="34"/>
  <c r="O22" i="31"/>
  <c r="F27" i="31"/>
  <c r="H11" i="3"/>
  <c r="R35" i="32"/>
  <c r="F9" i="33"/>
  <c r="M22" i="31"/>
  <c r="U28" i="32"/>
  <c r="U27" i="31"/>
  <c r="U28" i="31" s="1"/>
  <c r="D8" i="29"/>
  <c r="D9" i="29"/>
  <c r="P8" i="29"/>
  <c r="P7" i="26"/>
  <c r="P8" i="26" s="1"/>
  <c r="N35" i="30"/>
  <c r="K22" i="26"/>
  <c r="J15" i="26"/>
  <c r="K15" i="26"/>
  <c r="K8" i="25"/>
  <c r="K9" i="25"/>
  <c r="I8" i="29"/>
  <c r="I9" i="29"/>
  <c r="R27" i="26"/>
  <c r="R28" i="27"/>
  <c r="K28" i="29"/>
  <c r="K35" i="29"/>
  <c r="M39" i="3"/>
  <c r="D28" i="24"/>
  <c r="D35" i="24"/>
  <c r="D22" i="22"/>
  <c r="AB74" i="4"/>
  <c r="M35" i="25"/>
  <c r="M28" i="23"/>
  <c r="M27" i="22"/>
  <c r="M35" i="23"/>
  <c r="R74" i="4"/>
  <c r="R80" i="4" s="1"/>
  <c r="Y28" i="30"/>
  <c r="Y35" i="30"/>
  <c r="W9" i="29"/>
  <c r="W8" i="29"/>
  <c r="W7" i="26"/>
  <c r="Q31" i="26"/>
  <c r="X28" i="24"/>
  <c r="X35" i="24"/>
  <c r="H31" i="31"/>
  <c r="Y7" i="26"/>
  <c r="O27" i="26"/>
  <c r="O28" i="26" s="1"/>
  <c r="S9" i="29"/>
  <c r="R35" i="20"/>
  <c r="I22" i="26"/>
  <c r="Y22" i="26"/>
  <c r="O39" i="3"/>
  <c r="V28" i="24"/>
  <c r="V35" i="24"/>
  <c r="S15" i="22"/>
  <c r="S28" i="25"/>
  <c r="S35" i="25"/>
  <c r="AC73" i="4"/>
  <c r="N8" i="23"/>
  <c r="N7" i="22"/>
  <c r="N8" i="22" s="1"/>
  <c r="S9" i="23"/>
  <c r="G28" i="24"/>
  <c r="G27" i="22"/>
  <c r="G28" i="22" s="1"/>
  <c r="I28" i="23"/>
  <c r="I27" i="22"/>
  <c r="I28" i="22" s="1"/>
  <c r="Y22" i="22"/>
  <c r="V9" i="21"/>
  <c r="H28" i="20"/>
  <c r="H35" i="20"/>
  <c r="M15" i="18"/>
  <c r="M13" i="3"/>
  <c r="J35" i="23"/>
  <c r="J28" i="23"/>
  <c r="J27" i="22"/>
  <c r="Y7" i="22"/>
  <c r="Y9" i="23"/>
  <c r="Y8" i="23"/>
  <c r="K28" i="19"/>
  <c r="K35" i="19"/>
  <c r="K27" i="18"/>
  <c r="K7" i="22"/>
  <c r="G15" i="22"/>
  <c r="L28" i="20"/>
  <c r="L35" i="20"/>
  <c r="I35" i="19"/>
  <c r="G8" i="20"/>
  <c r="G9" i="20"/>
  <c r="L9" i="18"/>
  <c r="L8" i="18"/>
  <c r="U9" i="19"/>
  <c r="L27" i="18"/>
  <c r="L28" i="18" s="1"/>
  <c r="L28" i="19"/>
  <c r="L35" i="19"/>
  <c r="M31" i="18"/>
  <c r="Y31" i="18"/>
  <c r="J28" i="28"/>
  <c r="J35" i="28"/>
  <c r="E35" i="27"/>
  <c r="W35" i="17"/>
  <c r="W28" i="17"/>
  <c r="Q35" i="16"/>
  <c r="Q7" i="13"/>
  <c r="Q8" i="13" s="1"/>
  <c r="Q8" i="14"/>
  <c r="V9" i="14"/>
  <c r="V28" i="14"/>
  <c r="V27" i="13"/>
  <c r="V28" i="13" s="1"/>
  <c r="D9" i="15"/>
  <c r="I28" i="15"/>
  <c r="I35" i="15"/>
  <c r="O8" i="20"/>
  <c r="O7" i="18"/>
  <c r="O8" i="18" s="1"/>
  <c r="F8" i="17"/>
  <c r="F9" i="17"/>
  <c r="C11" i="3"/>
  <c r="L15" i="13"/>
  <c r="L13" i="3"/>
  <c r="C35" i="15"/>
  <c r="L35" i="15"/>
  <c r="L28" i="15"/>
  <c r="C31" i="13"/>
  <c r="C30" i="3"/>
  <c r="H35" i="12"/>
  <c r="D35" i="12"/>
  <c r="G9" i="16"/>
  <c r="J35" i="14"/>
  <c r="J28" i="14"/>
  <c r="J27" i="13"/>
  <c r="G17" i="3"/>
  <c r="M15" i="13"/>
  <c r="G8" i="13"/>
  <c r="W27" i="13"/>
  <c r="W28" i="13" s="1"/>
  <c r="F19" i="3"/>
  <c r="X31" i="10"/>
  <c r="S15" i="10"/>
  <c r="X15" i="10"/>
  <c r="S13" i="3"/>
  <c r="X28" i="11"/>
  <c r="X27" i="10"/>
  <c r="X28" i="10" s="1"/>
  <c r="X28" i="17"/>
  <c r="X35" i="17"/>
  <c r="U9" i="15"/>
  <c r="U8" i="15"/>
  <c r="C22" i="13"/>
  <c r="S22" i="13"/>
  <c r="T28" i="14"/>
  <c r="T35" i="14"/>
  <c r="T27" i="13"/>
  <c r="F24" i="3"/>
  <c r="D28" i="14"/>
  <c r="D27" i="13"/>
  <c r="D35" i="14"/>
  <c r="AC15" i="13"/>
  <c r="J22" i="10"/>
  <c r="S35" i="16"/>
  <c r="S28" i="16"/>
  <c r="N7" i="10"/>
  <c r="N8" i="10" s="1"/>
  <c r="N8" i="11"/>
  <c r="I28" i="11"/>
  <c r="I35" i="11"/>
  <c r="I27" i="10"/>
  <c r="H8" i="10"/>
  <c r="R9" i="12"/>
  <c r="H31" i="10"/>
  <c r="J28" i="9"/>
  <c r="J35" i="9"/>
  <c r="C35" i="11"/>
  <c r="Q3" i="3"/>
  <c r="Q71" i="4"/>
  <c r="W11" i="3"/>
  <c r="L9" i="15"/>
  <c r="M7" i="10"/>
  <c r="R9" i="10" s="1"/>
  <c r="M9" i="11"/>
  <c r="M8" i="11"/>
  <c r="N8" i="9"/>
  <c r="S9" i="9"/>
  <c r="N7" i="6"/>
  <c r="U114" i="5"/>
  <c r="U34" i="5"/>
  <c r="S28" i="9"/>
  <c r="S35" i="9"/>
  <c r="H9" i="9"/>
  <c r="H8" i="9"/>
  <c r="W35" i="9"/>
  <c r="W28" i="9"/>
  <c r="W28" i="7"/>
  <c r="W27" i="6"/>
  <c r="W22" i="6"/>
  <c r="V31" i="10"/>
  <c r="V30" i="3"/>
  <c r="T34" i="5"/>
  <c r="U22" i="6"/>
  <c r="O27" i="6"/>
  <c r="L34" i="4"/>
  <c r="L67" i="4" s="1"/>
  <c r="L69" i="4"/>
  <c r="AB72" i="4"/>
  <c r="J7" i="6"/>
  <c r="AA73" i="4"/>
  <c r="AA34" i="4"/>
  <c r="I9" i="7"/>
  <c r="I8" i="7"/>
  <c r="I7" i="6"/>
  <c r="R15" i="6"/>
  <c r="R13" i="3"/>
  <c r="W15" i="6"/>
  <c r="P34" i="4"/>
  <c r="C14" i="2"/>
  <c r="I27" i="6"/>
  <c r="I28" i="7"/>
  <c r="I35" i="7"/>
  <c r="C33" i="3"/>
  <c r="E9" i="36"/>
  <c r="E8" i="36"/>
  <c r="C8" i="35"/>
  <c r="D9" i="35"/>
  <c r="H9" i="36"/>
  <c r="H8" i="36"/>
  <c r="S35" i="35"/>
  <c r="S28" i="35"/>
  <c r="I35" i="33"/>
  <c r="I28" i="33"/>
  <c r="K27" i="26"/>
  <c r="K28" i="26" s="1"/>
  <c r="K28" i="27"/>
  <c r="F28" i="24"/>
  <c r="F35" i="24"/>
  <c r="H9" i="16"/>
  <c r="H8" i="16"/>
  <c r="H7" i="13"/>
  <c r="M27" i="26"/>
  <c r="M28" i="26" s="1"/>
  <c r="M28" i="27"/>
  <c r="L9" i="17"/>
  <c r="L8" i="17"/>
  <c r="D8" i="16"/>
  <c r="D9" i="16"/>
  <c r="F27" i="13"/>
  <c r="F28" i="13" s="1"/>
  <c r="F28" i="14"/>
  <c r="S11" i="3"/>
  <c r="W19" i="3"/>
  <c r="F2" i="10"/>
  <c r="G2" i="10" s="1"/>
  <c r="H2" i="10" s="1"/>
  <c r="I2" i="10" s="1"/>
  <c r="J2" i="10" s="1"/>
  <c r="K2" i="10" s="1"/>
  <c r="L2" i="10" s="1"/>
  <c r="M2" i="10" s="1"/>
  <c r="R2" i="10" s="1"/>
  <c r="D15" i="10"/>
  <c r="G11" i="3"/>
  <c r="J19" i="3"/>
  <c r="X8" i="10"/>
  <c r="F2" i="6"/>
  <c r="G2" i="6" s="1"/>
  <c r="H2" i="6" s="1"/>
  <c r="I2" i="6" s="1"/>
  <c r="J2" i="6" s="1"/>
  <c r="K2" i="6" s="1"/>
  <c r="L2" i="6" s="1"/>
  <c r="M2" i="6" s="1"/>
  <c r="R2" i="6" s="1"/>
  <c r="Y27" i="6"/>
  <c r="Y28" i="7"/>
  <c r="Y35" i="7"/>
  <c r="E33" i="3"/>
  <c r="AF22" i="34"/>
  <c r="AG22" i="34" s="1"/>
  <c r="G9" i="34"/>
  <c r="K8" i="36"/>
  <c r="K9" i="36"/>
  <c r="V9" i="36"/>
  <c r="X8" i="36"/>
  <c r="X9" i="36"/>
  <c r="U33" i="3"/>
  <c r="N35" i="35"/>
  <c r="C28" i="35"/>
  <c r="C35" i="35"/>
  <c r="F2" i="35"/>
  <c r="T44" i="36"/>
  <c r="T45" i="36"/>
  <c r="M9" i="34"/>
  <c r="I35" i="34"/>
  <c r="N22" i="31"/>
  <c r="P22" i="31"/>
  <c r="G28" i="34"/>
  <c r="G35" i="34"/>
  <c r="C35" i="34"/>
  <c r="C28" i="34"/>
  <c r="H9" i="32"/>
  <c r="H7" i="31"/>
  <c r="H8" i="32"/>
  <c r="AC15" i="31"/>
  <c r="O28" i="30"/>
  <c r="O35" i="30"/>
  <c r="R35" i="29"/>
  <c r="L15" i="31"/>
  <c r="L8" i="29"/>
  <c r="L9" i="29"/>
  <c r="P28" i="32"/>
  <c r="P27" i="31"/>
  <c r="P28" i="31" s="1"/>
  <c r="Q28" i="32"/>
  <c r="Q27" i="31"/>
  <c r="Q28" i="31" s="1"/>
  <c r="W8" i="30"/>
  <c r="W9" i="30"/>
  <c r="X8" i="29"/>
  <c r="X7" i="26"/>
  <c r="X9" i="29"/>
  <c r="S8" i="25"/>
  <c r="S9" i="25"/>
  <c r="X9" i="25"/>
  <c r="J9" i="29"/>
  <c r="J8" i="29"/>
  <c r="L28" i="25"/>
  <c r="L35" i="25"/>
  <c r="L28" i="24"/>
  <c r="L35" i="24"/>
  <c r="G7" i="22"/>
  <c r="G8" i="23"/>
  <c r="G9" i="23"/>
  <c r="U27" i="22"/>
  <c r="U35" i="23"/>
  <c r="U28" i="23"/>
  <c r="E8" i="29"/>
  <c r="E9" i="29"/>
  <c r="H15" i="26"/>
  <c r="I27" i="26"/>
  <c r="I28" i="26" s="1"/>
  <c r="I28" i="27"/>
  <c r="Y27" i="26"/>
  <c r="Y28" i="27"/>
  <c r="G2" i="23"/>
  <c r="F74" i="4"/>
  <c r="W39" i="3"/>
  <c r="H9" i="23"/>
  <c r="C31" i="22"/>
  <c r="J24" i="3"/>
  <c r="F22" i="22"/>
  <c r="M9" i="23"/>
  <c r="M7" i="22"/>
  <c r="M8" i="23"/>
  <c r="F35" i="21"/>
  <c r="P28" i="21"/>
  <c r="P35" i="21"/>
  <c r="U28" i="20"/>
  <c r="U35" i="20"/>
  <c r="N22" i="18"/>
  <c r="V8" i="26"/>
  <c r="W35" i="24"/>
  <c r="Q31" i="22"/>
  <c r="Y35" i="23"/>
  <c r="U15" i="18"/>
  <c r="Z15" i="18"/>
  <c r="X31" i="18"/>
  <c r="Z15" i="22"/>
  <c r="D27" i="22"/>
  <c r="G8" i="24"/>
  <c r="G9" i="24"/>
  <c r="F35" i="29"/>
  <c r="V35" i="29"/>
  <c r="K9" i="23"/>
  <c r="AC15" i="18"/>
  <c r="K15" i="18"/>
  <c r="W8" i="20"/>
  <c r="W9" i="20"/>
  <c r="L31" i="18"/>
  <c r="Y35" i="21"/>
  <c r="Y28" i="21"/>
  <c r="M8" i="20"/>
  <c r="M9" i="20"/>
  <c r="G8" i="19"/>
  <c r="G7" i="18"/>
  <c r="G9" i="19"/>
  <c r="X8" i="17"/>
  <c r="X9" i="17"/>
  <c r="J35" i="21"/>
  <c r="Y22" i="18"/>
  <c r="W27" i="18"/>
  <c r="V35" i="19"/>
  <c r="V28" i="19"/>
  <c r="V27" i="18"/>
  <c r="V28" i="18" s="1"/>
  <c r="E22" i="26"/>
  <c r="U22" i="26"/>
  <c r="I9" i="16"/>
  <c r="Y7" i="13"/>
  <c r="Y8" i="14"/>
  <c r="Y9" i="14"/>
  <c r="I31" i="13"/>
  <c r="I30" i="3"/>
  <c r="V35" i="12"/>
  <c r="Y28" i="15"/>
  <c r="Y35" i="15"/>
  <c r="G28" i="12"/>
  <c r="G35" i="12"/>
  <c r="G27" i="10"/>
  <c r="V8" i="20"/>
  <c r="V9" i="20"/>
  <c r="K8" i="16"/>
  <c r="K9" i="16"/>
  <c r="T15" i="13"/>
  <c r="T13" i="3"/>
  <c r="F2" i="15"/>
  <c r="K31" i="13"/>
  <c r="K30" i="3"/>
  <c r="E27" i="13"/>
  <c r="U15" i="13"/>
  <c r="E9" i="17"/>
  <c r="H28" i="11"/>
  <c r="H27" i="10"/>
  <c r="H28" i="10" s="1"/>
  <c r="M3" i="3"/>
  <c r="M72" i="4"/>
  <c r="S35" i="17"/>
  <c r="G28" i="15"/>
  <c r="G35" i="15"/>
  <c r="Q28" i="14"/>
  <c r="Q27" i="13"/>
  <c r="Q28" i="13" s="1"/>
  <c r="F9" i="12"/>
  <c r="N19" i="3"/>
  <c r="J8" i="13"/>
  <c r="I15" i="13"/>
  <c r="J15" i="13"/>
  <c r="I13" i="3"/>
  <c r="U35" i="17"/>
  <c r="X31" i="13"/>
  <c r="X30" i="3"/>
  <c r="S35" i="14"/>
  <c r="T22" i="13"/>
  <c r="D22" i="13"/>
  <c r="O35" i="12"/>
  <c r="V9" i="11"/>
  <c r="V7" i="10"/>
  <c r="V8" i="11"/>
  <c r="M9" i="16"/>
  <c r="W7" i="10"/>
  <c r="Y28" i="11"/>
  <c r="Y27" i="10"/>
  <c r="Y35" i="11"/>
  <c r="E31" i="10"/>
  <c r="H28" i="9"/>
  <c r="H35" i="9"/>
  <c r="M35" i="9"/>
  <c r="M28" i="9"/>
  <c r="Y9" i="10"/>
  <c r="Y8" i="10"/>
  <c r="D9" i="8"/>
  <c r="E9" i="8"/>
  <c r="D8" i="8"/>
  <c r="K27" i="10"/>
  <c r="K28" i="11"/>
  <c r="D27" i="10"/>
  <c r="D28" i="11"/>
  <c r="E28" i="8"/>
  <c r="E27" i="6"/>
  <c r="S3" i="3"/>
  <c r="S70" i="4"/>
  <c r="G19" i="3"/>
  <c r="U27" i="10"/>
  <c r="X28" i="9"/>
  <c r="X35" i="9"/>
  <c r="AC15" i="10"/>
  <c r="I58" i="3"/>
  <c r="U9" i="11"/>
  <c r="U7" i="10"/>
  <c r="U8" i="11"/>
  <c r="H15" i="10"/>
  <c r="V9" i="9"/>
  <c r="V8" i="9"/>
  <c r="V7" i="6"/>
  <c r="V31" i="13"/>
  <c r="H8" i="8"/>
  <c r="H9" i="8"/>
  <c r="I9" i="8"/>
  <c r="M114" i="5"/>
  <c r="M34" i="5"/>
  <c r="M116" i="5" s="1"/>
  <c r="U13" i="3"/>
  <c r="U15" i="6"/>
  <c r="H27" i="6"/>
  <c r="H28" i="7"/>
  <c r="H35" i="7"/>
  <c r="AB71" i="4"/>
  <c r="F27" i="10"/>
  <c r="F35" i="11"/>
  <c r="F28" i="11"/>
  <c r="H34" i="5"/>
  <c r="H114" i="5"/>
  <c r="K34" i="5"/>
  <c r="K116" i="5" s="1"/>
  <c r="T34" i="4"/>
  <c r="T69" i="4"/>
  <c r="C31" i="6"/>
  <c r="C24" i="3"/>
  <c r="Y11" i="3"/>
  <c r="M27" i="6"/>
  <c r="R27" i="6"/>
  <c r="T27" i="6"/>
  <c r="I9" i="9"/>
  <c r="I37" i="3"/>
  <c r="I2" i="5"/>
  <c r="Y9" i="7"/>
  <c r="Y7" i="6"/>
  <c r="Y8" i="7"/>
  <c r="R22" i="6"/>
  <c r="F35" i="6"/>
  <c r="K27" i="6"/>
  <c r="K28" i="6" s="1"/>
  <c r="H2" i="3"/>
  <c r="C34" i="5"/>
  <c r="Q37" i="3"/>
  <c r="F67" i="4" l="1"/>
  <c r="C35" i="31"/>
  <c r="E9" i="13"/>
  <c r="J35" i="18"/>
  <c r="E67" i="4"/>
  <c r="W35" i="31"/>
  <c r="I80" i="4"/>
  <c r="T28" i="26"/>
  <c r="P35" i="13"/>
  <c r="G67" i="4"/>
  <c r="U35" i="13"/>
  <c r="U67" i="4"/>
  <c r="G28" i="31"/>
  <c r="V80" i="4"/>
  <c r="M35" i="18"/>
  <c r="J67" i="4"/>
  <c r="C35" i="6"/>
  <c r="E8" i="26"/>
  <c r="C28" i="22"/>
  <c r="E35" i="31"/>
  <c r="L9" i="10"/>
  <c r="G9" i="31"/>
  <c r="L28" i="13"/>
  <c r="AE19" i="32"/>
  <c r="H8" i="18"/>
  <c r="J9" i="31"/>
  <c r="L28" i="22"/>
  <c r="Z80" i="4"/>
  <c r="V35" i="26"/>
  <c r="S35" i="26"/>
  <c r="X35" i="13"/>
  <c r="H35" i="26"/>
  <c r="L9" i="26"/>
  <c r="K67" i="4"/>
  <c r="I67" i="4"/>
  <c r="D25" i="2"/>
  <c r="D28" i="2" s="1"/>
  <c r="AA80" i="4"/>
  <c r="X80" i="4"/>
  <c r="N80" i="4"/>
  <c r="N28" i="31"/>
  <c r="L80" i="4"/>
  <c r="U35" i="26"/>
  <c r="K35" i="22"/>
  <c r="D67" i="4"/>
  <c r="R9" i="18"/>
  <c r="S67" i="4"/>
  <c r="S80" i="4"/>
  <c r="E25" i="2"/>
  <c r="E26" i="2" s="1"/>
  <c r="E27" i="2" s="1"/>
  <c r="K80" i="4"/>
  <c r="D9" i="6"/>
  <c r="AA67" i="4"/>
  <c r="U9" i="13"/>
  <c r="W35" i="10"/>
  <c r="Q35" i="31"/>
  <c r="G35" i="13"/>
  <c r="D35" i="6"/>
  <c r="W67" i="4"/>
  <c r="T9" i="31"/>
  <c r="Q80" i="4"/>
  <c r="U28" i="6"/>
  <c r="T9" i="6"/>
  <c r="H67" i="4"/>
  <c r="M80" i="4"/>
  <c r="P35" i="31"/>
  <c r="S9" i="26"/>
  <c r="M9" i="18"/>
  <c r="H80" i="4"/>
  <c r="T80" i="4"/>
  <c r="O35" i="13"/>
  <c r="Y35" i="22"/>
  <c r="N35" i="18"/>
  <c r="AE15" i="32"/>
  <c r="D9" i="26"/>
  <c r="M35" i="13"/>
  <c r="X35" i="31"/>
  <c r="P80" i="4"/>
  <c r="V35" i="13"/>
  <c r="F35" i="13"/>
  <c r="E35" i="26"/>
  <c r="G35" i="22"/>
  <c r="F80" i="4"/>
  <c r="K45" i="3"/>
  <c r="U45" i="3"/>
  <c r="Z46" i="3" s="1"/>
  <c r="V9" i="26"/>
  <c r="Y35" i="18"/>
  <c r="Q35" i="18"/>
  <c r="I35" i="31"/>
  <c r="O80" i="4"/>
  <c r="T9" i="10"/>
  <c r="V45" i="3"/>
  <c r="AA46" i="3" s="1"/>
  <c r="U35" i="31"/>
  <c r="R8" i="18"/>
  <c r="H9" i="6"/>
  <c r="D45" i="3"/>
  <c r="B12" i="2" s="1"/>
  <c r="Y80" i="4"/>
  <c r="K35" i="6"/>
  <c r="V35" i="18"/>
  <c r="Q7" i="3"/>
  <c r="Q8" i="3" s="1"/>
  <c r="U8" i="31"/>
  <c r="U9" i="31"/>
  <c r="L35" i="18"/>
  <c r="S35" i="22"/>
  <c r="F45" i="3"/>
  <c r="N45" i="3"/>
  <c r="G45" i="3"/>
  <c r="T45" i="3"/>
  <c r="V28" i="31"/>
  <c r="V35" i="31"/>
  <c r="C25" i="2"/>
  <c r="C26" i="2" s="1"/>
  <c r="C27" i="2" s="1"/>
  <c r="G35" i="26"/>
  <c r="H35" i="31"/>
  <c r="B25" i="2"/>
  <c r="E45" i="3"/>
  <c r="Q28" i="10"/>
  <c r="Q35" i="10"/>
  <c r="L28" i="26"/>
  <c r="L35" i="26"/>
  <c r="M9" i="31"/>
  <c r="M8" i="31"/>
  <c r="K28" i="10"/>
  <c r="K35" i="10"/>
  <c r="C7" i="3"/>
  <c r="C8" i="3" s="1"/>
  <c r="J28" i="22"/>
  <c r="J35" i="22"/>
  <c r="I31" i="3"/>
  <c r="H2" i="23"/>
  <c r="K31" i="3"/>
  <c r="G9" i="18"/>
  <c r="G8" i="18"/>
  <c r="W7" i="3"/>
  <c r="J35" i="13"/>
  <c r="J28" i="13"/>
  <c r="L15" i="3"/>
  <c r="H9" i="18"/>
  <c r="K9" i="22"/>
  <c r="K8" i="22"/>
  <c r="M15" i="3"/>
  <c r="Y9" i="26"/>
  <c r="Y8" i="26"/>
  <c r="M35" i="22"/>
  <c r="M28" i="22"/>
  <c r="M45" i="3"/>
  <c r="R28" i="26"/>
  <c r="R35" i="26"/>
  <c r="H7" i="3"/>
  <c r="I2" i="3"/>
  <c r="C22" i="3"/>
  <c r="C27" i="3"/>
  <c r="C28" i="3" s="1"/>
  <c r="V8" i="6"/>
  <c r="V9" i="6"/>
  <c r="D28" i="10"/>
  <c r="D35" i="10"/>
  <c r="W8" i="10"/>
  <c r="W9" i="10"/>
  <c r="I15" i="3"/>
  <c r="Y9" i="13"/>
  <c r="Y8" i="13"/>
  <c r="D35" i="13"/>
  <c r="D28" i="13"/>
  <c r="S15" i="3"/>
  <c r="W35" i="22"/>
  <c r="O45" i="3"/>
  <c r="AE43" i="32"/>
  <c r="S35" i="6"/>
  <c r="V28" i="10"/>
  <c r="V35" i="10"/>
  <c r="M7" i="3"/>
  <c r="F35" i="26"/>
  <c r="I8" i="22"/>
  <c r="I9" i="22"/>
  <c r="S28" i="18"/>
  <c r="S35" i="18"/>
  <c r="K15" i="3"/>
  <c r="I35" i="13"/>
  <c r="P28" i="18"/>
  <c r="P35" i="18"/>
  <c r="J2" i="22"/>
  <c r="J9" i="22"/>
  <c r="J8" i="22"/>
  <c r="E22" i="3"/>
  <c r="E27" i="3"/>
  <c r="E28" i="3" s="1"/>
  <c r="O31" i="3"/>
  <c r="O7" i="3"/>
  <c r="O8" i="3" s="1"/>
  <c r="V9" i="22"/>
  <c r="V8" i="22"/>
  <c r="T9" i="22"/>
  <c r="T8" i="22"/>
  <c r="H2" i="7"/>
  <c r="F15" i="3"/>
  <c r="M27" i="3"/>
  <c r="M28" i="3" s="1"/>
  <c r="M22" i="3"/>
  <c r="Q31" i="3"/>
  <c r="E28" i="18"/>
  <c r="E35" i="18"/>
  <c r="T28" i="22"/>
  <c r="T35" i="22"/>
  <c r="U8" i="22"/>
  <c r="U9" i="22"/>
  <c r="M8" i="26"/>
  <c r="M9" i="26"/>
  <c r="D28" i="31"/>
  <c r="D35" i="31"/>
  <c r="J31" i="3"/>
  <c r="S9" i="10"/>
  <c r="N35" i="13"/>
  <c r="L45" i="3"/>
  <c r="E31" i="3"/>
  <c r="U35" i="18"/>
  <c r="O28" i="18"/>
  <c r="O35" i="18"/>
  <c r="H2" i="28"/>
  <c r="D9" i="31"/>
  <c r="S9" i="22"/>
  <c r="J2" i="5"/>
  <c r="M28" i="6"/>
  <c r="M35" i="6"/>
  <c r="F28" i="31"/>
  <c r="F35" i="31"/>
  <c r="E9" i="31"/>
  <c r="E8" i="31"/>
  <c r="I9" i="31"/>
  <c r="I8" i="31"/>
  <c r="F9" i="6"/>
  <c r="F8" i="6"/>
  <c r="G9" i="6"/>
  <c r="T31" i="3"/>
  <c r="T27" i="3"/>
  <c r="X28" i="22"/>
  <c r="X35" i="22"/>
  <c r="G9" i="26"/>
  <c r="G8" i="26"/>
  <c r="F7" i="3"/>
  <c r="H2" i="34"/>
  <c r="Y9" i="31"/>
  <c r="Y8" i="31"/>
  <c r="N7" i="3"/>
  <c r="N8" i="3" s="1"/>
  <c r="S45" i="3"/>
  <c r="R8" i="6"/>
  <c r="R9" i="6"/>
  <c r="R31" i="3"/>
  <c r="E7" i="3"/>
  <c r="S8" i="13"/>
  <c r="S9" i="13"/>
  <c r="C35" i="18"/>
  <c r="C28" i="18"/>
  <c r="F8" i="18"/>
  <c r="F9" i="18"/>
  <c r="H35" i="18"/>
  <c r="H28" i="18"/>
  <c r="K35" i="26"/>
  <c r="S8" i="31"/>
  <c r="S9" i="31"/>
  <c r="I35" i="22"/>
  <c r="L116" i="5"/>
  <c r="J28" i="6"/>
  <c r="J35" i="6"/>
  <c r="H2" i="13"/>
  <c r="G28" i="18"/>
  <c r="G35" i="18"/>
  <c r="R27" i="3"/>
  <c r="R28" i="3" s="1"/>
  <c r="R22" i="3"/>
  <c r="N35" i="26"/>
  <c r="X8" i="31"/>
  <c r="X9" i="31"/>
  <c r="U7" i="3"/>
  <c r="AC80" i="4"/>
  <c r="H31" i="3"/>
  <c r="K7" i="3"/>
  <c r="I35" i="18"/>
  <c r="N35" i="22"/>
  <c r="N28" i="22"/>
  <c r="Y8" i="6"/>
  <c r="Y9" i="6"/>
  <c r="E15" i="3"/>
  <c r="Y8" i="18"/>
  <c r="Y9" i="18"/>
  <c r="T8" i="13"/>
  <c r="T9" i="13"/>
  <c r="Y7" i="3"/>
  <c r="O2" i="10"/>
  <c r="W2" i="10"/>
  <c r="P2" i="10"/>
  <c r="N2" i="10"/>
  <c r="Q2" i="10"/>
  <c r="V8" i="13"/>
  <c r="V9" i="13"/>
  <c r="G35" i="6"/>
  <c r="G28" i="6"/>
  <c r="K8" i="13"/>
  <c r="K9" i="13"/>
  <c r="H2" i="12"/>
  <c r="L8" i="13"/>
  <c r="L9" i="13"/>
  <c r="W9" i="18"/>
  <c r="W8" i="18"/>
  <c r="U8" i="26"/>
  <c r="U9" i="26"/>
  <c r="T9" i="26"/>
  <c r="T8" i="26"/>
  <c r="Q28" i="6"/>
  <c r="Q35" i="6"/>
  <c r="G22" i="3"/>
  <c r="G27" i="3"/>
  <c r="G28" i="3" s="1"/>
  <c r="G31" i="3"/>
  <c r="C8" i="10"/>
  <c r="D9" i="10"/>
  <c r="P28" i="6"/>
  <c r="P35" i="6"/>
  <c r="AC4" i="3"/>
  <c r="K35" i="13"/>
  <c r="D8" i="18"/>
  <c r="D9" i="18"/>
  <c r="G2" i="29"/>
  <c r="G2" i="30"/>
  <c r="J28" i="31"/>
  <c r="J35" i="31"/>
  <c r="J27" i="3"/>
  <c r="J28" i="3" s="1"/>
  <c r="J22" i="3"/>
  <c r="I28" i="6"/>
  <c r="I35" i="6"/>
  <c r="I2" i="8"/>
  <c r="J2" i="8" s="1"/>
  <c r="K2" i="8" s="1"/>
  <c r="L2" i="8" s="1"/>
  <c r="M2" i="8" s="1"/>
  <c r="R2" i="8" s="1"/>
  <c r="V8" i="31"/>
  <c r="V9" i="31"/>
  <c r="F25" i="2"/>
  <c r="W9" i="22"/>
  <c r="W8" i="22"/>
  <c r="M9" i="22"/>
  <c r="M8" i="22"/>
  <c r="H8" i="31"/>
  <c r="H9" i="31"/>
  <c r="G2" i="35"/>
  <c r="K28" i="18"/>
  <c r="K35" i="18"/>
  <c r="F8" i="10"/>
  <c r="F9" i="10"/>
  <c r="N28" i="6"/>
  <c r="N35" i="6"/>
  <c r="X31" i="3"/>
  <c r="G28" i="10"/>
  <c r="G35" i="10"/>
  <c r="G8" i="22"/>
  <c r="G9" i="22"/>
  <c r="X27" i="3"/>
  <c r="X28" i="3" s="1"/>
  <c r="X22" i="3"/>
  <c r="R8" i="26"/>
  <c r="R9" i="26"/>
  <c r="S9" i="18"/>
  <c r="S8" i="18"/>
  <c r="U8" i="6"/>
  <c r="U9" i="6"/>
  <c r="G2" i="11"/>
  <c r="T28" i="10"/>
  <c r="T35" i="10"/>
  <c r="K8" i="10"/>
  <c r="K9" i="10"/>
  <c r="X35" i="26"/>
  <c r="X28" i="26"/>
  <c r="U80" i="4"/>
  <c r="G2" i="18"/>
  <c r="C45" i="3"/>
  <c r="R28" i="22"/>
  <c r="R35" i="22"/>
  <c r="AB80" i="4"/>
  <c r="J45" i="3"/>
  <c r="D31" i="3"/>
  <c r="H27" i="3"/>
  <c r="H28" i="3" s="1"/>
  <c r="H22" i="3"/>
  <c r="T28" i="18"/>
  <c r="T35" i="18"/>
  <c r="R35" i="18"/>
  <c r="W35" i="26"/>
  <c r="F31" i="3"/>
  <c r="S28" i="13"/>
  <c r="S35" i="13"/>
  <c r="Q22" i="3"/>
  <c r="Q27" i="3"/>
  <c r="Q28" i="3" s="1"/>
  <c r="V7" i="3"/>
  <c r="H2" i="17"/>
  <c r="X9" i="13"/>
  <c r="AE25" i="32"/>
  <c r="AE30" i="32"/>
  <c r="AE33" i="32"/>
  <c r="AE41" i="32"/>
  <c r="AE37" i="32"/>
  <c r="AE28" i="32"/>
  <c r="AE44" i="32"/>
  <c r="AE20" i="32" s="1"/>
  <c r="AF20" i="32" s="1"/>
  <c r="AE24" i="32"/>
  <c r="AE3" i="32"/>
  <c r="AE14" i="32"/>
  <c r="AE31" i="32"/>
  <c r="AF31" i="32" s="1"/>
  <c r="AG31" i="32" s="1"/>
  <c r="AE4" i="32"/>
  <c r="X7" i="3"/>
  <c r="M35" i="31"/>
  <c r="AE13" i="32"/>
  <c r="N2" i="6"/>
  <c r="W2" i="6"/>
  <c r="O2" i="6"/>
  <c r="P2" i="6"/>
  <c r="Q2" i="6"/>
  <c r="R15" i="3"/>
  <c r="R7" i="3"/>
  <c r="W28" i="6"/>
  <c r="W35" i="6"/>
  <c r="M9" i="10"/>
  <c r="M8" i="10"/>
  <c r="K22" i="3"/>
  <c r="K27" i="3"/>
  <c r="K28" i="3" s="1"/>
  <c r="J15" i="3"/>
  <c r="J7" i="3"/>
  <c r="H28" i="6"/>
  <c r="H35" i="6"/>
  <c r="H8" i="13"/>
  <c r="H9" i="13"/>
  <c r="J8" i="6"/>
  <c r="J9" i="6"/>
  <c r="K9" i="6"/>
  <c r="I28" i="10"/>
  <c r="I35" i="10"/>
  <c r="T28" i="6"/>
  <c r="T35" i="6"/>
  <c r="T67" i="4"/>
  <c r="Y67" i="4"/>
  <c r="F28" i="10"/>
  <c r="F35" i="10"/>
  <c r="U9" i="10"/>
  <c r="U8" i="10"/>
  <c r="E28" i="6"/>
  <c r="E35" i="6"/>
  <c r="V8" i="10"/>
  <c r="V9" i="10"/>
  <c r="G2" i="15"/>
  <c r="T15" i="3"/>
  <c r="T22" i="3"/>
  <c r="X35" i="18"/>
  <c r="Y28" i="26"/>
  <c r="Y35" i="26"/>
  <c r="G7" i="3"/>
  <c r="V31" i="3"/>
  <c r="T28" i="13"/>
  <c r="T35" i="13"/>
  <c r="W8" i="26"/>
  <c r="W9" i="26"/>
  <c r="E28" i="2"/>
  <c r="L9" i="6"/>
  <c r="L8" i="6"/>
  <c r="H9" i="26"/>
  <c r="H8" i="26"/>
  <c r="W15" i="3"/>
  <c r="X45" i="3"/>
  <c r="V28" i="6"/>
  <c r="V35" i="6"/>
  <c r="T7" i="3"/>
  <c r="D9" i="22"/>
  <c r="D8" i="22"/>
  <c r="Y22" i="3"/>
  <c r="Y27" i="3"/>
  <c r="Y28" i="3" s="1"/>
  <c r="U8" i="18"/>
  <c r="U9" i="18"/>
  <c r="J2" i="24"/>
  <c r="G18" i="2"/>
  <c r="G19" i="2"/>
  <c r="G14" i="2"/>
  <c r="G16" i="2"/>
  <c r="G29" i="2" s="1"/>
  <c r="G15" i="2"/>
  <c r="G17" i="2"/>
  <c r="H8" i="2"/>
  <c r="G23" i="2"/>
  <c r="G20" i="2"/>
  <c r="G24" i="2"/>
  <c r="G22" i="2"/>
  <c r="G21" i="2"/>
  <c r="L28" i="10"/>
  <c r="L35" i="10"/>
  <c r="J28" i="10"/>
  <c r="J35" i="10"/>
  <c r="H2" i="16"/>
  <c r="F8" i="22"/>
  <c r="F9" i="22"/>
  <c r="AE22" i="32"/>
  <c r="P2" i="14"/>
  <c r="O2" i="14"/>
  <c r="Q2" i="14"/>
  <c r="W2" i="14"/>
  <c r="N2" i="14"/>
  <c r="T9" i="18"/>
  <c r="C35" i="26"/>
  <c r="AB67" i="4"/>
  <c r="AC67" i="4"/>
  <c r="X28" i="6"/>
  <c r="X35" i="6"/>
  <c r="M8" i="6"/>
  <c r="M9" i="6"/>
  <c r="S35" i="10"/>
  <c r="H28" i="13"/>
  <c r="H35" i="13"/>
  <c r="D22" i="3"/>
  <c r="D27" i="3"/>
  <c r="D28" i="3" s="1"/>
  <c r="Y15" i="3"/>
  <c r="Q35" i="13"/>
  <c r="V2" i="25"/>
  <c r="AB2" i="25"/>
  <c r="S2" i="25"/>
  <c r="T2" i="25"/>
  <c r="U2" i="25"/>
  <c r="J9" i="18"/>
  <c r="J8" i="18"/>
  <c r="F8" i="31"/>
  <c r="F9" i="31"/>
  <c r="AE17" i="32"/>
  <c r="H9" i="22"/>
  <c r="U28" i="22"/>
  <c r="U35" i="22"/>
  <c r="P45" i="3"/>
  <c r="L31" i="3"/>
  <c r="L22" i="3"/>
  <c r="L27" i="3"/>
  <c r="L28" i="3" s="1"/>
  <c r="N31" i="3"/>
  <c r="W22" i="3"/>
  <c r="W27" i="3"/>
  <c r="W28" i="3" s="1"/>
  <c r="W31" i="3"/>
  <c r="R28" i="13"/>
  <c r="R35" i="13"/>
  <c r="H2" i="21"/>
  <c r="D8" i="13"/>
  <c r="D9" i="13"/>
  <c r="F9" i="13"/>
  <c r="F8" i="13"/>
  <c r="S7" i="3"/>
  <c r="F22" i="3"/>
  <c r="F27" i="3"/>
  <c r="F28" i="3" s="1"/>
  <c r="G9" i="13"/>
  <c r="W35" i="13"/>
  <c r="R28" i="10"/>
  <c r="R35" i="10"/>
  <c r="D15" i="3"/>
  <c r="G2" i="31"/>
  <c r="R35" i="31"/>
  <c r="R28" i="31"/>
  <c r="R28" i="6"/>
  <c r="R35" i="6"/>
  <c r="Y28" i="10"/>
  <c r="Y35" i="10"/>
  <c r="E28" i="13"/>
  <c r="E35" i="13"/>
  <c r="D35" i="22"/>
  <c r="D28" i="22"/>
  <c r="Q35" i="22"/>
  <c r="W45" i="3"/>
  <c r="X9" i="26"/>
  <c r="X8" i="26"/>
  <c r="AE27" i="32"/>
  <c r="Y35" i="6"/>
  <c r="Y28" i="6"/>
  <c r="I8" i="6"/>
  <c r="I9" i="6"/>
  <c r="O28" i="6"/>
  <c r="O35" i="6"/>
  <c r="N8" i="6"/>
  <c r="S9" i="6"/>
  <c r="O35" i="26"/>
  <c r="H2" i="26"/>
  <c r="H2" i="27"/>
  <c r="X35" i="10"/>
  <c r="V8" i="18"/>
  <c r="V9" i="18"/>
  <c r="G2" i="19"/>
  <c r="F35" i="18"/>
  <c r="E8" i="22"/>
  <c r="E9" i="22"/>
  <c r="R8" i="22"/>
  <c r="R9" i="22"/>
  <c r="I35" i="26"/>
  <c r="E28" i="22"/>
  <c r="E35" i="22"/>
  <c r="W9" i="6"/>
  <c r="L28" i="6"/>
  <c r="L35" i="6"/>
  <c r="E9" i="10"/>
  <c r="E8" i="10"/>
  <c r="X15" i="3"/>
  <c r="G15" i="3"/>
  <c r="O22" i="3"/>
  <c r="O27" i="3"/>
  <c r="O28" i="3" s="1"/>
  <c r="V35" i="22"/>
  <c r="V28" i="22"/>
  <c r="F8" i="26"/>
  <c r="F9" i="26"/>
  <c r="U31" i="3"/>
  <c r="J28" i="26"/>
  <c r="J35" i="26"/>
  <c r="Y35" i="13"/>
  <c r="P31" i="3"/>
  <c r="P28" i="26"/>
  <c r="P35" i="26"/>
  <c r="AE40" i="32"/>
  <c r="N28" i="10"/>
  <c r="N35" i="10"/>
  <c r="D7" i="3"/>
  <c r="H35" i="10"/>
  <c r="L9" i="22"/>
  <c r="Q45" i="3"/>
  <c r="P28" i="22"/>
  <c r="P35" i="22"/>
  <c r="R9" i="31"/>
  <c r="W9" i="31"/>
  <c r="R8" i="31"/>
  <c r="Y45" i="3"/>
  <c r="N22" i="3"/>
  <c r="N27" i="3"/>
  <c r="N28" i="3" s="1"/>
  <c r="S31" i="3"/>
  <c r="O35" i="10"/>
  <c r="O28" i="10"/>
  <c r="U27" i="3"/>
  <c r="U28" i="3" s="1"/>
  <c r="U22" i="3"/>
  <c r="X8" i="22"/>
  <c r="X9" i="22"/>
  <c r="Q35" i="26"/>
  <c r="E9" i="18"/>
  <c r="W28" i="18"/>
  <c r="W35" i="18"/>
  <c r="Y8" i="22"/>
  <c r="Y9" i="22"/>
  <c r="M31" i="3"/>
  <c r="I7" i="3"/>
  <c r="G8" i="10"/>
  <c r="G9" i="10"/>
  <c r="I9" i="13"/>
  <c r="I8" i="13"/>
  <c r="T28" i="31"/>
  <c r="T35" i="31"/>
  <c r="G2" i="9"/>
  <c r="H2" i="9" s="1"/>
  <c r="I2" i="9" s="1"/>
  <c r="J2" i="9" s="1"/>
  <c r="K2" i="9" s="1"/>
  <c r="L2" i="9" s="1"/>
  <c r="M2" i="9" s="1"/>
  <c r="R2" i="9" s="1"/>
  <c r="U15" i="3"/>
  <c r="U28" i="10"/>
  <c r="U35" i="10"/>
  <c r="C31" i="3"/>
  <c r="S27" i="3"/>
  <c r="S28" i="3" s="1"/>
  <c r="S22" i="3"/>
  <c r="Z2" i="32"/>
  <c r="AA2" i="32"/>
  <c r="X2" i="32"/>
  <c r="AC2" i="32"/>
  <c r="Y2" i="32"/>
  <c r="K8" i="31"/>
  <c r="K9" i="31"/>
  <c r="L9" i="31"/>
  <c r="G2" i="33"/>
  <c r="I45" i="3"/>
  <c r="V27" i="3"/>
  <c r="V28" i="3" s="1"/>
  <c r="V22" i="3"/>
  <c r="AF2" i="4"/>
  <c r="X2" i="4"/>
  <c r="X2" i="3" s="1"/>
  <c r="Y2" i="4"/>
  <c r="Y2" i="3" s="1"/>
  <c r="AC2" i="4"/>
  <c r="AA2" i="4"/>
  <c r="AA2" i="3" s="1"/>
  <c r="Z2" i="4"/>
  <c r="Z2" i="3" s="1"/>
  <c r="X8" i="6"/>
  <c r="X9" i="6"/>
  <c r="I22" i="3"/>
  <c r="I27" i="3"/>
  <c r="I28" i="3" s="1"/>
  <c r="G2" i="20"/>
  <c r="H28" i="22"/>
  <c r="H35" i="22"/>
  <c r="L28" i="31"/>
  <c r="L35" i="31"/>
  <c r="K35" i="31"/>
  <c r="K28" i="31"/>
  <c r="R45" i="3"/>
  <c r="C35" i="10"/>
  <c r="P27" i="3"/>
  <c r="P28" i="3" s="1"/>
  <c r="P22" i="3"/>
  <c r="Y31" i="3"/>
  <c r="L7" i="3"/>
  <c r="F35" i="22"/>
  <c r="F28" i="22"/>
  <c r="P7" i="3"/>
  <c r="P8" i="3" s="1"/>
  <c r="D35" i="18"/>
  <c r="H45" i="3"/>
  <c r="M67" i="4"/>
  <c r="V15" i="3"/>
  <c r="H15" i="3"/>
  <c r="C35" i="13"/>
  <c r="M35" i="26"/>
  <c r="K9" i="18"/>
  <c r="K8" i="18"/>
  <c r="Y35" i="31"/>
  <c r="H2" i="36"/>
  <c r="T46" i="3" l="1"/>
  <c r="C28" i="2"/>
  <c r="AE13" i="25"/>
  <c r="G12" i="2"/>
  <c r="D26" i="2"/>
  <c r="D27" i="2" s="1"/>
  <c r="S35" i="3"/>
  <c r="H35" i="3"/>
  <c r="M35" i="3"/>
  <c r="AE33" i="25"/>
  <c r="AF33" i="25" s="1"/>
  <c r="AG33" i="25" s="1"/>
  <c r="G35" i="3"/>
  <c r="U46" i="3"/>
  <c r="AE3" i="25"/>
  <c r="AF3" i="25" s="1"/>
  <c r="AF13" i="25" s="1"/>
  <c r="K35" i="3"/>
  <c r="L46" i="3"/>
  <c r="AE24" i="25"/>
  <c r="N35" i="3"/>
  <c r="U35" i="3"/>
  <c r="V46" i="3"/>
  <c r="B28" i="2"/>
  <c r="B26" i="2"/>
  <c r="B27" i="2" s="1"/>
  <c r="O35" i="3"/>
  <c r="L35" i="3"/>
  <c r="D46" i="3"/>
  <c r="S46" i="3"/>
  <c r="R35" i="3"/>
  <c r="I46" i="3"/>
  <c r="W35" i="3"/>
  <c r="D12" i="2"/>
  <c r="F46" i="3"/>
  <c r="G46" i="3"/>
  <c r="E12" i="2"/>
  <c r="V35" i="3"/>
  <c r="J35" i="3"/>
  <c r="M46" i="3"/>
  <c r="H46" i="3"/>
  <c r="X35" i="3"/>
  <c r="E46" i="3"/>
  <c r="C12" i="2"/>
  <c r="R46" i="3"/>
  <c r="P35" i="3"/>
  <c r="J2" i="3"/>
  <c r="H12" i="2" s="1"/>
  <c r="I2" i="23"/>
  <c r="K9" i="3"/>
  <c r="K8" i="3"/>
  <c r="AF19" i="32"/>
  <c r="AG44" i="34"/>
  <c r="AG44" i="30"/>
  <c r="AG19" i="30" s="1"/>
  <c r="I2" i="36"/>
  <c r="AE43" i="25"/>
  <c r="AG2" i="4"/>
  <c r="AJ2" i="4" s="1"/>
  <c r="H2" i="19"/>
  <c r="F35" i="3"/>
  <c r="AE17" i="25"/>
  <c r="S2" i="14"/>
  <c r="U2" i="14"/>
  <c r="T2" i="14"/>
  <c r="AB2" i="14"/>
  <c r="V2" i="14"/>
  <c r="Y35" i="3"/>
  <c r="K2" i="5"/>
  <c r="I2" i="28"/>
  <c r="AF17" i="20"/>
  <c r="AG43" i="20"/>
  <c r="AG17" i="20" s="1"/>
  <c r="AE30" i="25"/>
  <c r="AE14" i="25"/>
  <c r="I35" i="3"/>
  <c r="I2" i="26"/>
  <c r="AE18" i="32"/>
  <c r="AF18" i="32" s="1"/>
  <c r="AG18" i="32" s="1"/>
  <c r="I8" i="2"/>
  <c r="H19" i="2"/>
  <c r="H15" i="2"/>
  <c r="H21" i="2"/>
  <c r="H23" i="2"/>
  <c r="H17" i="2"/>
  <c r="H22" i="2"/>
  <c r="H20" i="2"/>
  <c r="H14" i="2"/>
  <c r="H16" i="2"/>
  <c r="H29" i="2" s="1"/>
  <c r="H18" i="2"/>
  <c r="H24" i="2"/>
  <c r="H2" i="35"/>
  <c r="F9" i="3"/>
  <c r="F8" i="3"/>
  <c r="E35" i="3"/>
  <c r="H8" i="3"/>
  <c r="H9" i="3"/>
  <c r="H2" i="29"/>
  <c r="AE4" i="25"/>
  <c r="I8" i="3"/>
  <c r="I9" i="3"/>
  <c r="Y46" i="3"/>
  <c r="S9" i="3"/>
  <c r="S8" i="3"/>
  <c r="I2" i="21"/>
  <c r="K2" i="24"/>
  <c r="AE28" i="25"/>
  <c r="X8" i="3"/>
  <c r="X9" i="3"/>
  <c r="AF37" i="32"/>
  <c r="I2" i="17"/>
  <c r="H2" i="18"/>
  <c r="F28" i="2"/>
  <c r="F26" i="2"/>
  <c r="F27" i="2" s="1"/>
  <c r="I2" i="12"/>
  <c r="AG43" i="7"/>
  <c r="AF17" i="7"/>
  <c r="AE35" i="32"/>
  <c r="AE39" i="32" s="1"/>
  <c r="H2" i="11"/>
  <c r="AG44" i="9"/>
  <c r="AI2" i="4"/>
  <c r="AE2" i="4"/>
  <c r="Q2" i="9"/>
  <c r="W2" i="9"/>
  <c r="N2" i="9"/>
  <c r="O2" i="9"/>
  <c r="P2" i="9"/>
  <c r="AE27" i="25"/>
  <c r="D35" i="3"/>
  <c r="J8" i="3"/>
  <c r="J9" i="3"/>
  <c r="V8" i="3"/>
  <c r="V9" i="3"/>
  <c r="J46" i="3"/>
  <c r="K46" i="3"/>
  <c r="N2" i="8"/>
  <c r="W2" i="8"/>
  <c r="O2" i="8"/>
  <c r="P2" i="8"/>
  <c r="Q2" i="8"/>
  <c r="U8" i="3"/>
  <c r="U9" i="3"/>
  <c r="K2" i="22"/>
  <c r="M8" i="3"/>
  <c r="M9" i="3"/>
  <c r="C35" i="3"/>
  <c r="AG44" i="15"/>
  <c r="AG19" i="15" s="1"/>
  <c r="AF19" i="15"/>
  <c r="AF17" i="15"/>
  <c r="AG43" i="15"/>
  <c r="AG17" i="15" s="1"/>
  <c r="H2" i="33"/>
  <c r="X46" i="3"/>
  <c r="H2" i="15"/>
  <c r="AF33" i="32"/>
  <c r="H2" i="30"/>
  <c r="S2" i="10"/>
  <c r="T2" i="10"/>
  <c r="U2" i="10"/>
  <c r="V2" i="10"/>
  <c r="AB2" i="10"/>
  <c r="I2" i="34"/>
  <c r="I2" i="7"/>
  <c r="AF19" i="20"/>
  <c r="AG44" i="20"/>
  <c r="AG19" i="20" s="1"/>
  <c r="I2" i="16"/>
  <c r="J2" i="16" s="1"/>
  <c r="K2" i="16" s="1"/>
  <c r="L2" i="16" s="1"/>
  <c r="M2" i="16" s="1"/>
  <c r="R2" i="16" s="1"/>
  <c r="E8" i="3"/>
  <c r="E9" i="3"/>
  <c r="AG44" i="12"/>
  <c r="AG19" i="12" s="1"/>
  <c r="AF19" i="17"/>
  <c r="AG44" i="17"/>
  <c r="AG19" i="17" s="1"/>
  <c r="AF17" i="17"/>
  <c r="AG43" i="17"/>
  <c r="AG17" i="17" s="1"/>
  <c r="H2" i="20"/>
  <c r="D9" i="3"/>
  <c r="D8" i="3"/>
  <c r="W46" i="3"/>
  <c r="AB46" i="3"/>
  <c r="AE25" i="25"/>
  <c r="AE22" i="25"/>
  <c r="AE41" i="25"/>
  <c r="AE44" i="25"/>
  <c r="AE15" i="25"/>
  <c r="AE31" i="25"/>
  <c r="AF31" i="25" s="1"/>
  <c r="AG31" i="25" s="1"/>
  <c r="AE37" i="25"/>
  <c r="AF37" i="25" s="1"/>
  <c r="AG37" i="25" s="1"/>
  <c r="T9" i="3"/>
  <c r="T8" i="3"/>
  <c r="G9" i="3"/>
  <c r="G8" i="3"/>
  <c r="R8" i="3"/>
  <c r="R9" i="3"/>
  <c r="U2" i="6"/>
  <c r="S2" i="6"/>
  <c r="AB2" i="6"/>
  <c r="T2" i="6"/>
  <c r="V2" i="6"/>
  <c r="AE40" i="25"/>
  <c r="I2" i="13"/>
  <c r="F12" i="2"/>
  <c r="W8" i="3"/>
  <c r="W9" i="3"/>
  <c r="AG44" i="7"/>
  <c r="AF19" i="7"/>
  <c r="AE19" i="25"/>
  <c r="L8" i="3"/>
  <c r="L9" i="3"/>
  <c r="I2" i="27"/>
  <c r="H2" i="31"/>
  <c r="Z2" i="25"/>
  <c r="AC2" i="25"/>
  <c r="Y2" i="25"/>
  <c r="X2" i="25"/>
  <c r="AA2" i="25"/>
  <c r="G25" i="2"/>
  <c r="AF3" i="32"/>
  <c r="Q35" i="3"/>
  <c r="Y8" i="3"/>
  <c r="Y9" i="3"/>
  <c r="T28" i="3"/>
  <c r="T35" i="3"/>
  <c r="AE40" i="14" l="1"/>
  <c r="AE31" i="14"/>
  <c r="AE14" i="14"/>
  <c r="AE25" i="6"/>
  <c r="AE25" i="14"/>
  <c r="AE3" i="14"/>
  <c r="AF3" i="14" s="1"/>
  <c r="AE40" i="10"/>
  <c r="AE22" i="14"/>
  <c r="AE17" i="14"/>
  <c r="AE18" i="10"/>
  <c r="AE19" i="14"/>
  <c r="AE41" i="14"/>
  <c r="AE20" i="25"/>
  <c r="AE30" i="14"/>
  <c r="AE27" i="14"/>
  <c r="AE28" i="14"/>
  <c r="AE24" i="14"/>
  <c r="AE33" i="14"/>
  <c r="AG3" i="25"/>
  <c r="AE13" i="14"/>
  <c r="AE37" i="14"/>
  <c r="AF37" i="14" s="1"/>
  <c r="AE35" i="25"/>
  <c r="AE39" i="25" s="1"/>
  <c r="AE21" i="5" s="1"/>
  <c r="AE44" i="14"/>
  <c r="AE20" i="14" s="1"/>
  <c r="AF20" i="14" s="1"/>
  <c r="AE43" i="14"/>
  <c r="AE18" i="25"/>
  <c r="AI3" i="25"/>
  <c r="AE31" i="6"/>
  <c r="AF43" i="6"/>
  <c r="AE41" i="6"/>
  <c r="I2" i="31"/>
  <c r="L2" i="22"/>
  <c r="M2" i="22" s="1"/>
  <c r="R2" i="22" s="1"/>
  <c r="S2" i="8"/>
  <c r="V2" i="8"/>
  <c r="T2" i="8"/>
  <c r="AB2" i="8"/>
  <c r="U2" i="8"/>
  <c r="AG43" i="30"/>
  <c r="AG17" i="30" s="1"/>
  <c r="AF15" i="25"/>
  <c r="AI13" i="25"/>
  <c r="J2" i="27"/>
  <c r="N2" i="16"/>
  <c r="O2" i="16"/>
  <c r="P2" i="16"/>
  <c r="Q2" i="16"/>
  <c r="W2" i="16"/>
  <c r="I2" i="30"/>
  <c r="AG43" i="29"/>
  <c r="AE20" i="6"/>
  <c r="AF17" i="27"/>
  <c r="AG43" i="27"/>
  <c r="AF43" i="26"/>
  <c r="AE14" i="6"/>
  <c r="AA2" i="10"/>
  <c r="AC2" i="10"/>
  <c r="X2" i="10"/>
  <c r="Z2" i="10"/>
  <c r="Y2" i="10"/>
  <c r="I2" i="15"/>
  <c r="AF17" i="36"/>
  <c r="AG51" i="36"/>
  <c r="AG17" i="36" s="1"/>
  <c r="AG17" i="7"/>
  <c r="AG37" i="32"/>
  <c r="AG44" i="14"/>
  <c r="AF44" i="13"/>
  <c r="AE4" i="14"/>
  <c r="AG13" i="25"/>
  <c r="AJ3" i="25"/>
  <c r="AG3" i="32"/>
  <c r="AF13" i="32"/>
  <c r="AI3" i="32"/>
  <c r="AF17" i="12"/>
  <c r="AG43" i="12"/>
  <c r="AG17" i="12" s="1"/>
  <c r="AF17" i="35"/>
  <c r="AG43" i="35"/>
  <c r="AG17" i="35" s="1"/>
  <c r="AG44" i="8"/>
  <c r="AG19" i="8" s="1"/>
  <c r="AF19" i="8"/>
  <c r="AE15" i="6"/>
  <c r="AG43" i="16"/>
  <c r="AG17" i="16" s="1"/>
  <c r="AF17" i="16"/>
  <c r="J2" i="28"/>
  <c r="L2" i="5"/>
  <c r="J2" i="36"/>
  <c r="J2" i="21"/>
  <c r="AF17" i="24"/>
  <c r="AG43" i="24"/>
  <c r="AG17" i="24" s="1"/>
  <c r="H25" i="2"/>
  <c r="AG43" i="34"/>
  <c r="AG17" i="34" s="1"/>
  <c r="AF17" i="34"/>
  <c r="AF17" i="33"/>
  <c r="AG43" i="33"/>
  <c r="AG17" i="33" s="1"/>
  <c r="AF19" i="28"/>
  <c r="AG44" i="28"/>
  <c r="AG19" i="28" s="1"/>
  <c r="AF44" i="18"/>
  <c r="AF19" i="19"/>
  <c r="AG44" i="19"/>
  <c r="AE15" i="10"/>
  <c r="AE41" i="10"/>
  <c r="AE4" i="10"/>
  <c r="AE25" i="10"/>
  <c r="AE14" i="10"/>
  <c r="AE28" i="10"/>
  <c r="AF17" i="9"/>
  <c r="AG43" i="9"/>
  <c r="AG17" i="9" s="1"/>
  <c r="I2" i="11"/>
  <c r="AE31" i="10"/>
  <c r="AF17" i="14"/>
  <c r="AF43" i="13"/>
  <c r="AG43" i="14"/>
  <c r="I2" i="29"/>
  <c r="I20" i="2"/>
  <c r="I21" i="2"/>
  <c r="I23" i="2"/>
  <c r="I22" i="2"/>
  <c r="I24" i="2"/>
  <c r="I19" i="2"/>
  <c r="J8" i="2"/>
  <c r="I17" i="2"/>
  <c r="I15" i="2"/>
  <c r="I16" i="2"/>
  <c r="I29" i="2" s="1"/>
  <c r="I18" i="2"/>
  <c r="I14" i="2"/>
  <c r="J2" i="26"/>
  <c r="AF17" i="32"/>
  <c r="AF43" i="31"/>
  <c r="AG43" i="32"/>
  <c r="J2" i="12"/>
  <c r="G26" i="2"/>
  <c r="G27" i="2" s="1"/>
  <c r="G28" i="2"/>
  <c r="J2" i="13"/>
  <c r="AG44" i="27"/>
  <c r="AF44" i="26"/>
  <c r="AF19" i="27"/>
  <c r="AG33" i="32"/>
  <c r="I2" i="33"/>
  <c r="AF19" i="35"/>
  <c r="AG44" i="35"/>
  <c r="AG19" i="35" s="1"/>
  <c r="AF17" i="8"/>
  <c r="AG43" i="8"/>
  <c r="AG17" i="8" s="1"/>
  <c r="AG44" i="16"/>
  <c r="AG19" i="16" s="1"/>
  <c r="AF19" i="16"/>
  <c r="Z2" i="14"/>
  <c r="AA2" i="14"/>
  <c r="X2" i="14"/>
  <c r="AC2" i="14"/>
  <c r="Y2" i="14"/>
  <c r="I2" i="19"/>
  <c r="AG43" i="28"/>
  <c r="AG17" i="28" s="1"/>
  <c r="AF17" i="28"/>
  <c r="I2" i="20"/>
  <c r="AE4" i="6"/>
  <c r="AG19" i="7"/>
  <c r="J2" i="7"/>
  <c r="AG44" i="11"/>
  <c r="AF19" i="11"/>
  <c r="AF44" i="10"/>
  <c r="AE10" i="4"/>
  <c r="AE11" i="4"/>
  <c r="AF11" i="4" s="1"/>
  <c r="AE23" i="4"/>
  <c r="AE60" i="4"/>
  <c r="AE61" i="4"/>
  <c r="AE62" i="4"/>
  <c r="AE63" i="4"/>
  <c r="AE8" i="4"/>
  <c r="AF8" i="4" s="1"/>
  <c r="AE20" i="4"/>
  <c r="AF20" i="4" s="1"/>
  <c r="AE56" i="4"/>
  <c r="AE57" i="4"/>
  <c r="AE58" i="4"/>
  <c r="AE59" i="4"/>
  <c r="AE67" i="4"/>
  <c r="AE3" i="4"/>
  <c r="AE13" i="4"/>
  <c r="AF13" i="4" s="1"/>
  <c r="AE15" i="4"/>
  <c r="AE32" i="4"/>
  <c r="AF32" i="4" s="1"/>
  <c r="AE33" i="4"/>
  <c r="AF33" i="4" s="1"/>
  <c r="AE48" i="4"/>
  <c r="AE49" i="4"/>
  <c r="AE50" i="4"/>
  <c r="AE51" i="4"/>
  <c r="AE12" i="4"/>
  <c r="AF12" i="4" s="1"/>
  <c r="AE28" i="4"/>
  <c r="AE40" i="4"/>
  <c r="AE41" i="4"/>
  <c r="AE42" i="4"/>
  <c r="AE21" i="4"/>
  <c r="AF21" i="4" s="1"/>
  <c r="AE24" i="4"/>
  <c r="AF24" i="4" s="1"/>
  <c r="AE27" i="4"/>
  <c r="AF27" i="4" s="1"/>
  <c r="AE36" i="4"/>
  <c r="AE37" i="4"/>
  <c r="AE38" i="4"/>
  <c r="AE39" i="4"/>
  <c r="AE17" i="4"/>
  <c r="AF17" i="4" s="1"/>
  <c r="AE66" i="4"/>
  <c r="AE4" i="4"/>
  <c r="AF4" i="4" s="1"/>
  <c r="AE25" i="4"/>
  <c r="AF25" i="4" s="1"/>
  <c r="AE53" i="4"/>
  <c r="AE65" i="4"/>
  <c r="AE64" i="4"/>
  <c r="AE47" i="4"/>
  <c r="AE19" i="4"/>
  <c r="AE29" i="4"/>
  <c r="AF29" i="4" s="1"/>
  <c r="AE52" i="4"/>
  <c r="AE5" i="4"/>
  <c r="AF5" i="4" s="1"/>
  <c r="AE44" i="4"/>
  <c r="AE7" i="4"/>
  <c r="AE43" i="4"/>
  <c r="AE54" i="4"/>
  <c r="AE45" i="4"/>
  <c r="AE46" i="4"/>
  <c r="AE16" i="4"/>
  <c r="AF16" i="4" s="1"/>
  <c r="AE31" i="4"/>
  <c r="AF31" i="4" s="1"/>
  <c r="AE55" i="4"/>
  <c r="AG44" i="25"/>
  <c r="AG19" i="25" s="1"/>
  <c r="AF19" i="25"/>
  <c r="AE28" i="5"/>
  <c r="I2" i="18"/>
  <c r="L2" i="24"/>
  <c r="AG44" i="33"/>
  <c r="AG19" i="33" s="1"/>
  <c r="AF19" i="33"/>
  <c r="AF19" i="31" s="1"/>
  <c r="AF33" i="14"/>
  <c r="AG43" i="21"/>
  <c r="AG17" i="21" s="1"/>
  <c r="AF17" i="21"/>
  <c r="AE28" i="6"/>
  <c r="AF43" i="10"/>
  <c r="AG43" i="11"/>
  <c r="AF17" i="11"/>
  <c r="AG43" i="25"/>
  <c r="AG17" i="25" s="1"/>
  <c r="AF17" i="25"/>
  <c r="I2" i="35"/>
  <c r="J2" i="35" s="1"/>
  <c r="K2" i="35" s="1"/>
  <c r="L2" i="35" s="1"/>
  <c r="M2" i="35" s="1"/>
  <c r="R2" i="35" s="1"/>
  <c r="U2" i="9"/>
  <c r="S2" i="9"/>
  <c r="T2" i="9"/>
  <c r="V2" i="9"/>
  <c r="AB2" i="9"/>
  <c r="AF44" i="6"/>
  <c r="X2" i="6"/>
  <c r="AC2" i="6"/>
  <c r="Y2" i="6"/>
  <c r="Z2" i="6"/>
  <c r="AA2" i="6"/>
  <c r="AF17" i="19"/>
  <c r="AG43" i="19"/>
  <c r="AF43" i="18"/>
  <c r="J2" i="34"/>
  <c r="AG44" i="29"/>
  <c r="AG19" i="29" s="1"/>
  <c r="AF19" i="29"/>
  <c r="J2" i="17"/>
  <c r="AG44" i="24"/>
  <c r="AG19" i="24" s="1"/>
  <c r="AF19" i="24"/>
  <c r="AG44" i="21"/>
  <c r="AG19" i="21" s="1"/>
  <c r="AF19" i="21"/>
  <c r="AG44" i="32"/>
  <c r="AF44" i="31"/>
  <c r="J2" i="23"/>
  <c r="K2" i="3"/>
  <c r="AE4" i="8" l="1"/>
  <c r="AF17" i="31"/>
  <c r="AE24" i="8"/>
  <c r="AF17" i="6"/>
  <c r="AE14" i="8"/>
  <c r="AE18" i="14"/>
  <c r="AE17" i="9"/>
  <c r="AE33" i="8"/>
  <c r="AF33" i="8" s="1"/>
  <c r="AG33" i="8" s="1"/>
  <c r="AE25" i="8"/>
  <c r="AE40" i="8"/>
  <c r="AE19" i="9"/>
  <c r="AE35" i="14"/>
  <c r="AE39" i="14" s="1"/>
  <c r="AE10" i="5" s="1"/>
  <c r="AE3" i="8"/>
  <c r="AF3" i="8" s="1"/>
  <c r="AI3" i="8" s="1"/>
  <c r="AE41" i="8"/>
  <c r="AE30" i="8"/>
  <c r="AE28" i="8"/>
  <c r="AE13" i="8"/>
  <c r="AE44" i="9"/>
  <c r="AE43" i="8"/>
  <c r="AE19" i="8"/>
  <c r="AE22" i="8"/>
  <c r="AE44" i="8"/>
  <c r="AE27" i="8"/>
  <c r="AE35" i="8" s="1"/>
  <c r="AE14" i="9"/>
  <c r="AF17" i="10"/>
  <c r="AF18" i="10" s="1"/>
  <c r="AE15" i="8"/>
  <c r="AE31" i="8"/>
  <c r="AE4" i="9"/>
  <c r="AF17" i="13"/>
  <c r="AF18" i="13" s="1"/>
  <c r="AG43" i="6"/>
  <c r="AF24" i="25"/>
  <c r="AF27" i="25" s="1"/>
  <c r="AG44" i="6"/>
  <c r="AA15" i="28"/>
  <c r="AA13" i="26"/>
  <c r="AF18" i="6"/>
  <c r="AF17" i="18"/>
  <c r="AF18" i="18" s="1"/>
  <c r="AF7" i="4"/>
  <c r="AE9" i="4"/>
  <c r="AE30" i="4"/>
  <c r="AF28" i="4"/>
  <c r="AE18" i="4"/>
  <c r="AF15" i="4"/>
  <c r="AI20" i="4"/>
  <c r="AG20" i="4"/>
  <c r="AE14" i="4"/>
  <c r="AF10" i="4"/>
  <c r="K2" i="7"/>
  <c r="AF19" i="26"/>
  <c r="AF20" i="26" s="1"/>
  <c r="AG17" i="14"/>
  <c r="AG17" i="13" s="1"/>
  <c r="AG43" i="13"/>
  <c r="AF19" i="14"/>
  <c r="AF19" i="13" s="1"/>
  <c r="AF20" i="13" s="1"/>
  <c r="AG20" i="14"/>
  <c r="AG19" i="14" s="1"/>
  <c r="AG19" i="13" s="1"/>
  <c r="AE20" i="10"/>
  <c r="J2" i="30"/>
  <c r="AE43" i="9"/>
  <c r="AE18" i="9" s="1"/>
  <c r="AE27" i="9"/>
  <c r="AE22" i="9"/>
  <c r="K2" i="23"/>
  <c r="AI12" i="4"/>
  <c r="AG12" i="4"/>
  <c r="AG13" i="4"/>
  <c r="AI13" i="4"/>
  <c r="AI8" i="4"/>
  <c r="AG8" i="4"/>
  <c r="I12" i="2"/>
  <c r="K2" i="28"/>
  <c r="AG17" i="6"/>
  <c r="S2" i="16"/>
  <c r="T2" i="16"/>
  <c r="AB2" i="16"/>
  <c r="V2" i="16"/>
  <c r="U2" i="16"/>
  <c r="K2" i="27"/>
  <c r="AE28" i="9"/>
  <c r="AF28" i="9" s="1"/>
  <c r="AE3" i="9"/>
  <c r="AF3" i="9" s="1"/>
  <c r="AE31" i="9"/>
  <c r="AF31" i="9" s="1"/>
  <c r="AG31" i="9" s="1"/>
  <c r="H28" i="2"/>
  <c r="H26" i="2"/>
  <c r="H27" i="2" s="1"/>
  <c r="AE33" i="9"/>
  <c r="AF33" i="9" s="1"/>
  <c r="AG33" i="9" s="1"/>
  <c r="AE13" i="9"/>
  <c r="P2" i="22"/>
  <c r="Q2" i="22"/>
  <c r="N2" i="22"/>
  <c r="O2" i="22"/>
  <c r="W2" i="22"/>
  <c r="AI4" i="4"/>
  <c r="AG4" i="4"/>
  <c r="J2" i="20"/>
  <c r="AF18" i="31"/>
  <c r="J21" i="2"/>
  <c r="J22" i="2"/>
  <c r="J24" i="2"/>
  <c r="J15" i="2"/>
  <c r="J17" i="2"/>
  <c r="J19" i="2"/>
  <c r="J14" i="2"/>
  <c r="K8" i="2"/>
  <c r="J23" i="2"/>
  <c r="J18" i="2"/>
  <c r="J16" i="2"/>
  <c r="J29" i="2" s="1"/>
  <c r="J20" i="2"/>
  <c r="AG3" i="14"/>
  <c r="AF13" i="14"/>
  <c r="AI3" i="14"/>
  <c r="AE15" i="9"/>
  <c r="AE25" i="9"/>
  <c r="AA2" i="8"/>
  <c r="X2" i="8"/>
  <c r="AC2" i="8"/>
  <c r="Y2" i="8"/>
  <c r="Z2" i="8"/>
  <c r="K2" i="34"/>
  <c r="AG29" i="4"/>
  <c r="AI29" i="4"/>
  <c r="AG21" i="4"/>
  <c r="AI21" i="4"/>
  <c r="AG17" i="4"/>
  <c r="AI17" i="4"/>
  <c r="AG19" i="11"/>
  <c r="AG19" i="10" s="1"/>
  <c r="AG44" i="10"/>
  <c r="AE15" i="14"/>
  <c r="AB15" i="28"/>
  <c r="AB13" i="26"/>
  <c r="K2" i="12"/>
  <c r="K2" i="26"/>
  <c r="AG19" i="19"/>
  <c r="AG19" i="18" s="1"/>
  <c r="AG44" i="18"/>
  <c r="K2" i="21"/>
  <c r="M2" i="5"/>
  <c r="AG44" i="13"/>
  <c r="AG17" i="27"/>
  <c r="AG43" i="26"/>
  <c r="AE37" i="9"/>
  <c r="AF37" i="9" s="1"/>
  <c r="AG37" i="9" s="1"/>
  <c r="AE41" i="9"/>
  <c r="AG25" i="4"/>
  <c r="AI25" i="4"/>
  <c r="Z15" i="28"/>
  <c r="Z13" i="26"/>
  <c r="AG37" i="14"/>
  <c r="J2" i="33"/>
  <c r="AG44" i="26"/>
  <c r="AG19" i="27"/>
  <c r="AG19" i="26" s="1"/>
  <c r="K2" i="17"/>
  <c r="AE18" i="6"/>
  <c r="AE40" i="6"/>
  <c r="AG17" i="11"/>
  <c r="AG17" i="10" s="1"/>
  <c r="AG43" i="10"/>
  <c r="I25" i="2"/>
  <c r="AF19" i="18"/>
  <c r="AF20" i="18" s="1"/>
  <c r="AI13" i="32"/>
  <c r="AF15" i="32"/>
  <c r="AF24" i="32"/>
  <c r="AE24" i="9"/>
  <c r="AE30" i="9"/>
  <c r="AC14" i="28"/>
  <c r="AC13" i="26"/>
  <c r="AC15" i="28"/>
  <c r="L2" i="3"/>
  <c r="M2" i="3" s="1"/>
  <c r="R2" i="3" s="1"/>
  <c r="W2" i="3" s="1"/>
  <c r="AB2" i="3" s="1"/>
  <c r="AG33" i="14"/>
  <c r="M2" i="24"/>
  <c r="R2" i="24" s="1"/>
  <c r="J2" i="18"/>
  <c r="K2" i="18" s="1"/>
  <c r="L2" i="18" s="1"/>
  <c r="M2" i="18" s="1"/>
  <c r="R2" i="18" s="1"/>
  <c r="AG31" i="4"/>
  <c r="AI31" i="4"/>
  <c r="AG5" i="4"/>
  <c r="AI5" i="4"/>
  <c r="AG27" i="4"/>
  <c r="AI27" i="4"/>
  <c r="AE6" i="4"/>
  <c r="AF3" i="4"/>
  <c r="AF20" i="31"/>
  <c r="AG17" i="32"/>
  <c r="AG17" i="31" s="1"/>
  <c r="AG43" i="31"/>
  <c r="K2" i="36"/>
  <c r="L2" i="36" s="1"/>
  <c r="M2" i="36" s="1"/>
  <c r="R2" i="36" s="1"/>
  <c r="AJ13" i="25"/>
  <c r="AG24" i="25"/>
  <c r="AG15" i="25"/>
  <c r="J2" i="15"/>
  <c r="K2" i="15" s="1"/>
  <c r="L2" i="15" s="1"/>
  <c r="M2" i="15" s="1"/>
  <c r="R2" i="15" s="1"/>
  <c r="AG19" i="32"/>
  <c r="AG19" i="31" s="1"/>
  <c r="AG44" i="31"/>
  <c r="AI16" i="4"/>
  <c r="AG16" i="4"/>
  <c r="AI24" i="4"/>
  <c r="AG24" i="4"/>
  <c r="J2" i="19"/>
  <c r="Y2" i="9"/>
  <c r="AC2" i="9"/>
  <c r="Z2" i="9"/>
  <c r="X2" i="9"/>
  <c r="AA2" i="9"/>
  <c r="AE22" i="4"/>
  <c r="AF19" i="4"/>
  <c r="P2" i="35"/>
  <c r="N2" i="35"/>
  <c r="W2" i="35"/>
  <c r="O2" i="35"/>
  <c r="Q2" i="35"/>
  <c r="AG33" i="4"/>
  <c r="AI33" i="4"/>
  <c r="AE26" i="4"/>
  <c r="AF23" i="4"/>
  <c r="AG17" i="19"/>
  <c r="AG17" i="18" s="1"/>
  <c r="AG43" i="18"/>
  <c r="AG32" i="4"/>
  <c r="AI32" i="4"/>
  <c r="AI11" i="4"/>
  <c r="AG11" i="4"/>
  <c r="K2" i="13"/>
  <c r="J2" i="29"/>
  <c r="J2" i="11"/>
  <c r="AG13" i="32"/>
  <c r="AJ3" i="32"/>
  <c r="AE40" i="9"/>
  <c r="J2" i="31"/>
  <c r="AF13" i="8" l="1"/>
  <c r="AI13" i="8" s="1"/>
  <c r="AE37" i="16"/>
  <c r="AE20" i="9"/>
  <c r="AF20" i="9" s="1"/>
  <c r="AE40" i="16"/>
  <c r="AG3" i="8"/>
  <c r="AJ3" i="8" s="1"/>
  <c r="AE19" i="16"/>
  <c r="AE20" i="8"/>
  <c r="AE17" i="16"/>
  <c r="AE43" i="16"/>
  <c r="AE41" i="3"/>
  <c r="AE28" i="16"/>
  <c r="AE22" i="16"/>
  <c r="AE15" i="3"/>
  <c r="AE13" i="16"/>
  <c r="AE27" i="16"/>
  <c r="O12" i="2"/>
  <c r="P12" i="2" s="1"/>
  <c r="AE14" i="16"/>
  <c r="AE4" i="3"/>
  <c r="AE25" i="16"/>
  <c r="AE28" i="3"/>
  <c r="AE4" i="16"/>
  <c r="AE18" i="3"/>
  <c r="AI24" i="25"/>
  <c r="AF30" i="25"/>
  <c r="AF35" i="25" s="1"/>
  <c r="AF39" i="25" s="1"/>
  <c r="AF41" i="25" s="1"/>
  <c r="AF25" i="25"/>
  <c r="J25" i="2"/>
  <c r="J26" i="2" s="1"/>
  <c r="J27" i="2" s="1"/>
  <c r="AG18" i="18"/>
  <c r="AG20" i="18"/>
  <c r="AG20" i="26"/>
  <c r="AI19" i="4"/>
  <c r="AF22" i="4"/>
  <c r="AG19" i="4"/>
  <c r="Q2" i="18"/>
  <c r="N2" i="18"/>
  <c r="P2" i="18"/>
  <c r="W2" i="18"/>
  <c r="O2" i="18"/>
  <c r="AF2" i="3"/>
  <c r="AC2" i="3"/>
  <c r="Z15" i="26"/>
  <c r="Z13" i="3"/>
  <c r="Z15" i="3" s="1"/>
  <c r="AE30" i="16"/>
  <c r="AE40" i="3"/>
  <c r="AJ12" i="4"/>
  <c r="AI15" i="4"/>
  <c r="AF18" i="4"/>
  <c r="AG15" i="4"/>
  <c r="L2" i="27"/>
  <c r="M2" i="27" s="1"/>
  <c r="R2" i="27" s="1"/>
  <c r="L2" i="7"/>
  <c r="M2" i="7" s="1"/>
  <c r="R2" i="7" s="1"/>
  <c r="K2" i="31"/>
  <c r="L2" i="31" s="1"/>
  <c r="M2" i="31" s="1"/>
  <c r="R2" i="31" s="1"/>
  <c r="L2" i="13"/>
  <c r="M2" i="13" s="1"/>
  <c r="R2" i="13" s="1"/>
  <c r="AF26" i="4"/>
  <c r="AG23" i="4"/>
  <c r="AI23" i="4"/>
  <c r="V2" i="35"/>
  <c r="U2" i="35"/>
  <c r="S2" i="35"/>
  <c r="T2" i="35"/>
  <c r="AB2" i="35"/>
  <c r="AG20" i="31"/>
  <c r="AG18" i="31"/>
  <c r="M12" i="2"/>
  <c r="I28" i="2"/>
  <c r="I26" i="2"/>
  <c r="I27" i="2" s="1"/>
  <c r="AG18" i="10"/>
  <c r="AE31" i="3"/>
  <c r="R2" i="5"/>
  <c r="L2" i="26"/>
  <c r="AI13" i="14"/>
  <c r="AF24" i="14"/>
  <c r="AF15" i="14"/>
  <c r="K14" i="2"/>
  <c r="K22" i="2"/>
  <c r="K12" i="2"/>
  <c r="K15" i="2"/>
  <c r="K17" i="2"/>
  <c r="K19" i="2"/>
  <c r="L8" i="2"/>
  <c r="K16" i="2"/>
  <c r="K29" i="2" s="1"/>
  <c r="K18" i="2"/>
  <c r="K20" i="2"/>
  <c r="K23" i="2"/>
  <c r="K24" i="2"/>
  <c r="K21" i="2"/>
  <c r="J12" i="2"/>
  <c r="T2" i="22"/>
  <c r="AB2" i="22"/>
  <c r="V2" i="22"/>
  <c r="S2" i="22"/>
  <c r="U2" i="22"/>
  <c r="AE41" i="16"/>
  <c r="AI3" i="4"/>
  <c r="AF6" i="4"/>
  <c r="AG3" i="4"/>
  <c r="N2" i="24"/>
  <c r="W2" i="24"/>
  <c r="O2" i="24"/>
  <c r="P2" i="24"/>
  <c r="Q2" i="24"/>
  <c r="AI3" i="9"/>
  <c r="AF13" i="9"/>
  <c r="AG3" i="9"/>
  <c r="AE14" i="3"/>
  <c r="AF14" i="4"/>
  <c r="AI10" i="4"/>
  <c r="AG10" i="4"/>
  <c r="AJ5" i="4"/>
  <c r="AC15" i="26"/>
  <c r="AC13" i="3"/>
  <c r="AF19" i="9"/>
  <c r="AF19" i="6" s="1"/>
  <c r="AG20" i="9"/>
  <c r="AG19" i="9" s="1"/>
  <c r="AG19" i="6" s="1"/>
  <c r="AJ3" i="14"/>
  <c r="AG13" i="14"/>
  <c r="AI28" i="4"/>
  <c r="AF30" i="4"/>
  <c r="AG28" i="4"/>
  <c r="K2" i="29"/>
  <c r="O2" i="15"/>
  <c r="W2" i="15"/>
  <c r="P2" i="15"/>
  <c r="Q2" i="15"/>
  <c r="N2" i="15"/>
  <c r="AE34" i="4"/>
  <c r="AJ31" i="4"/>
  <c r="AJ25" i="4"/>
  <c r="L2" i="12"/>
  <c r="AE37" i="8"/>
  <c r="AF37" i="8" s="1"/>
  <c r="AG37" i="8" s="1"/>
  <c r="AE17" i="8"/>
  <c r="AE18" i="8" s="1"/>
  <c r="K2" i="20"/>
  <c r="L2" i="28"/>
  <c r="K2" i="30"/>
  <c r="K2" i="11"/>
  <c r="AJ32" i="4"/>
  <c r="AE35" i="9"/>
  <c r="AE39" i="9" s="1"/>
  <c r="AE5" i="5" s="1"/>
  <c r="K2" i="33"/>
  <c r="L2" i="21"/>
  <c r="AB15" i="26"/>
  <c r="AB13" i="3"/>
  <c r="AJ29" i="4"/>
  <c r="AJ4" i="4"/>
  <c r="AA2" i="16"/>
  <c r="X2" i="16"/>
  <c r="Y2" i="16"/>
  <c r="Z2" i="16"/>
  <c r="AC2" i="16"/>
  <c r="AC48" i="36"/>
  <c r="AC100" i="5" s="1"/>
  <c r="AC33" i="5"/>
  <c r="AC39" i="3"/>
  <c r="AG18" i="13"/>
  <c r="AJ20" i="4"/>
  <c r="AI7" i="4"/>
  <c r="AF9" i="4"/>
  <c r="AG7" i="4"/>
  <c r="AE20" i="3"/>
  <c r="AJ16" i="4"/>
  <c r="AJ27" i="4"/>
  <c r="AF37" i="16"/>
  <c r="L2" i="34"/>
  <c r="AG18" i="6"/>
  <c r="AG20" i="13"/>
  <c r="AJ24" i="4"/>
  <c r="AJ17" i="4"/>
  <c r="AJ21" i="4"/>
  <c r="AJ8" i="4"/>
  <c r="L2" i="23"/>
  <c r="M2" i="23" s="1"/>
  <c r="R2" i="23" s="1"/>
  <c r="AJ33" i="4"/>
  <c r="K2" i="19"/>
  <c r="AI24" i="32"/>
  <c r="AF25" i="32"/>
  <c r="AF30" i="32"/>
  <c r="AF27" i="32"/>
  <c r="AG24" i="32"/>
  <c r="AG15" i="32"/>
  <c r="AJ13" i="32"/>
  <c r="AJ11" i="4"/>
  <c r="AE25" i="3"/>
  <c r="AF15" i="8"/>
  <c r="AF24" i="8"/>
  <c r="AG25" i="25"/>
  <c r="AJ24" i="25"/>
  <c r="AG30" i="25"/>
  <c r="AG27" i="25"/>
  <c r="N2" i="36"/>
  <c r="W2" i="36"/>
  <c r="P2" i="36"/>
  <c r="O2" i="36"/>
  <c r="Q2" i="36"/>
  <c r="AE43" i="3"/>
  <c r="L2" i="17"/>
  <c r="AG20" i="10"/>
  <c r="AE44" i="16"/>
  <c r="AE31" i="16"/>
  <c r="AF31" i="16" s="1"/>
  <c r="AG31" i="16" s="1"/>
  <c r="AJ13" i="4"/>
  <c r="AA15" i="26"/>
  <c r="AA13" i="3"/>
  <c r="AA15" i="3" s="1"/>
  <c r="AE18" i="16" l="1"/>
  <c r="AG13" i="8"/>
  <c r="AE20" i="22"/>
  <c r="AE22" i="35"/>
  <c r="AE28" i="22"/>
  <c r="AE31" i="22"/>
  <c r="J28" i="2"/>
  <c r="AE28" i="35"/>
  <c r="AE19" i="35"/>
  <c r="AG35" i="25"/>
  <c r="AG39" i="25" s="1"/>
  <c r="AG21" i="5" s="1"/>
  <c r="AF40" i="25"/>
  <c r="AI39" i="25"/>
  <c r="AE39" i="8"/>
  <c r="AE4" i="5" s="1"/>
  <c r="AF21" i="5"/>
  <c r="AF54" i="5" s="1"/>
  <c r="N2" i="23"/>
  <c r="W2" i="23"/>
  <c r="O2" i="23"/>
  <c r="Q2" i="23"/>
  <c r="P2" i="23"/>
  <c r="AG37" i="16"/>
  <c r="AE41" i="35"/>
  <c r="L12" i="2"/>
  <c r="N12" i="2" s="1"/>
  <c r="X2" i="35"/>
  <c r="AC2" i="35"/>
  <c r="Y2" i="35"/>
  <c r="AA2" i="35"/>
  <c r="Z2" i="35"/>
  <c r="N2" i="31"/>
  <c r="W2" i="31"/>
  <c r="P2" i="31"/>
  <c r="Q2" i="31"/>
  <c r="O2" i="31"/>
  <c r="N2" i="7"/>
  <c r="W2" i="7"/>
  <c r="O2" i="7"/>
  <c r="P2" i="7"/>
  <c r="Q2" i="7"/>
  <c r="AG18" i="4"/>
  <c r="AJ15" i="4"/>
  <c r="U2" i="18"/>
  <c r="S2" i="18"/>
  <c r="T2" i="18"/>
  <c r="V2" i="18"/>
  <c r="AB2" i="18"/>
  <c r="AG9" i="4"/>
  <c r="AJ7" i="4"/>
  <c r="AC43" i="3"/>
  <c r="AC40" i="3"/>
  <c r="AE33" i="35"/>
  <c r="AF33" i="35" s="1"/>
  <c r="AG33" i="35" s="1"/>
  <c r="M2" i="28"/>
  <c r="AF63" i="4"/>
  <c r="AI30" i="4"/>
  <c r="AC14" i="3"/>
  <c r="AC15" i="3"/>
  <c r="T2" i="24"/>
  <c r="AB2" i="24"/>
  <c r="V2" i="24"/>
  <c r="S2" i="24"/>
  <c r="U2" i="24"/>
  <c r="AI24" i="14"/>
  <c r="AF30" i="14"/>
  <c r="AF27" i="14"/>
  <c r="AF25" i="14"/>
  <c r="AI18" i="4"/>
  <c r="AF51" i="4"/>
  <c r="U2" i="15"/>
  <c r="S2" i="15"/>
  <c r="T2" i="15"/>
  <c r="AB2" i="15"/>
  <c r="V2" i="15"/>
  <c r="M2" i="21"/>
  <c r="AE30" i="35"/>
  <c r="L2" i="30"/>
  <c r="M2" i="30" s="1"/>
  <c r="R2" i="30" s="1"/>
  <c r="L2" i="20"/>
  <c r="AG6" i="4"/>
  <c r="AJ3" i="4"/>
  <c r="AC34" i="5"/>
  <c r="AC114" i="5"/>
  <c r="AE14" i="35"/>
  <c r="AE37" i="35"/>
  <c r="AF37" i="35" s="1"/>
  <c r="AG37" i="35" s="1"/>
  <c r="AG24" i="14"/>
  <c r="AG15" i="14"/>
  <c r="AJ13" i="14"/>
  <c r="AF34" i="4"/>
  <c r="AI6" i="4"/>
  <c r="AF39" i="4"/>
  <c r="M2" i="26"/>
  <c r="AG2" i="3"/>
  <c r="AE46" i="3"/>
  <c r="Q12" i="2"/>
  <c r="R12" i="2" s="1"/>
  <c r="M2" i="17"/>
  <c r="R2" i="17" s="1"/>
  <c r="AJ24" i="32"/>
  <c r="AG25" i="32"/>
  <c r="AG30" i="32"/>
  <c r="AG27" i="32"/>
  <c r="M2" i="34"/>
  <c r="AB15" i="3"/>
  <c r="AB14" i="3"/>
  <c r="AE20" i="16"/>
  <c r="AE27" i="35"/>
  <c r="M2" i="12"/>
  <c r="AG14" i="4"/>
  <c r="AJ10" i="4"/>
  <c r="AJ3" i="9"/>
  <c r="AG13" i="9"/>
  <c r="N2" i="13"/>
  <c r="P2" i="13"/>
  <c r="Q2" i="13"/>
  <c r="W2" i="13"/>
  <c r="O2" i="13"/>
  <c r="AG22" i="4"/>
  <c r="AJ19" i="4"/>
  <c r="AF27" i="8"/>
  <c r="AI24" i="8"/>
  <c r="AF30" i="8"/>
  <c r="AF25" i="8"/>
  <c r="L2" i="19"/>
  <c r="AE17" i="35"/>
  <c r="L2" i="29"/>
  <c r="M2" i="29" s="1"/>
  <c r="R2" i="29" s="1"/>
  <c r="AG20" i="6"/>
  <c r="AI13" i="9"/>
  <c r="AF15" i="9"/>
  <c r="AF24" i="9"/>
  <c r="K25" i="2"/>
  <c r="AG26" i="4"/>
  <c r="AJ23" i="4"/>
  <c r="AI22" i="4"/>
  <c r="AF55" i="4"/>
  <c r="AI9" i="4"/>
  <c r="AF42" i="4"/>
  <c r="N2" i="5"/>
  <c r="W2" i="5"/>
  <c r="O2" i="5"/>
  <c r="P2" i="5"/>
  <c r="Q2" i="5"/>
  <c r="T2" i="36"/>
  <c r="AB2" i="36"/>
  <c r="U2" i="36"/>
  <c r="V2" i="36"/>
  <c r="S2" i="36"/>
  <c r="AF35" i="32"/>
  <c r="AF39" i="32" s="1"/>
  <c r="AE15" i="16"/>
  <c r="AE3" i="16"/>
  <c r="AE24" i="16"/>
  <c r="AE33" i="16"/>
  <c r="L2" i="33"/>
  <c r="L2" i="11"/>
  <c r="AJ28" i="4"/>
  <c r="AG30" i="4"/>
  <c r="AF20" i="6"/>
  <c r="AI14" i="4"/>
  <c r="AF47" i="4"/>
  <c r="X2" i="22"/>
  <c r="Y2" i="22"/>
  <c r="AC2" i="22"/>
  <c r="Z2" i="22"/>
  <c r="AA2" i="22"/>
  <c r="AI26" i="4"/>
  <c r="AF59" i="4"/>
  <c r="N2" i="27"/>
  <c r="O2" i="27"/>
  <c r="W2" i="27"/>
  <c r="P2" i="27"/>
  <c r="Q2" i="27"/>
  <c r="AG15" i="8"/>
  <c r="AG24" i="8"/>
  <c r="AJ13" i="8"/>
  <c r="AE24" i="36" l="1"/>
  <c r="AE22" i="15"/>
  <c r="AE41" i="24"/>
  <c r="AE15" i="18"/>
  <c r="AE14" i="18"/>
  <c r="AE40" i="24"/>
  <c r="AF88" i="5"/>
  <c r="AE18" i="18"/>
  <c r="AE4" i="18"/>
  <c r="AE28" i="15"/>
  <c r="AJ39" i="25"/>
  <c r="AG41" i="25"/>
  <c r="AE31" i="15"/>
  <c r="AF31" i="15" s="1"/>
  <c r="AG31" i="15" s="1"/>
  <c r="AI21" i="5"/>
  <c r="AE27" i="15"/>
  <c r="AE52" i="36"/>
  <c r="AF52" i="36" s="1"/>
  <c r="AF19" i="36" s="1"/>
  <c r="AE3" i="15"/>
  <c r="AF3" i="15" s="1"/>
  <c r="AG3" i="15" s="1"/>
  <c r="AG40" i="25"/>
  <c r="AE41" i="18"/>
  <c r="AE37" i="15"/>
  <c r="L23" i="2"/>
  <c r="AE30" i="24"/>
  <c r="L18" i="2"/>
  <c r="AF35" i="8"/>
  <c r="AF39" i="8" s="1"/>
  <c r="AF4" i="5" s="1"/>
  <c r="AG25" i="8"/>
  <c r="AG27" i="8"/>
  <c r="AJ24" i="8"/>
  <c r="AG30" i="8"/>
  <c r="AE15" i="22"/>
  <c r="AE25" i="22"/>
  <c r="AE40" i="22"/>
  <c r="AE18" i="22"/>
  <c r="AE14" i="22"/>
  <c r="AE41" i="22"/>
  <c r="AE4" i="22"/>
  <c r="K26" i="2"/>
  <c r="K27" i="2" s="1"/>
  <c r="K28" i="2"/>
  <c r="U2" i="5"/>
  <c r="T2" i="5"/>
  <c r="V2" i="5"/>
  <c r="AB2" i="5"/>
  <c r="S2" i="5"/>
  <c r="AG47" i="4"/>
  <c r="AJ14" i="4"/>
  <c r="AE30" i="36"/>
  <c r="T2" i="7"/>
  <c r="AB2" i="7"/>
  <c r="U2" i="7"/>
  <c r="V2" i="7"/>
  <c r="S2" i="7"/>
  <c r="L22" i="2"/>
  <c r="V2" i="23"/>
  <c r="AB2" i="23"/>
  <c r="T2" i="23"/>
  <c r="U2" i="23"/>
  <c r="S2" i="23"/>
  <c r="AG63" i="4"/>
  <c r="AJ30" i="4"/>
  <c r="AG55" i="4"/>
  <c r="AJ22" i="4"/>
  <c r="T2" i="13"/>
  <c r="AB2" i="13"/>
  <c r="S2" i="13"/>
  <c r="U2" i="13"/>
  <c r="V2" i="13"/>
  <c r="R2" i="12"/>
  <c r="AF35" i="14"/>
  <c r="AF39" i="14" s="1"/>
  <c r="AA2" i="24"/>
  <c r="Z2" i="24"/>
  <c r="X2" i="24"/>
  <c r="Y2" i="24"/>
  <c r="AC2" i="24"/>
  <c r="L19" i="2"/>
  <c r="L15" i="2"/>
  <c r="AG42" i="4"/>
  <c r="AJ9" i="4"/>
  <c r="AG51" i="4"/>
  <c r="AJ18" i="4"/>
  <c r="AE15" i="35"/>
  <c r="AE40" i="35"/>
  <c r="AE31" i="35"/>
  <c r="AF31" i="35" s="1"/>
  <c r="AG31" i="35" s="1"/>
  <c r="AE3" i="35"/>
  <c r="AE13" i="35"/>
  <c r="AE25" i="35"/>
  <c r="AE24" i="35"/>
  <c r="AE35" i="35" s="1"/>
  <c r="AE39" i="35" s="1"/>
  <c r="AE44" i="35"/>
  <c r="AE20" i="35" s="1"/>
  <c r="AE43" i="35"/>
  <c r="AE18" i="35" s="1"/>
  <c r="AE4" i="35"/>
  <c r="L16" i="2"/>
  <c r="L29" i="2" s="1"/>
  <c r="M2" i="20"/>
  <c r="R2" i="20" s="1"/>
  <c r="AI24" i="9"/>
  <c r="AF30" i="9"/>
  <c r="AF25" i="9"/>
  <c r="AF27" i="9"/>
  <c r="R2" i="21"/>
  <c r="R2" i="28"/>
  <c r="L14" i="2"/>
  <c r="AI34" i="4"/>
  <c r="AF67" i="4"/>
  <c r="AG15" i="9"/>
  <c r="AG24" i="9"/>
  <c r="AJ13" i="9"/>
  <c r="AG35" i="32"/>
  <c r="AG39" i="32" s="1"/>
  <c r="Y2" i="18"/>
  <c r="AC2" i="18"/>
  <c r="X2" i="18"/>
  <c r="Z2" i="18"/>
  <c r="AA2" i="18"/>
  <c r="S2" i="31"/>
  <c r="AB2" i="31"/>
  <c r="U2" i="31"/>
  <c r="V2" i="31"/>
  <c r="T2" i="31"/>
  <c r="M2" i="11"/>
  <c r="AE35" i="16"/>
  <c r="AE39" i="16" s="1"/>
  <c r="M2" i="19"/>
  <c r="Q2" i="17"/>
  <c r="P2" i="17"/>
  <c r="N2" i="17"/>
  <c r="O2" i="17"/>
  <c r="W2" i="17"/>
  <c r="AJ24" i="14"/>
  <c r="AG25" i="14"/>
  <c r="AG27" i="14"/>
  <c r="AG30" i="14"/>
  <c r="X2" i="15"/>
  <c r="Z2" i="15"/>
  <c r="AC2" i="15"/>
  <c r="Y2" i="15"/>
  <c r="AA2" i="15"/>
  <c r="AG54" i="5"/>
  <c r="AJ21" i="5"/>
  <c r="AG88" i="5"/>
  <c r="L21" i="2"/>
  <c r="L24" i="2"/>
  <c r="M2" i="33"/>
  <c r="O2" i="29"/>
  <c r="W2" i="29"/>
  <c r="N2" i="29"/>
  <c r="Q2" i="29"/>
  <c r="P2" i="29"/>
  <c r="AF33" i="16"/>
  <c r="AF40" i="32"/>
  <c r="AI39" i="32"/>
  <c r="AF41" i="32"/>
  <c r="AF28" i="5"/>
  <c r="V2" i="27"/>
  <c r="T2" i="27"/>
  <c r="AB2" i="27"/>
  <c r="S2" i="27"/>
  <c r="U2" i="27"/>
  <c r="AF13" i="15"/>
  <c r="AF3" i="16"/>
  <c r="Z2" i="36"/>
  <c r="X2" i="36"/>
  <c r="AC2" i="36"/>
  <c r="AA2" i="36"/>
  <c r="Y2" i="36"/>
  <c r="AG59" i="4"/>
  <c r="AJ26" i="4"/>
  <c r="R2" i="34"/>
  <c r="R2" i="26"/>
  <c r="AG39" i="4"/>
  <c r="AJ6" i="4"/>
  <c r="AG34" i="4"/>
  <c r="N2" i="30"/>
  <c r="W2" i="30"/>
  <c r="P2" i="30"/>
  <c r="O2" i="30"/>
  <c r="Q2" i="30"/>
  <c r="L17" i="2"/>
  <c r="L20" i="2"/>
  <c r="AG52" i="36" l="1"/>
  <c r="AG19" i="36" s="1"/>
  <c r="AF40" i="8"/>
  <c r="AI3" i="15"/>
  <c r="AE25" i="13"/>
  <c r="AF41" i="8"/>
  <c r="AI39" i="8"/>
  <c r="AF35" i="9"/>
  <c r="AF39" i="9" s="1"/>
  <c r="AF40" i="9" s="1"/>
  <c r="AG35" i="8"/>
  <c r="AG39" i="8" s="1"/>
  <c r="AJ39" i="8" s="1"/>
  <c r="AG35" i="14"/>
  <c r="AG39" i="14" s="1"/>
  <c r="AG40" i="14" s="1"/>
  <c r="R2" i="11"/>
  <c r="S2" i="30"/>
  <c r="AB2" i="30"/>
  <c r="T2" i="30"/>
  <c r="U2" i="30"/>
  <c r="V2" i="30"/>
  <c r="X2" i="27"/>
  <c r="Z2" i="27"/>
  <c r="Y2" i="27"/>
  <c r="AC2" i="27"/>
  <c r="AA2" i="27"/>
  <c r="T2" i="17"/>
  <c r="AB2" i="17"/>
  <c r="V2" i="17"/>
  <c r="U2" i="17"/>
  <c r="S2" i="17"/>
  <c r="Z2" i="23"/>
  <c r="AC2" i="23"/>
  <c r="X2" i="23"/>
  <c r="Y2" i="23"/>
  <c r="AA2" i="23"/>
  <c r="AE32" i="5"/>
  <c r="AE112" i="5" s="1"/>
  <c r="R2" i="19"/>
  <c r="AG3" i="16"/>
  <c r="AI3" i="16"/>
  <c r="AF13" i="16"/>
  <c r="AG33" i="16"/>
  <c r="L25" i="2"/>
  <c r="R2" i="33"/>
  <c r="Q2" i="34"/>
  <c r="O2" i="34"/>
  <c r="W2" i="34"/>
  <c r="N2" i="34"/>
  <c r="P2" i="34"/>
  <c r="N2" i="28"/>
  <c r="P2" i="28"/>
  <c r="W2" i="28"/>
  <c r="Q2" i="28"/>
  <c r="O2" i="28"/>
  <c r="P2" i="20"/>
  <c r="N2" i="20"/>
  <c r="W2" i="20"/>
  <c r="Q2" i="20"/>
  <c r="O2" i="20"/>
  <c r="P2" i="12"/>
  <c r="Q2" i="12"/>
  <c r="N2" i="12"/>
  <c r="O2" i="12"/>
  <c r="W2" i="12"/>
  <c r="AF2" i="5"/>
  <c r="X2" i="5"/>
  <c r="AC2" i="5"/>
  <c r="Y2" i="5"/>
  <c r="Z2" i="5"/>
  <c r="AA2" i="5"/>
  <c r="AF71" i="5"/>
  <c r="AI4" i="5"/>
  <c r="AF37" i="5"/>
  <c r="AF95" i="5"/>
  <c r="AF61" i="5"/>
  <c r="AI28" i="5"/>
  <c r="AJ3" i="15"/>
  <c r="AG13" i="15"/>
  <c r="AA2" i="31"/>
  <c r="Y2" i="31"/>
  <c r="Z2" i="31"/>
  <c r="AC2" i="31"/>
  <c r="X2" i="31"/>
  <c r="AJ39" i="32"/>
  <c r="AG40" i="32"/>
  <c r="AG41" i="32"/>
  <c r="AG28" i="5"/>
  <c r="AF41" i="14"/>
  <c r="AI39" i="14"/>
  <c r="AF40" i="14"/>
  <c r="AF10" i="5"/>
  <c r="AG67" i="4"/>
  <c r="AJ34" i="4"/>
  <c r="AE17" i="36"/>
  <c r="AE51" i="36"/>
  <c r="AE13" i="36"/>
  <c r="AE22" i="36"/>
  <c r="AE41" i="36"/>
  <c r="AE15" i="36"/>
  <c r="AE19" i="36"/>
  <c r="AE20" i="36" s="1"/>
  <c r="AE25" i="36"/>
  <c r="AE3" i="36"/>
  <c r="AE4" i="36"/>
  <c r="AE43" i="36"/>
  <c r="AE33" i="36"/>
  <c r="AE35" i="36" s="1"/>
  <c r="AE37" i="36"/>
  <c r="AF37" i="36" s="1"/>
  <c r="AG37" i="36" s="1"/>
  <c r="AE44" i="36"/>
  <c r="AE14" i="36"/>
  <c r="AE49" i="36"/>
  <c r="AE45" i="36"/>
  <c r="AE40" i="36"/>
  <c r="AE48" i="36"/>
  <c r="AE31" i="36"/>
  <c r="AF24" i="15"/>
  <c r="AI13" i="15"/>
  <c r="S2" i="29"/>
  <c r="AB2" i="29"/>
  <c r="U2" i="29"/>
  <c r="V2" i="29"/>
  <c r="T2" i="29"/>
  <c r="AF3" i="35"/>
  <c r="AE78" i="4"/>
  <c r="AJ24" i="9"/>
  <c r="AG27" i="9"/>
  <c r="AG30" i="9"/>
  <c r="AG25" i="9"/>
  <c r="AE28" i="24"/>
  <c r="AE44" i="24"/>
  <c r="AE17" i="24"/>
  <c r="AE25" i="24"/>
  <c r="AE19" i="24"/>
  <c r="AE33" i="24"/>
  <c r="AF33" i="24" s="1"/>
  <c r="AG33" i="24" s="1"/>
  <c r="AE24" i="24"/>
  <c r="AE27" i="24"/>
  <c r="AE3" i="24"/>
  <c r="AF3" i="24" s="1"/>
  <c r="AE13" i="24"/>
  <c r="AE37" i="24"/>
  <c r="AF37" i="24" s="1"/>
  <c r="AG37" i="24" s="1"/>
  <c r="AE15" i="24"/>
  <c r="AE4" i="24"/>
  <c r="AE14" i="24"/>
  <c r="AE31" i="24"/>
  <c r="AF31" i="24" s="1"/>
  <c r="AG31" i="24" s="1"/>
  <c r="AE22" i="24"/>
  <c r="AE43" i="24"/>
  <c r="Z2" i="7"/>
  <c r="X2" i="7"/>
  <c r="Y2" i="7"/>
  <c r="AA2" i="7"/>
  <c r="AC2" i="7"/>
  <c r="AE12" i="5"/>
  <c r="AE28" i="18"/>
  <c r="AE25" i="18"/>
  <c r="AE20" i="18"/>
  <c r="AE40" i="18"/>
  <c r="AE31" i="18"/>
  <c r="AE17" i="15"/>
  <c r="AE33" i="15"/>
  <c r="AF33" i="15" s="1"/>
  <c r="AG33" i="15" s="1"/>
  <c r="AE24" i="15"/>
  <c r="AE13" i="15"/>
  <c r="AF15" i="15" s="1"/>
  <c r="AE14" i="15"/>
  <c r="AE25" i="15"/>
  <c r="AE15" i="15"/>
  <c r="AE40" i="15"/>
  <c r="AE4" i="15"/>
  <c r="AE44" i="15"/>
  <c r="AE41" i="15"/>
  <c r="AE30" i="15"/>
  <c r="AE19" i="15"/>
  <c r="AE43" i="15"/>
  <c r="Q2" i="21"/>
  <c r="N2" i="21"/>
  <c r="W2" i="21"/>
  <c r="P2" i="21"/>
  <c r="O2" i="21"/>
  <c r="N2" i="26"/>
  <c r="W2" i="26"/>
  <c r="O2" i="26"/>
  <c r="Q2" i="26"/>
  <c r="P2" i="26"/>
  <c r="Z2" i="13"/>
  <c r="X2" i="13"/>
  <c r="AA2" i="13"/>
  <c r="Y2" i="13"/>
  <c r="AC2" i="13"/>
  <c r="AG4" i="5" l="1"/>
  <c r="AF5" i="5"/>
  <c r="AF41" i="9"/>
  <c r="AI39" i="9"/>
  <c r="AE13" i="17"/>
  <c r="AE13" i="13" s="1"/>
  <c r="AJ39" i="14"/>
  <c r="AG40" i="8"/>
  <c r="AE20" i="24"/>
  <c r="AG10" i="5"/>
  <c r="AG41" i="14"/>
  <c r="AG41" i="8"/>
  <c r="AE35" i="24"/>
  <c r="AE39" i="24" s="1"/>
  <c r="AE20" i="5" s="1"/>
  <c r="AE39" i="36"/>
  <c r="AE47" i="36" s="1"/>
  <c r="AE33" i="5" s="1"/>
  <c r="AE113" i="5" s="1"/>
  <c r="AE18" i="24"/>
  <c r="AE20" i="15"/>
  <c r="AG35" i="9"/>
  <c r="AG39" i="9" s="1"/>
  <c r="AJ39" i="9" s="1"/>
  <c r="AE2" i="5"/>
  <c r="AI2" i="5"/>
  <c r="S2" i="20"/>
  <c r="AB2" i="20"/>
  <c r="T2" i="20"/>
  <c r="U2" i="20"/>
  <c r="V2" i="20"/>
  <c r="AE14" i="23"/>
  <c r="AE31" i="23"/>
  <c r="AF31" i="23" s="1"/>
  <c r="AG31" i="23" s="1"/>
  <c r="AE3" i="23"/>
  <c r="AE17" i="23"/>
  <c r="AE44" i="23"/>
  <c r="AE44" i="22" s="1"/>
  <c r="AE25" i="23"/>
  <c r="AE22" i="23"/>
  <c r="AE22" i="22" s="1"/>
  <c r="AE27" i="23"/>
  <c r="AE27" i="22" s="1"/>
  <c r="AE33" i="23"/>
  <c r="AE15" i="23"/>
  <c r="AE41" i="23"/>
  <c r="AE19" i="23"/>
  <c r="AE4" i="23"/>
  <c r="AE13" i="23"/>
  <c r="AE13" i="22" s="1"/>
  <c r="AE24" i="23"/>
  <c r="AE43" i="23"/>
  <c r="AE43" i="22" s="1"/>
  <c r="AE40" i="23"/>
  <c r="AE37" i="23"/>
  <c r="AE30" i="23"/>
  <c r="AE30" i="22" s="1"/>
  <c r="AE28" i="23"/>
  <c r="AG3" i="35"/>
  <c r="AI3" i="35"/>
  <c r="AF13" i="35"/>
  <c r="AF78" i="4"/>
  <c r="S2" i="34"/>
  <c r="AB2" i="34"/>
  <c r="V2" i="34"/>
  <c r="T2" i="34"/>
  <c r="U2" i="34"/>
  <c r="V2" i="21"/>
  <c r="T2" i="21"/>
  <c r="U2" i="21"/>
  <c r="S2" i="21"/>
  <c r="AB2" i="21"/>
  <c r="AE18" i="15"/>
  <c r="AE44" i="7"/>
  <c r="AE44" i="6" s="1"/>
  <c r="AE43" i="7"/>
  <c r="AE43" i="6" s="1"/>
  <c r="AE19" i="7"/>
  <c r="AE28" i="7"/>
  <c r="AF28" i="7" s="1"/>
  <c r="AG28" i="7" s="1"/>
  <c r="AE24" i="7"/>
  <c r="AE27" i="7"/>
  <c r="AE27" i="6" s="1"/>
  <c r="AE41" i="7"/>
  <c r="AE37" i="7"/>
  <c r="AE31" i="7"/>
  <c r="AF31" i="7" s="1"/>
  <c r="AG31" i="7" s="1"/>
  <c r="AE14" i="7"/>
  <c r="AE25" i="7"/>
  <c r="AE3" i="7"/>
  <c r="AE33" i="7"/>
  <c r="AE13" i="7"/>
  <c r="AE13" i="6" s="1"/>
  <c r="AE15" i="7"/>
  <c r="AE30" i="7"/>
  <c r="AE30" i="6" s="1"/>
  <c r="AE17" i="7"/>
  <c r="AE40" i="7"/>
  <c r="AE4" i="7"/>
  <c r="AE22" i="7"/>
  <c r="AE22" i="6" s="1"/>
  <c r="AF3" i="36"/>
  <c r="AE79" i="4"/>
  <c r="AE18" i="36"/>
  <c r="AE40" i="31"/>
  <c r="AE18" i="31"/>
  <c r="AE25" i="31"/>
  <c r="AE28" i="31"/>
  <c r="AE15" i="31"/>
  <c r="AE31" i="31"/>
  <c r="AE20" i="31"/>
  <c r="AE41" i="31"/>
  <c r="AE14" i="31"/>
  <c r="AE4" i="31"/>
  <c r="T2" i="12"/>
  <c r="AB2" i="12"/>
  <c r="S2" i="12"/>
  <c r="V2" i="12"/>
  <c r="U2" i="12"/>
  <c r="AE24" i="27"/>
  <c r="AE14" i="27"/>
  <c r="AE31" i="27"/>
  <c r="AE37" i="27"/>
  <c r="AE40" i="27"/>
  <c r="AE15" i="27"/>
  <c r="AE25" i="27"/>
  <c r="AE41" i="27"/>
  <c r="AE28" i="27"/>
  <c r="AE43" i="27"/>
  <c r="AE33" i="27"/>
  <c r="AE13" i="27"/>
  <c r="AE17" i="27"/>
  <c r="AE3" i="27"/>
  <c r="AE27" i="27"/>
  <c r="AE30" i="27"/>
  <c r="AE44" i="27"/>
  <c r="AE4" i="27"/>
  <c r="AE19" i="27"/>
  <c r="AE22" i="27"/>
  <c r="AA2" i="30"/>
  <c r="Y2" i="30"/>
  <c r="AC2" i="30"/>
  <c r="Z2" i="30"/>
  <c r="X2" i="30"/>
  <c r="AF27" i="15"/>
  <c r="AI24" i="15"/>
  <c r="AF30" i="15"/>
  <c r="AF25" i="15"/>
  <c r="AJ28" i="5"/>
  <c r="AG61" i="5"/>
  <c r="AG95" i="5"/>
  <c r="AI13" i="16"/>
  <c r="AF15" i="16"/>
  <c r="AF24" i="16"/>
  <c r="V2" i="26"/>
  <c r="T2" i="26"/>
  <c r="U2" i="26"/>
  <c r="AB2" i="26"/>
  <c r="S2" i="26"/>
  <c r="T2" i="28"/>
  <c r="AB2" i="28"/>
  <c r="U2" i="28"/>
  <c r="V2" i="28"/>
  <c r="S2" i="28"/>
  <c r="AJ3" i="16"/>
  <c r="AG13" i="16"/>
  <c r="N2" i="11"/>
  <c r="W2" i="11"/>
  <c r="O2" i="11"/>
  <c r="Q2" i="11"/>
  <c r="P2" i="11"/>
  <c r="AG37" i="5"/>
  <c r="AG71" i="5"/>
  <c r="AJ4" i="5"/>
  <c r="AE4" i="13"/>
  <c r="AE40" i="13"/>
  <c r="AE31" i="13"/>
  <c r="AE14" i="13"/>
  <c r="AE41" i="13"/>
  <c r="AE15" i="13"/>
  <c r="AE20" i="13"/>
  <c r="AE28" i="13"/>
  <c r="AE18" i="13"/>
  <c r="AE35" i="15"/>
  <c r="AE39" i="15" s="1"/>
  <c r="AE11" i="5" s="1"/>
  <c r="AI3" i="24"/>
  <c r="AG3" i="24"/>
  <c r="AF13" i="24"/>
  <c r="AG43" i="5"/>
  <c r="AG77" i="5"/>
  <c r="AJ10" i="5"/>
  <c r="AI10" i="5"/>
  <c r="AF43" i="5"/>
  <c r="AF77" i="5"/>
  <c r="Q15" i="2"/>
  <c r="Q17" i="2"/>
  <c r="AG2" i="5"/>
  <c r="AJ2" i="5" s="1"/>
  <c r="M19" i="2"/>
  <c r="N19" i="2" s="1"/>
  <c r="O24" i="2"/>
  <c r="O19" i="2"/>
  <c r="O16" i="2"/>
  <c r="O21" i="2"/>
  <c r="M22" i="2"/>
  <c r="N22" i="2" s="1"/>
  <c r="O14" i="2"/>
  <c r="O18" i="2"/>
  <c r="M16" i="2"/>
  <c r="Q21" i="2"/>
  <c r="M24" i="2"/>
  <c r="N24" i="2" s="1"/>
  <c r="O23" i="2"/>
  <c r="M20" i="2"/>
  <c r="N20" i="2" s="1"/>
  <c r="M14" i="2"/>
  <c r="Q18" i="2"/>
  <c r="O20" i="2"/>
  <c r="M15" i="2"/>
  <c r="N15" i="2" s="1"/>
  <c r="M21" i="2"/>
  <c r="N21" i="2" s="1"/>
  <c r="M17" i="2"/>
  <c r="N17" i="2" s="1"/>
  <c r="M18" i="2"/>
  <c r="N18" i="2" s="1"/>
  <c r="O15" i="2"/>
  <c r="M23" i="2"/>
  <c r="N23" i="2" s="1"/>
  <c r="O17" i="2"/>
  <c r="O2" i="33"/>
  <c r="W2" i="33"/>
  <c r="P2" i="33"/>
  <c r="Q2" i="33"/>
  <c r="N2" i="33"/>
  <c r="P2" i="19"/>
  <c r="Q2" i="19"/>
  <c r="N2" i="19"/>
  <c r="O2" i="19"/>
  <c r="W2" i="19"/>
  <c r="Y2" i="17"/>
  <c r="AC2" i="17"/>
  <c r="AA2" i="17"/>
  <c r="X2" i="17"/>
  <c r="Z2" i="17"/>
  <c r="Z2" i="29"/>
  <c r="AA2" i="29"/>
  <c r="X2" i="29"/>
  <c r="Y2" i="29"/>
  <c r="AC2" i="29"/>
  <c r="AG15" i="15"/>
  <c r="AJ13" i="15"/>
  <c r="AG24" i="15"/>
  <c r="L26" i="2"/>
  <c r="L27" i="2" s="1"/>
  <c r="L28" i="2"/>
  <c r="AI5" i="5"/>
  <c r="AF72" i="5"/>
  <c r="AF38" i="5"/>
  <c r="Q16" i="2"/>
  <c r="P19" i="2" l="1"/>
  <c r="R21" i="2"/>
  <c r="AG40" i="9"/>
  <c r="AG5" i="5"/>
  <c r="AG72" i="5" s="1"/>
  <c r="P17" i="2"/>
  <c r="R18" i="2"/>
  <c r="R17" i="2"/>
  <c r="AF35" i="15"/>
  <c r="AF39" i="15" s="1"/>
  <c r="AI39" i="15" s="1"/>
  <c r="P20" i="2"/>
  <c r="P21" i="2"/>
  <c r="R15" i="2"/>
  <c r="AG41" i="9"/>
  <c r="AJ3" i="24"/>
  <c r="AG13" i="24"/>
  <c r="AE18" i="27"/>
  <c r="AF33" i="7"/>
  <c r="AE33" i="6"/>
  <c r="AE24" i="6"/>
  <c r="AE35" i="7"/>
  <c r="AE39" i="7" s="1"/>
  <c r="AE18" i="23"/>
  <c r="AE17" i="22"/>
  <c r="U2" i="19"/>
  <c r="AB2" i="19"/>
  <c r="T2" i="19"/>
  <c r="V2" i="19"/>
  <c r="S2" i="19"/>
  <c r="U2" i="33"/>
  <c r="S2" i="33"/>
  <c r="T2" i="33"/>
  <c r="AB2" i="33"/>
  <c r="V2" i="33"/>
  <c r="Q23" i="2"/>
  <c r="R23" i="2" s="1"/>
  <c r="AF25" i="16"/>
  <c r="AF27" i="16"/>
  <c r="AF30" i="16"/>
  <c r="AI24" i="16"/>
  <c r="Z2" i="12"/>
  <c r="AA2" i="12"/>
  <c r="X2" i="12"/>
  <c r="AC2" i="12"/>
  <c r="Y2" i="12"/>
  <c r="AE71" i="5"/>
  <c r="AE79" i="5"/>
  <c r="AE87" i="5"/>
  <c r="AE95" i="5"/>
  <c r="AE76" i="5"/>
  <c r="AE84" i="5"/>
  <c r="AE92" i="5"/>
  <c r="AE100" i="5"/>
  <c r="AE73" i="5"/>
  <c r="AE81" i="5"/>
  <c r="AE89" i="5"/>
  <c r="AE97" i="5"/>
  <c r="AE70" i="5"/>
  <c r="AE78" i="5"/>
  <c r="AE86" i="5"/>
  <c r="AE94" i="5"/>
  <c r="AE75" i="5"/>
  <c r="AE83" i="5"/>
  <c r="AE91" i="5"/>
  <c r="AE99" i="5"/>
  <c r="AE36" i="5"/>
  <c r="AE37" i="5"/>
  <c r="AE38" i="5"/>
  <c r="AE39" i="5"/>
  <c r="AE40" i="5"/>
  <c r="AE41" i="5"/>
  <c r="AE42" i="5"/>
  <c r="AE43" i="5"/>
  <c r="AE44" i="5"/>
  <c r="AE45" i="5"/>
  <c r="AE46" i="5"/>
  <c r="AE47" i="5"/>
  <c r="AE48" i="5"/>
  <c r="AE49" i="5"/>
  <c r="AE50" i="5"/>
  <c r="AE51" i="5"/>
  <c r="AE52" i="5"/>
  <c r="AE53" i="5"/>
  <c r="AE54" i="5"/>
  <c r="AE55" i="5"/>
  <c r="AE56" i="5"/>
  <c r="AE57" i="5"/>
  <c r="AE58" i="5"/>
  <c r="AE59" i="5"/>
  <c r="AE60" i="5"/>
  <c r="AE61" i="5"/>
  <c r="AE62" i="5"/>
  <c r="AE63" i="5"/>
  <c r="AE64" i="5"/>
  <c r="AE65" i="5"/>
  <c r="AE66" i="5"/>
  <c r="AE67" i="5"/>
  <c r="AE77" i="5"/>
  <c r="AE85" i="5"/>
  <c r="AE93" i="5"/>
  <c r="AE101" i="5"/>
  <c r="AE80" i="5"/>
  <c r="AE90" i="5"/>
  <c r="AE96" i="5"/>
  <c r="AE82" i="5"/>
  <c r="AE98" i="5"/>
  <c r="AE74" i="5"/>
  <c r="AE88" i="5"/>
  <c r="AE72" i="5"/>
  <c r="AG25" i="15"/>
  <c r="AG27" i="15"/>
  <c r="AJ24" i="15"/>
  <c r="AG30" i="15"/>
  <c r="Q19" i="2"/>
  <c r="R19" i="2" s="1"/>
  <c r="Q22" i="2"/>
  <c r="Q14" i="2"/>
  <c r="AF24" i="24"/>
  <c r="AI13" i="24"/>
  <c r="AF15" i="24"/>
  <c r="U2" i="11"/>
  <c r="V2" i="11"/>
  <c r="T2" i="11"/>
  <c r="S2" i="11"/>
  <c r="AB2" i="11"/>
  <c r="X2" i="28"/>
  <c r="Z2" i="28"/>
  <c r="Y2" i="28"/>
  <c r="AA2" i="28"/>
  <c r="AC2" i="28"/>
  <c r="AF3" i="27"/>
  <c r="AG13" i="35"/>
  <c r="AJ3" i="35"/>
  <c r="AG78" i="4"/>
  <c r="AI3" i="36"/>
  <c r="AF43" i="36"/>
  <c r="AB43" i="36" s="1"/>
  <c r="AF13" i="36"/>
  <c r="AG3" i="36"/>
  <c r="AF79" i="4"/>
  <c r="AE20" i="23"/>
  <c r="AE19" i="22"/>
  <c r="M29" i="2"/>
  <c r="N29" i="2" s="1"/>
  <c r="N16" i="2"/>
  <c r="P16" i="2"/>
  <c r="O29" i="2"/>
  <c r="AF37" i="27"/>
  <c r="AF3" i="7"/>
  <c r="AE3" i="6"/>
  <c r="AF3" i="23"/>
  <c r="AE3" i="22"/>
  <c r="AE73" i="4" s="1"/>
  <c r="Q29" i="2"/>
  <c r="R16" i="2"/>
  <c r="AE14" i="29"/>
  <c r="AE27" i="29"/>
  <c r="AE3" i="29"/>
  <c r="AF3" i="29" s="1"/>
  <c r="AE13" i="29"/>
  <c r="AE19" i="29"/>
  <c r="AE28" i="29"/>
  <c r="AE17" i="29"/>
  <c r="AE33" i="29"/>
  <c r="AF33" i="29" s="1"/>
  <c r="AG33" i="29" s="1"/>
  <c r="AE15" i="29"/>
  <c r="AE31" i="29"/>
  <c r="AF31" i="29" s="1"/>
  <c r="AG31" i="29" s="1"/>
  <c r="AE43" i="29"/>
  <c r="AE30" i="29"/>
  <c r="AE40" i="29"/>
  <c r="AE41" i="29"/>
  <c r="AE44" i="29"/>
  <c r="AE22" i="29"/>
  <c r="AE4" i="29"/>
  <c r="AE25" i="29"/>
  <c r="AE37" i="29"/>
  <c r="AF37" i="29" s="1"/>
  <c r="AG37" i="29" s="1"/>
  <c r="AE24" i="29"/>
  <c r="P15" i="2"/>
  <c r="M25" i="2"/>
  <c r="N14" i="2"/>
  <c r="P18" i="2"/>
  <c r="AJ13" i="16"/>
  <c r="AG15" i="16"/>
  <c r="AG24" i="16"/>
  <c r="Z2" i="26"/>
  <c r="AC2" i="26"/>
  <c r="Y2" i="26"/>
  <c r="X2" i="26"/>
  <c r="AA2" i="26"/>
  <c r="AE20" i="27"/>
  <c r="AF33" i="27"/>
  <c r="AE20" i="7"/>
  <c r="AE19" i="6"/>
  <c r="Y2" i="21"/>
  <c r="AC2" i="21"/>
  <c r="Z2" i="21"/>
  <c r="AA2" i="21"/>
  <c r="X2" i="21"/>
  <c r="Y2" i="34"/>
  <c r="AC2" i="34"/>
  <c r="AA2" i="34"/>
  <c r="Z2" i="34"/>
  <c r="X2" i="34"/>
  <c r="AF37" i="23"/>
  <c r="AE37" i="22"/>
  <c r="Q20" i="2"/>
  <c r="R20" i="2" s="1"/>
  <c r="Q24" i="2"/>
  <c r="R24" i="2" s="1"/>
  <c r="P14" i="2"/>
  <c r="P24" i="2"/>
  <c r="AF33" i="23"/>
  <c r="AE33" i="22"/>
  <c r="X2" i="20"/>
  <c r="AC2" i="20"/>
  <c r="Z2" i="20"/>
  <c r="Y2" i="20"/>
  <c r="AA2" i="20"/>
  <c r="AJ5" i="5"/>
  <c r="AE24" i="17"/>
  <c r="AE28" i="17"/>
  <c r="AF28" i="17" s="1"/>
  <c r="AE17" i="17"/>
  <c r="AE44" i="17"/>
  <c r="AE44" i="13" s="1"/>
  <c r="AE41" i="17"/>
  <c r="AE40" i="17"/>
  <c r="AE19" i="17"/>
  <c r="AE27" i="17"/>
  <c r="AE27" i="13" s="1"/>
  <c r="AE43" i="17"/>
  <c r="AE43" i="13" s="1"/>
  <c r="AE25" i="17"/>
  <c r="AE30" i="17"/>
  <c r="AE30" i="13" s="1"/>
  <c r="AE22" i="17"/>
  <c r="AE22" i="13" s="1"/>
  <c r="AE15" i="17"/>
  <c r="AE31" i="17"/>
  <c r="AF31" i="17" s="1"/>
  <c r="AG31" i="17" s="1"/>
  <c r="AE37" i="17"/>
  <c r="AE14" i="17"/>
  <c r="AE33" i="17"/>
  <c r="AE3" i="17"/>
  <c r="AE4" i="17"/>
  <c r="AE35" i="27"/>
  <c r="AE39" i="27" s="1"/>
  <c r="AE17" i="6"/>
  <c r="AE18" i="7"/>
  <c r="P23" i="2"/>
  <c r="AE17" i="30"/>
  <c r="AE43" i="30"/>
  <c r="AE15" i="30"/>
  <c r="AE37" i="30"/>
  <c r="AF37" i="30" s="1"/>
  <c r="AG37" i="30" s="1"/>
  <c r="AE33" i="30"/>
  <c r="AF33" i="30" s="1"/>
  <c r="AG33" i="30" s="1"/>
  <c r="AE27" i="30"/>
  <c r="AE24" i="30"/>
  <c r="AE22" i="30"/>
  <c r="AF22" i="30" s="1"/>
  <c r="AE14" i="30"/>
  <c r="AE25" i="30"/>
  <c r="AE4" i="30"/>
  <c r="AE28" i="30"/>
  <c r="AE3" i="30"/>
  <c r="AE44" i="30"/>
  <c r="AE31" i="30"/>
  <c r="AE19" i="30"/>
  <c r="AE13" i="30"/>
  <c r="AE30" i="30"/>
  <c r="AE41" i="30"/>
  <c r="AE40" i="30"/>
  <c r="AF37" i="7"/>
  <c r="AE37" i="6"/>
  <c r="AI13" i="35"/>
  <c r="AF15" i="35"/>
  <c r="AF24" i="35"/>
  <c r="AE35" i="23"/>
  <c r="AE39" i="23" s="1"/>
  <c r="AE24" i="22"/>
  <c r="AG38" i="5" l="1"/>
  <c r="R29" i="2"/>
  <c r="AF40" i="15"/>
  <c r="AF11" i="5"/>
  <c r="AF41" i="15"/>
  <c r="AG35" i="15"/>
  <c r="AG39" i="15" s="1"/>
  <c r="AJ39" i="15" s="1"/>
  <c r="AE13" i="20"/>
  <c r="AE37" i="20"/>
  <c r="AF37" i="20" s="1"/>
  <c r="AG37" i="20" s="1"/>
  <c r="AE15" i="20"/>
  <c r="AE30" i="20"/>
  <c r="AE17" i="20"/>
  <c r="AE44" i="20"/>
  <c r="AE22" i="20"/>
  <c r="AE14" i="20"/>
  <c r="AE40" i="20"/>
  <c r="AE41" i="20"/>
  <c r="AE4" i="20"/>
  <c r="AE19" i="20"/>
  <c r="AE31" i="20"/>
  <c r="AF31" i="20" s="1"/>
  <c r="AG31" i="20" s="1"/>
  <c r="AE28" i="20"/>
  <c r="AE33" i="20"/>
  <c r="AF33" i="20" s="1"/>
  <c r="AE43" i="20"/>
  <c r="AE25" i="20"/>
  <c r="AE24" i="20"/>
  <c r="AE27" i="20"/>
  <c r="AE3" i="20"/>
  <c r="AF3" i="20" s="1"/>
  <c r="AE28" i="21"/>
  <c r="AE17" i="21"/>
  <c r="AE4" i="21"/>
  <c r="AE43" i="21"/>
  <c r="AE14" i="21"/>
  <c r="AE40" i="21"/>
  <c r="AE24" i="21"/>
  <c r="AE13" i="21"/>
  <c r="AE41" i="21"/>
  <c r="AE19" i="21"/>
  <c r="AE3" i="21"/>
  <c r="AF3" i="21" s="1"/>
  <c r="AE22" i="21"/>
  <c r="AF22" i="21" s="1"/>
  <c r="AE27" i="21"/>
  <c r="AE31" i="21"/>
  <c r="AE30" i="21"/>
  <c r="AE15" i="21"/>
  <c r="AE44" i="21"/>
  <c r="AE33" i="21"/>
  <c r="AF33" i="21" s="1"/>
  <c r="AG33" i="21" s="1"/>
  <c r="AE37" i="21"/>
  <c r="AF37" i="21" s="1"/>
  <c r="AG37" i="21" s="1"/>
  <c r="AE25" i="21"/>
  <c r="AG25" i="16"/>
  <c r="AG27" i="16"/>
  <c r="AJ24" i="16"/>
  <c r="AG30" i="16"/>
  <c r="AE35" i="29"/>
  <c r="AE39" i="29" s="1"/>
  <c r="AE25" i="5" s="1"/>
  <c r="AB44" i="36"/>
  <c r="AI3" i="27"/>
  <c r="AF13" i="27"/>
  <c r="AG3" i="27"/>
  <c r="AE39" i="6"/>
  <c r="AE3" i="5"/>
  <c r="AE6" i="5" s="1"/>
  <c r="AE35" i="22"/>
  <c r="AF3" i="30"/>
  <c r="AE75" i="4"/>
  <c r="AE18" i="17"/>
  <c r="AE17" i="13"/>
  <c r="AG3" i="29"/>
  <c r="AF13" i="29"/>
  <c r="AI3" i="29"/>
  <c r="AE33" i="28"/>
  <c r="AE40" i="28"/>
  <c r="AE15" i="28"/>
  <c r="AE27" i="28"/>
  <c r="AE27" i="26" s="1"/>
  <c r="AE19" i="28"/>
  <c r="AE41" i="28"/>
  <c r="AE28" i="28"/>
  <c r="AE4" i="28"/>
  <c r="AE24" i="28"/>
  <c r="AE22" i="28"/>
  <c r="AE22" i="26" s="1"/>
  <c r="AE14" i="28"/>
  <c r="AE30" i="28"/>
  <c r="AE30" i="26" s="1"/>
  <c r="AE44" i="28"/>
  <c r="AE44" i="26" s="1"/>
  <c r="AE13" i="28"/>
  <c r="AE13" i="26" s="1"/>
  <c r="AE43" i="28"/>
  <c r="AE43" i="26" s="1"/>
  <c r="AE37" i="28"/>
  <c r="AE17" i="28"/>
  <c r="AE25" i="28"/>
  <c r="AE31" i="28"/>
  <c r="AE3" i="28"/>
  <c r="AE35" i="6"/>
  <c r="AE39" i="22"/>
  <c r="AE19" i="5"/>
  <c r="AE22" i="5" s="1"/>
  <c r="AI3" i="23"/>
  <c r="AF3" i="22"/>
  <c r="AG3" i="23"/>
  <c r="AF13" i="23"/>
  <c r="AI11" i="5"/>
  <c r="AF78" i="5"/>
  <c r="AF44" i="5"/>
  <c r="AG33" i="7"/>
  <c r="AG33" i="6" s="1"/>
  <c r="AF33" i="6"/>
  <c r="AE37" i="34"/>
  <c r="AF37" i="34" s="1"/>
  <c r="AG37" i="34" s="1"/>
  <c r="AE4" i="34"/>
  <c r="AE28" i="34"/>
  <c r="AE3" i="34"/>
  <c r="AE27" i="34"/>
  <c r="AE14" i="34"/>
  <c r="AE30" i="34"/>
  <c r="AE17" i="34"/>
  <c r="AE13" i="34"/>
  <c r="AE43" i="34"/>
  <c r="AE24" i="34"/>
  <c r="AE41" i="34"/>
  <c r="AE19" i="34"/>
  <c r="AE22" i="34"/>
  <c r="AE31" i="34"/>
  <c r="AF31" i="34" s="1"/>
  <c r="AG31" i="34" s="1"/>
  <c r="AE44" i="34"/>
  <c r="AE25" i="34"/>
  <c r="AE40" i="34"/>
  <c r="AE33" i="34"/>
  <c r="AF33" i="34" s="1"/>
  <c r="AG33" i="34" s="1"/>
  <c r="AE15" i="34"/>
  <c r="AE25" i="26"/>
  <c r="AE18" i="26"/>
  <c r="AE20" i="26"/>
  <c r="AE15" i="26"/>
  <c r="AE40" i="26"/>
  <c r="AE4" i="26"/>
  <c r="AE31" i="26"/>
  <c r="AE14" i="26"/>
  <c r="AE41" i="26"/>
  <c r="AE28" i="26"/>
  <c r="AE69" i="4"/>
  <c r="AJ13" i="35"/>
  <c r="AG15" i="35"/>
  <c r="AG24" i="35"/>
  <c r="X2" i="19"/>
  <c r="Y2" i="19"/>
  <c r="AC2" i="19"/>
  <c r="Z2" i="19"/>
  <c r="AA2" i="19"/>
  <c r="AE35" i="17"/>
  <c r="AE39" i="17" s="1"/>
  <c r="AE24" i="13"/>
  <c r="AF33" i="22"/>
  <c r="AG33" i="23"/>
  <c r="AG33" i="22" s="1"/>
  <c r="AE18" i="30"/>
  <c r="AF18" i="30" s="1"/>
  <c r="AF17" i="30" s="1"/>
  <c r="AF37" i="17"/>
  <c r="AE37" i="13"/>
  <c r="AE20" i="17"/>
  <c r="AE19" i="13"/>
  <c r="AF37" i="22"/>
  <c r="AG37" i="23"/>
  <c r="AG37" i="22" s="1"/>
  <c r="AG33" i="27"/>
  <c r="AE18" i="29"/>
  <c r="AF18" i="29" s="1"/>
  <c r="AI3" i="7"/>
  <c r="AF3" i="6"/>
  <c r="AF13" i="7"/>
  <c r="AG3" i="7"/>
  <c r="X2" i="33"/>
  <c r="Y2" i="33"/>
  <c r="AC2" i="33"/>
  <c r="AA2" i="33"/>
  <c r="Z2" i="33"/>
  <c r="AF33" i="17"/>
  <c r="AE33" i="13"/>
  <c r="AE20" i="30"/>
  <c r="AF20" i="30" s="1"/>
  <c r="AF19" i="30" s="1"/>
  <c r="N25" i="2"/>
  <c r="M28" i="2"/>
  <c r="N28" i="2" s="1"/>
  <c r="M26" i="2"/>
  <c r="AG13" i="36"/>
  <c r="AJ3" i="36"/>
  <c r="AG43" i="36"/>
  <c r="AC43" i="36" s="1"/>
  <c r="AG79" i="4"/>
  <c r="AF27" i="24"/>
  <c r="AI24" i="24"/>
  <c r="AF25" i="24"/>
  <c r="AF30" i="24"/>
  <c r="AE30" i="12"/>
  <c r="AE15" i="12"/>
  <c r="AE17" i="12"/>
  <c r="AE4" i="12"/>
  <c r="AE43" i="12"/>
  <c r="AE31" i="12"/>
  <c r="AF31" i="12" s="1"/>
  <c r="AG31" i="12" s="1"/>
  <c r="AE13" i="12"/>
  <c r="AE40" i="12"/>
  <c r="AE24" i="12"/>
  <c r="AE33" i="12"/>
  <c r="AF33" i="12" s="1"/>
  <c r="AG33" i="12" s="1"/>
  <c r="AE41" i="12"/>
  <c r="AE3" i="12"/>
  <c r="AF3" i="12" s="1"/>
  <c r="AE37" i="12"/>
  <c r="AF37" i="12" s="1"/>
  <c r="AG37" i="12" s="1"/>
  <c r="AE25" i="12"/>
  <c r="AE44" i="12"/>
  <c r="AE28" i="12"/>
  <c r="AE19" i="12"/>
  <c r="AE22" i="12"/>
  <c r="AE27" i="12"/>
  <c r="AE14" i="12"/>
  <c r="AG24" i="24"/>
  <c r="AJ13" i="24"/>
  <c r="AG15" i="24"/>
  <c r="AF3" i="17"/>
  <c r="AE3" i="13"/>
  <c r="AE71" i="4" s="1"/>
  <c r="AF25" i="35"/>
  <c r="AF27" i="35"/>
  <c r="AI24" i="35"/>
  <c r="AF30" i="35"/>
  <c r="AG37" i="7"/>
  <c r="AG37" i="6" s="1"/>
  <c r="AF37" i="6"/>
  <c r="AE35" i="30"/>
  <c r="AE39" i="30" s="1"/>
  <c r="AE23" i="5"/>
  <c r="AE20" i="29"/>
  <c r="AG37" i="27"/>
  <c r="P29" i="2"/>
  <c r="AI13" i="36"/>
  <c r="AF15" i="36"/>
  <c r="AF24" i="36"/>
  <c r="Z2" i="11"/>
  <c r="AC2" i="11"/>
  <c r="X2" i="11"/>
  <c r="Y2" i="11"/>
  <c r="AA2" i="11"/>
  <c r="Q25" i="2"/>
  <c r="R14" i="2"/>
  <c r="AF35" i="16"/>
  <c r="AF39" i="16" s="1"/>
  <c r="AE20" i="12" l="1"/>
  <c r="AF20" i="12" s="1"/>
  <c r="AF19" i="12" s="1"/>
  <c r="AF19" i="10" s="1"/>
  <c r="AE35" i="12"/>
  <c r="AE39" i="12" s="1"/>
  <c r="AE8" i="5" s="1"/>
  <c r="AF35" i="24"/>
  <c r="AF39" i="24" s="1"/>
  <c r="AF40" i="24" s="1"/>
  <c r="AE18" i="34"/>
  <c r="AE20" i="34"/>
  <c r="AF20" i="34" s="1"/>
  <c r="AF19" i="34" s="1"/>
  <c r="AE107" i="5"/>
  <c r="AG11" i="5"/>
  <c r="AG44" i="5" s="1"/>
  <c r="AG40" i="15"/>
  <c r="AF35" i="35"/>
  <c r="AF39" i="35" s="1"/>
  <c r="AI39" i="35" s="1"/>
  <c r="AG41" i="15"/>
  <c r="AI39" i="24"/>
  <c r="AF41" i="24"/>
  <c r="AF20" i="10"/>
  <c r="AI39" i="16"/>
  <c r="AF41" i="16"/>
  <c r="AF40" i="16"/>
  <c r="AF12" i="5"/>
  <c r="Q28" i="2"/>
  <c r="Q26" i="2"/>
  <c r="AE27" i="5"/>
  <c r="AE109" i="5" s="1"/>
  <c r="AE18" i="12"/>
  <c r="M27" i="2"/>
  <c r="N27" i="2" s="1"/>
  <c r="N26" i="2"/>
  <c r="AG25" i="35"/>
  <c r="AJ24" i="35"/>
  <c r="AG30" i="35"/>
  <c r="AG27" i="35"/>
  <c r="AG35" i="35" s="1"/>
  <c r="AG39" i="35" s="1"/>
  <c r="AG3" i="30"/>
  <c r="AF13" i="30"/>
  <c r="AI3" i="30"/>
  <c r="AF75" i="4"/>
  <c r="AF15" i="27"/>
  <c r="AI13" i="27"/>
  <c r="AF24" i="27"/>
  <c r="AG3" i="17"/>
  <c r="AF13" i="17"/>
  <c r="AI3" i="17"/>
  <c r="AF3" i="13"/>
  <c r="AG18" i="29"/>
  <c r="AG17" i="29" s="1"/>
  <c r="AG17" i="26" s="1"/>
  <c r="AG18" i="26" s="1"/>
  <c r="AF17" i="29"/>
  <c r="AF17" i="26" s="1"/>
  <c r="AF18" i="26" s="1"/>
  <c r="AG37" i="17"/>
  <c r="AG37" i="13" s="1"/>
  <c r="AF37" i="13"/>
  <c r="AE20" i="28"/>
  <c r="AE19" i="26"/>
  <c r="AG35" i="16"/>
  <c r="AG39" i="16" s="1"/>
  <c r="AE35" i="21"/>
  <c r="AE39" i="21" s="1"/>
  <c r="AE17" i="5" s="1"/>
  <c r="AG33" i="20"/>
  <c r="AG33" i="18" s="1"/>
  <c r="AF33" i="18"/>
  <c r="AF3" i="34"/>
  <c r="AE77" i="4"/>
  <c r="AJ3" i="23"/>
  <c r="AG13" i="23"/>
  <c r="AG3" i="22"/>
  <c r="AF15" i="29"/>
  <c r="AI13" i="29"/>
  <c r="AE18" i="20"/>
  <c r="AE35" i="34"/>
  <c r="AE39" i="34" s="1"/>
  <c r="AI3" i="22"/>
  <c r="AF4" i="22"/>
  <c r="AF73" i="4"/>
  <c r="AG13" i="29"/>
  <c r="AJ3" i="29"/>
  <c r="AE103" i="5"/>
  <c r="AG22" i="21"/>
  <c r="AG22" i="18" s="1"/>
  <c r="AG22" i="3" s="1"/>
  <c r="AF22" i="18"/>
  <c r="AF22" i="3" s="1"/>
  <c r="AG3" i="20"/>
  <c r="AF13" i="20"/>
  <c r="AI3" i="20"/>
  <c r="AE20" i="20"/>
  <c r="AE13" i="33"/>
  <c r="AE13" i="31" s="1"/>
  <c r="AE3" i="33"/>
  <c r="AE27" i="33"/>
  <c r="AE27" i="31" s="1"/>
  <c r="AE17" i="33"/>
  <c r="AE40" i="33"/>
  <c r="AE31" i="33"/>
  <c r="AE15" i="33"/>
  <c r="AE19" i="33"/>
  <c r="AE22" i="33"/>
  <c r="AE22" i="31" s="1"/>
  <c r="AE28" i="33"/>
  <c r="AE25" i="33"/>
  <c r="AE14" i="33"/>
  <c r="AE37" i="33"/>
  <c r="AE41" i="33"/>
  <c r="AE43" i="33"/>
  <c r="AE43" i="31" s="1"/>
  <c r="AE33" i="33"/>
  <c r="AE30" i="33"/>
  <c r="AE30" i="31" s="1"/>
  <c r="AE44" i="33"/>
  <c r="AE44" i="31" s="1"/>
  <c r="AE4" i="33"/>
  <c r="AE24" i="33"/>
  <c r="AF3" i="28"/>
  <c r="AE3" i="26"/>
  <c r="AE74" i="4" s="1"/>
  <c r="AE24" i="11"/>
  <c r="AE27" i="11"/>
  <c r="AE27" i="10" s="1"/>
  <c r="AE13" i="11"/>
  <c r="AE13" i="10" s="1"/>
  <c r="AE19" i="11"/>
  <c r="AE41" i="11"/>
  <c r="AE4" i="11"/>
  <c r="AE30" i="11"/>
  <c r="AE30" i="10" s="1"/>
  <c r="AE28" i="11"/>
  <c r="AE37" i="11"/>
  <c r="AE15" i="11"/>
  <c r="AE14" i="11"/>
  <c r="AE33" i="11"/>
  <c r="AE17" i="11"/>
  <c r="AE3" i="11"/>
  <c r="AE43" i="11"/>
  <c r="AE43" i="10" s="1"/>
  <c r="AE40" i="11"/>
  <c r="AE31" i="11"/>
  <c r="AE22" i="11"/>
  <c r="AE22" i="10" s="1"/>
  <c r="AE44" i="11"/>
  <c r="AE44" i="10" s="1"/>
  <c r="AE25" i="11"/>
  <c r="AG27" i="24"/>
  <c r="AJ24" i="24"/>
  <c r="AG25" i="24"/>
  <c r="AG30" i="24"/>
  <c r="AC44" i="36"/>
  <c r="AC45" i="36"/>
  <c r="AG45" i="36" s="1"/>
  <c r="AG33" i="17"/>
  <c r="AG33" i="13" s="1"/>
  <c r="AF33" i="13"/>
  <c r="AG13" i="7"/>
  <c r="AJ3" i="7"/>
  <c r="AG3" i="6"/>
  <c r="AE15" i="19"/>
  <c r="AE14" i="19"/>
  <c r="AE24" i="19"/>
  <c r="AE17" i="19"/>
  <c r="AE4" i="19"/>
  <c r="AE22" i="19"/>
  <c r="AE22" i="18" s="1"/>
  <c r="AE28" i="19"/>
  <c r="AE27" i="19"/>
  <c r="AE27" i="18" s="1"/>
  <c r="AE3" i="19"/>
  <c r="AE40" i="19"/>
  <c r="AE19" i="19"/>
  <c r="AE31" i="19"/>
  <c r="AE13" i="19"/>
  <c r="AE13" i="18" s="1"/>
  <c r="AE37" i="19"/>
  <c r="AE25" i="19"/>
  <c r="AE33" i="19"/>
  <c r="AE33" i="18" s="1"/>
  <c r="AE44" i="19"/>
  <c r="AE44" i="18" s="1"/>
  <c r="AE43" i="19"/>
  <c r="AE43" i="18" s="1"/>
  <c r="AE41" i="19"/>
  <c r="AE30" i="19"/>
  <c r="AE30" i="18" s="1"/>
  <c r="AE18" i="28"/>
  <c r="AE17" i="26"/>
  <c r="AE35" i="28"/>
  <c r="AE39" i="28" s="1"/>
  <c r="AE24" i="26"/>
  <c r="AF33" i="28"/>
  <c r="AE33" i="26"/>
  <c r="AG3" i="21"/>
  <c r="AI3" i="21"/>
  <c r="AF13" i="21"/>
  <c r="AF15" i="23"/>
  <c r="AF13" i="22"/>
  <c r="AI13" i="23"/>
  <c r="AI13" i="7"/>
  <c r="AF13" i="6"/>
  <c r="AF15" i="7"/>
  <c r="AF24" i="7"/>
  <c r="AE35" i="13"/>
  <c r="AF37" i="28"/>
  <c r="AE37" i="26"/>
  <c r="AE20" i="21"/>
  <c r="AE18" i="21"/>
  <c r="AE35" i="20"/>
  <c r="AE39" i="20" s="1"/>
  <c r="AE16" i="5" s="1"/>
  <c r="AF25" i="36"/>
  <c r="AI24" i="36"/>
  <c r="AF30" i="36"/>
  <c r="AF35" i="36" s="1"/>
  <c r="AF39" i="36" s="1"/>
  <c r="AI3" i="12"/>
  <c r="AF13" i="12"/>
  <c r="AG3" i="12"/>
  <c r="AJ13" i="36"/>
  <c r="AG15" i="36"/>
  <c r="AG24" i="36"/>
  <c r="AF4" i="6"/>
  <c r="AI3" i="6"/>
  <c r="AF69" i="4"/>
  <c r="AE13" i="5"/>
  <c r="AE14" i="5" s="1"/>
  <c r="AE39" i="13"/>
  <c r="AG13" i="27"/>
  <c r="AJ3" i="27"/>
  <c r="AF20" i="5" l="1"/>
  <c r="AG20" i="34"/>
  <c r="AG19" i="34" s="1"/>
  <c r="AF32" i="5"/>
  <c r="AF40" i="35"/>
  <c r="AF41" i="35"/>
  <c r="AE57" i="3"/>
  <c r="AG35" i="24"/>
  <c r="AG39" i="24" s="1"/>
  <c r="AG40" i="24" s="1"/>
  <c r="AJ11" i="5"/>
  <c r="AG78" i="5"/>
  <c r="AF41" i="36"/>
  <c r="AF40" i="36"/>
  <c r="AI39" i="36"/>
  <c r="AG13" i="12"/>
  <c r="AJ3" i="12"/>
  <c r="AJ3" i="21"/>
  <c r="AG13" i="21"/>
  <c r="AJ13" i="23"/>
  <c r="AG13" i="22"/>
  <c r="AG15" i="23"/>
  <c r="AE105" i="5"/>
  <c r="AF15" i="21"/>
  <c r="AF24" i="21"/>
  <c r="AI13" i="21"/>
  <c r="AE37" i="10"/>
  <c r="AF37" i="11"/>
  <c r="AE24" i="10"/>
  <c r="AE35" i="11"/>
  <c r="AE39" i="11" s="1"/>
  <c r="AF15" i="17"/>
  <c r="AF24" i="17"/>
  <c r="AI13" i="17"/>
  <c r="AF13" i="13"/>
  <c r="AF24" i="30"/>
  <c r="AI13" i="30"/>
  <c r="AF15" i="30"/>
  <c r="AF79" i="5"/>
  <c r="AI12" i="5"/>
  <c r="AF45" i="5"/>
  <c r="AI32" i="5"/>
  <c r="AF65" i="5"/>
  <c r="AF99" i="5"/>
  <c r="S24" i="2"/>
  <c r="T24" i="2" s="1"/>
  <c r="AF3" i="33"/>
  <c r="AE3" i="31"/>
  <c r="AE76" i="4" s="1"/>
  <c r="AJ3" i="22"/>
  <c r="AG4" i="22"/>
  <c r="AG73" i="4"/>
  <c r="AJ3" i="17"/>
  <c r="AG13" i="17"/>
  <c r="AG3" i="13"/>
  <c r="AJ3" i="30"/>
  <c r="AG13" i="30"/>
  <c r="AG75" i="4"/>
  <c r="AE35" i="19"/>
  <c r="AE39" i="19" s="1"/>
  <c r="AE24" i="18"/>
  <c r="AE35" i="18" s="1"/>
  <c r="AF25" i="27"/>
  <c r="AF27" i="27"/>
  <c r="AF30" i="27"/>
  <c r="AI24" i="27"/>
  <c r="AF33" i="33"/>
  <c r="AE33" i="31"/>
  <c r="AE20" i="33"/>
  <c r="AE19" i="31"/>
  <c r="AF15" i="12"/>
  <c r="AI13" i="12"/>
  <c r="AF24" i="12"/>
  <c r="AE20" i="19"/>
  <c r="AE19" i="18"/>
  <c r="Q27" i="2"/>
  <c r="AF87" i="5"/>
  <c r="AI20" i="5"/>
  <c r="AF53" i="5"/>
  <c r="AF14" i="6"/>
  <c r="AF15" i="6"/>
  <c r="AI13" i="6"/>
  <c r="AJ3" i="6"/>
  <c r="AG4" i="6"/>
  <c r="AG69" i="4"/>
  <c r="AE30" i="3"/>
  <c r="AF3" i="11"/>
  <c r="AE3" i="10"/>
  <c r="AE3" i="18"/>
  <c r="AE72" i="4" s="1"/>
  <c r="AF3" i="19"/>
  <c r="AG37" i="28"/>
  <c r="AG37" i="26" s="1"/>
  <c r="AF37" i="26"/>
  <c r="AE19" i="10"/>
  <c r="AE20" i="11"/>
  <c r="AG15" i="29"/>
  <c r="AJ13" i="29"/>
  <c r="AG24" i="29"/>
  <c r="AG40" i="16"/>
  <c r="AJ39" i="16"/>
  <c r="AG41" i="16"/>
  <c r="AG12" i="5"/>
  <c r="AE18" i="19"/>
  <c r="AE17" i="18"/>
  <c r="AE17" i="10"/>
  <c r="AE18" i="11"/>
  <c r="AE33" i="10"/>
  <c r="AF33" i="11"/>
  <c r="AI3" i="28"/>
  <c r="AG3" i="28"/>
  <c r="AF13" i="28"/>
  <c r="AF3" i="26"/>
  <c r="AF37" i="33"/>
  <c r="AE37" i="31"/>
  <c r="AF24" i="20"/>
  <c r="AF15" i="20"/>
  <c r="AI13" i="20"/>
  <c r="AF24" i="29"/>
  <c r="AG3" i="34"/>
  <c r="AF13" i="34"/>
  <c r="AI3" i="34"/>
  <c r="AF77" i="4"/>
  <c r="AI3" i="13"/>
  <c r="AF4" i="13"/>
  <c r="AF71" i="4"/>
  <c r="AE31" i="5"/>
  <c r="AE111" i="5" s="1"/>
  <c r="AG40" i="35"/>
  <c r="AJ39" i="35"/>
  <c r="AG41" i="35"/>
  <c r="AG32" i="5"/>
  <c r="AG112" i="5" s="1"/>
  <c r="AJ13" i="7"/>
  <c r="AG13" i="6"/>
  <c r="AG15" i="7"/>
  <c r="AG24" i="7"/>
  <c r="AG33" i="28"/>
  <c r="AG33" i="26" s="1"/>
  <c r="AF33" i="26"/>
  <c r="AF15" i="22"/>
  <c r="AI13" i="22"/>
  <c r="AF14" i="22"/>
  <c r="AE35" i="26"/>
  <c r="AG30" i="36"/>
  <c r="AG35" i="36" s="1"/>
  <c r="AG39" i="36" s="1"/>
  <c r="AG25" i="36"/>
  <c r="AJ24" i="36"/>
  <c r="AE24" i="5"/>
  <c r="AE26" i="5" s="1"/>
  <c r="AE39" i="26"/>
  <c r="AE58" i="3"/>
  <c r="AE13" i="3"/>
  <c r="AJ13" i="27"/>
  <c r="AG15" i="27"/>
  <c r="AG24" i="27"/>
  <c r="AF25" i="7"/>
  <c r="AF30" i="7"/>
  <c r="AF30" i="6" s="1"/>
  <c r="AI24" i="7"/>
  <c r="AF24" i="6"/>
  <c r="AF27" i="7"/>
  <c r="AF27" i="6" s="1"/>
  <c r="AF37" i="19"/>
  <c r="AE37" i="18"/>
  <c r="AE22" i="3"/>
  <c r="AE27" i="3"/>
  <c r="AE35" i="33"/>
  <c r="AE39" i="33" s="1"/>
  <c r="AE24" i="31"/>
  <c r="AE18" i="33"/>
  <c r="AE17" i="31"/>
  <c r="AJ3" i="20"/>
  <c r="AG13" i="20"/>
  <c r="AF112" i="5"/>
  <c r="AE35" i="31" l="1"/>
  <c r="AG41" i="24"/>
  <c r="AJ39" i="24"/>
  <c r="AG20" i="5"/>
  <c r="AG53" i="5" s="1"/>
  <c r="AF35" i="7"/>
  <c r="AF39" i="7" s="1"/>
  <c r="AF40" i="7" s="1"/>
  <c r="AF35" i="27"/>
  <c r="AF39" i="27" s="1"/>
  <c r="AF23" i="5" s="1"/>
  <c r="AG41" i="36"/>
  <c r="AG47" i="36"/>
  <c r="AG40" i="36"/>
  <c r="AJ39" i="36"/>
  <c r="AF28" i="6"/>
  <c r="AG37" i="33"/>
  <c r="AG37" i="31" s="1"/>
  <c r="AF37" i="31"/>
  <c r="AE17" i="3"/>
  <c r="AJ24" i="29"/>
  <c r="AG30" i="29"/>
  <c r="AG25" i="29"/>
  <c r="AG27" i="29"/>
  <c r="AG15" i="17"/>
  <c r="AG24" i="17"/>
  <c r="AJ13" i="17"/>
  <c r="AG13" i="13"/>
  <c r="AE39" i="10"/>
  <c r="AE7" i="5"/>
  <c r="AE9" i="5" s="1"/>
  <c r="AJ13" i="22"/>
  <c r="AG15" i="22"/>
  <c r="AG14" i="22"/>
  <c r="AG13" i="34"/>
  <c r="AJ3" i="34"/>
  <c r="AG77" i="4"/>
  <c r="AF37" i="10"/>
  <c r="AG37" i="11"/>
  <c r="AG37" i="10" s="1"/>
  <c r="AE29" i="5"/>
  <c r="AE30" i="5" s="1"/>
  <c r="AE39" i="31"/>
  <c r="AI13" i="28"/>
  <c r="AF24" i="28"/>
  <c r="AF15" i="28"/>
  <c r="AF13" i="26"/>
  <c r="AF3" i="10"/>
  <c r="AF13" i="11"/>
  <c r="AG3" i="11"/>
  <c r="AI3" i="11"/>
  <c r="AF31" i="6"/>
  <c r="AE108" i="5"/>
  <c r="AF27" i="29"/>
  <c r="AF30" i="29"/>
  <c r="AI24" i="29"/>
  <c r="AF25" i="29"/>
  <c r="AG13" i="28"/>
  <c r="AJ3" i="28"/>
  <c r="AG3" i="26"/>
  <c r="AG33" i="33"/>
  <c r="AG33" i="31" s="1"/>
  <c r="AF33" i="31"/>
  <c r="AE39" i="18"/>
  <c r="AE15" i="5"/>
  <c r="AE18" i="5" s="1"/>
  <c r="AI24" i="30"/>
  <c r="AF30" i="30"/>
  <c r="AF25" i="30"/>
  <c r="AF27" i="30"/>
  <c r="AE37" i="3"/>
  <c r="AI24" i="6"/>
  <c r="AF35" i="6"/>
  <c r="AF25" i="6"/>
  <c r="AF4" i="26"/>
  <c r="AI3" i="26"/>
  <c r="AF74" i="4"/>
  <c r="AE70" i="4"/>
  <c r="AE80" i="4" s="1"/>
  <c r="AE3" i="3"/>
  <c r="AE35" i="10"/>
  <c r="AE24" i="3"/>
  <c r="AG65" i="5"/>
  <c r="AJ32" i="5"/>
  <c r="AG99" i="5"/>
  <c r="U24" i="2"/>
  <c r="V24" i="2" s="1"/>
  <c r="AJ12" i="5"/>
  <c r="AG45" i="5"/>
  <c r="AG79" i="5"/>
  <c r="AE19" i="3"/>
  <c r="AF25" i="12"/>
  <c r="AI24" i="12"/>
  <c r="AF30" i="12"/>
  <c r="AF27" i="12"/>
  <c r="AF15" i="13"/>
  <c r="AI13" i="13"/>
  <c r="AF14" i="13"/>
  <c r="AJ13" i="21"/>
  <c r="AG15" i="21"/>
  <c r="AG24" i="21"/>
  <c r="AJ20" i="5"/>
  <c r="AF24" i="34"/>
  <c r="AI13" i="34"/>
  <c r="AF15" i="34"/>
  <c r="AJ13" i="20"/>
  <c r="AG15" i="20"/>
  <c r="AG24" i="20"/>
  <c r="AG15" i="30"/>
  <c r="AJ13" i="30"/>
  <c r="AG24" i="30"/>
  <c r="AI24" i="21"/>
  <c r="AF30" i="21"/>
  <c r="AF27" i="21"/>
  <c r="AF25" i="21"/>
  <c r="AG37" i="19"/>
  <c r="AG37" i="18" s="1"/>
  <c r="AF37" i="18"/>
  <c r="AG25" i="27"/>
  <c r="AJ24" i="27"/>
  <c r="AG30" i="27"/>
  <c r="AG27" i="27"/>
  <c r="AF25" i="20"/>
  <c r="AF27" i="20"/>
  <c r="AI24" i="20"/>
  <c r="AF30" i="20"/>
  <c r="AE33" i="3"/>
  <c r="AI3" i="33"/>
  <c r="AF13" i="33"/>
  <c r="AG3" i="33"/>
  <c r="AF3" i="31"/>
  <c r="AF30" i="17"/>
  <c r="AF30" i="13" s="1"/>
  <c r="AI24" i="17"/>
  <c r="AF27" i="17"/>
  <c r="AF27" i="13" s="1"/>
  <c r="AF25" i="17"/>
  <c r="AF24" i="13"/>
  <c r="AG14" i="6"/>
  <c r="AG15" i="6"/>
  <c r="AJ13" i="6"/>
  <c r="AF33" i="10"/>
  <c r="AG33" i="11"/>
  <c r="AG33" i="10" s="1"/>
  <c r="AG30" i="7"/>
  <c r="AG30" i="6" s="1"/>
  <c r="AG27" i="7"/>
  <c r="AG27" i="6" s="1"/>
  <c r="AG25" i="7"/>
  <c r="AJ24" i="7"/>
  <c r="AG24" i="6"/>
  <c r="AF13" i="19"/>
  <c r="AI3" i="19"/>
  <c r="AF3" i="18"/>
  <c r="AG3" i="19"/>
  <c r="AG4" i="13"/>
  <c r="AJ3" i="13"/>
  <c r="AG71" i="4"/>
  <c r="AG24" i="12"/>
  <c r="AJ13" i="12"/>
  <c r="AG15" i="12"/>
  <c r="AI39" i="27" l="1"/>
  <c r="AE110" i="5"/>
  <c r="AF3" i="5"/>
  <c r="AF41" i="7"/>
  <c r="AG87" i="5"/>
  <c r="AF33" i="3"/>
  <c r="AF41" i="27"/>
  <c r="AF40" i="27"/>
  <c r="AF39" i="6"/>
  <c r="AF41" i="6" s="1"/>
  <c r="AI39" i="7"/>
  <c r="AF35" i="20"/>
  <c r="AF39" i="20" s="1"/>
  <c r="AF16" i="5" s="1"/>
  <c r="AG35" i="27"/>
  <c r="AG39" i="27" s="1"/>
  <c r="AJ39" i="27" s="1"/>
  <c r="AF35" i="21"/>
  <c r="AF39" i="21" s="1"/>
  <c r="AF40" i="21" s="1"/>
  <c r="AG35" i="29"/>
  <c r="AG39" i="29" s="1"/>
  <c r="AG25" i="5" s="1"/>
  <c r="AF35" i="17"/>
  <c r="AF39" i="17" s="1"/>
  <c r="AI39" i="17" s="1"/>
  <c r="AF35" i="29"/>
  <c r="AF39" i="29" s="1"/>
  <c r="AF41" i="29" s="1"/>
  <c r="AF35" i="12"/>
  <c r="AF39" i="12" s="1"/>
  <c r="AF40" i="12" s="1"/>
  <c r="AF35" i="30"/>
  <c r="AF39" i="30" s="1"/>
  <c r="AF41" i="30" s="1"/>
  <c r="AG30" i="12"/>
  <c r="AG27" i="12"/>
  <c r="AJ24" i="12"/>
  <c r="AG25" i="12"/>
  <c r="AF13" i="18"/>
  <c r="AI13" i="19"/>
  <c r="AF24" i="19"/>
  <c r="AF15" i="19"/>
  <c r="AF4" i="31"/>
  <c r="AI3" i="31"/>
  <c r="AF76" i="4"/>
  <c r="AJ24" i="30"/>
  <c r="AG30" i="30"/>
  <c r="AG27" i="30"/>
  <c r="AG25" i="30"/>
  <c r="AF4" i="10"/>
  <c r="AI3" i="10"/>
  <c r="AF70" i="4"/>
  <c r="AF3" i="3"/>
  <c r="AF37" i="3"/>
  <c r="AE104" i="5"/>
  <c r="AE39" i="3"/>
  <c r="AE45" i="3" s="1"/>
  <c r="AI13" i="33"/>
  <c r="AF15" i="33"/>
  <c r="AF24" i="33"/>
  <c r="AF13" i="31"/>
  <c r="AJ24" i="6"/>
  <c r="AG35" i="6"/>
  <c r="AG25" i="6"/>
  <c r="AJ3" i="33"/>
  <c r="AG13" i="33"/>
  <c r="AG3" i="31"/>
  <c r="AF25" i="34"/>
  <c r="AF27" i="34"/>
  <c r="AI24" i="34"/>
  <c r="AF30" i="34"/>
  <c r="AF15" i="26"/>
  <c r="AF14" i="26"/>
  <c r="AI13" i="26"/>
  <c r="AG14" i="13"/>
  <c r="AJ13" i="13"/>
  <c r="AG15" i="13"/>
  <c r="AG48" i="36"/>
  <c r="AG100" i="5" s="1"/>
  <c r="AJ47" i="36"/>
  <c r="AG33" i="5"/>
  <c r="AG113" i="5" s="1"/>
  <c r="AI24" i="13"/>
  <c r="AF35" i="13"/>
  <c r="AF25" i="13"/>
  <c r="AG25" i="20"/>
  <c r="AG30" i="20"/>
  <c r="AJ24" i="20"/>
  <c r="AG27" i="20"/>
  <c r="AI24" i="28"/>
  <c r="AF25" i="28"/>
  <c r="AF27" i="28"/>
  <c r="AF27" i="26" s="1"/>
  <c r="AF30" i="28"/>
  <c r="AF30" i="26" s="1"/>
  <c r="AF24" i="26"/>
  <c r="AG15" i="34"/>
  <c r="AG24" i="34"/>
  <c r="AJ13" i="34"/>
  <c r="AJ24" i="17"/>
  <c r="AG25" i="17"/>
  <c r="AG27" i="17"/>
  <c r="AG27" i="13" s="1"/>
  <c r="AG30" i="17"/>
  <c r="AG30" i="13" s="1"/>
  <c r="AG24" i="13"/>
  <c r="AI23" i="5"/>
  <c r="AF90" i="5"/>
  <c r="AF56" i="5"/>
  <c r="Z66" i="5"/>
  <c r="Z100" i="5"/>
  <c r="AG35" i="7"/>
  <c r="AG39" i="7" s="1"/>
  <c r="AG33" i="3"/>
  <c r="AF28" i="13"/>
  <c r="AJ13" i="28"/>
  <c r="AG15" i="28"/>
  <c r="AG24" i="28"/>
  <c r="AG13" i="26"/>
  <c r="AG4" i="26"/>
  <c r="AJ3" i="26"/>
  <c r="AG74" i="4"/>
  <c r="AA100" i="5"/>
  <c r="AA66" i="5"/>
  <c r="AJ3" i="19"/>
  <c r="AG13" i="19"/>
  <c r="AG3" i="18"/>
  <c r="AG28" i="6"/>
  <c r="AE35" i="3"/>
  <c r="AF4" i="18"/>
  <c r="AI3" i="18"/>
  <c r="AF72" i="4"/>
  <c r="AG31" i="6"/>
  <c r="AJ24" i="21"/>
  <c r="AG30" i="21"/>
  <c r="AG25" i="21"/>
  <c r="AG27" i="21"/>
  <c r="AJ3" i="11"/>
  <c r="AG3" i="10"/>
  <c r="AG13" i="11"/>
  <c r="AI3" i="5"/>
  <c r="AF6" i="5"/>
  <c r="AF70" i="5"/>
  <c r="AF36" i="5"/>
  <c r="AF31" i="13"/>
  <c r="AE106" i="5"/>
  <c r="AI13" i="11"/>
  <c r="AF24" i="11"/>
  <c r="AF13" i="10"/>
  <c r="AF15" i="11"/>
  <c r="AG37" i="3"/>
  <c r="AE34" i="5"/>
  <c r="AF39" i="13" l="1"/>
  <c r="AF41" i="13" s="1"/>
  <c r="AF13" i="5"/>
  <c r="AF41" i="17"/>
  <c r="AG40" i="29"/>
  <c r="AF25" i="5"/>
  <c r="AF92" i="5" s="1"/>
  <c r="AF40" i="17"/>
  <c r="AJ39" i="29"/>
  <c r="AF40" i="6"/>
  <c r="AI39" i="6"/>
  <c r="AI39" i="20"/>
  <c r="AF40" i="20"/>
  <c r="AF41" i="20"/>
  <c r="AG23" i="5"/>
  <c r="AG90" i="5" s="1"/>
  <c r="AF17" i="5"/>
  <c r="AF50" i="5" s="1"/>
  <c r="AG35" i="12"/>
  <c r="AG39" i="12" s="1"/>
  <c r="AG40" i="12" s="1"/>
  <c r="AG40" i="27"/>
  <c r="AG41" i="27"/>
  <c r="AF41" i="12"/>
  <c r="AG41" i="29"/>
  <c r="AF40" i="29"/>
  <c r="AG35" i="20"/>
  <c r="AG39" i="20" s="1"/>
  <c r="AG40" i="20" s="1"/>
  <c r="AI39" i="21"/>
  <c r="AF41" i="21"/>
  <c r="AF35" i="28"/>
  <c r="AF39" i="28" s="1"/>
  <c r="AF24" i="5" s="1"/>
  <c r="AI39" i="30"/>
  <c r="AI39" i="29"/>
  <c r="AG35" i="30"/>
  <c r="AG39" i="30" s="1"/>
  <c r="AG41" i="30" s="1"/>
  <c r="AG35" i="21"/>
  <c r="AG39" i="21" s="1"/>
  <c r="AG41" i="21" s="1"/>
  <c r="AF40" i="30"/>
  <c r="AI39" i="12"/>
  <c r="AF27" i="5"/>
  <c r="AF8" i="5"/>
  <c r="AF75" i="5" s="1"/>
  <c r="AF31" i="26"/>
  <c r="AF35" i="34"/>
  <c r="AF39" i="34" s="1"/>
  <c r="AF40" i="34" s="1"/>
  <c r="AJ13" i="26"/>
  <c r="AG15" i="26"/>
  <c r="AG14" i="26"/>
  <c r="AG92" i="5"/>
  <c r="AJ25" i="5"/>
  <c r="AJ24" i="28"/>
  <c r="AG30" i="28"/>
  <c r="AG30" i="26" s="1"/>
  <c r="AG25" i="28"/>
  <c r="AG27" i="28"/>
  <c r="AG27" i="26" s="1"/>
  <c r="AG24" i="26"/>
  <c r="AF14" i="10"/>
  <c r="AI13" i="10"/>
  <c r="AF15" i="10"/>
  <c r="AF13" i="3"/>
  <c r="AI6" i="5"/>
  <c r="AF73" i="5"/>
  <c r="AF39" i="5"/>
  <c r="S20" i="2"/>
  <c r="T20" i="2" s="1"/>
  <c r="AG27" i="34"/>
  <c r="AJ24" i="34"/>
  <c r="AG25" i="34"/>
  <c r="AG30" i="34"/>
  <c r="AJ3" i="31"/>
  <c r="AG4" i="31"/>
  <c r="AG76" i="4"/>
  <c r="AI24" i="19"/>
  <c r="AF25" i="19"/>
  <c r="AF30" i="19"/>
  <c r="AF30" i="18" s="1"/>
  <c r="AF27" i="19"/>
  <c r="AF27" i="18" s="1"/>
  <c r="AF24" i="18"/>
  <c r="AF27" i="11"/>
  <c r="AF27" i="10" s="1"/>
  <c r="AI24" i="11"/>
  <c r="AF25" i="11"/>
  <c r="AF30" i="11"/>
  <c r="AF30" i="10" s="1"/>
  <c r="AF24" i="10"/>
  <c r="AJ3" i="18"/>
  <c r="AG4" i="18"/>
  <c r="AG72" i="4"/>
  <c r="Z33" i="5"/>
  <c r="Z39" i="3"/>
  <c r="Z43" i="3" s="1"/>
  <c r="AG25" i="13"/>
  <c r="AG35" i="13"/>
  <c r="AJ24" i="13"/>
  <c r="AJ33" i="5"/>
  <c r="U22" i="2"/>
  <c r="AJ13" i="33"/>
  <c r="AG15" i="33"/>
  <c r="AG24" i="33"/>
  <c r="AG13" i="31"/>
  <c r="AE114" i="5"/>
  <c r="AJ13" i="11"/>
  <c r="AG15" i="11"/>
  <c r="AG24" i="11"/>
  <c r="AG13" i="10"/>
  <c r="AG24" i="19"/>
  <c r="AG13" i="18"/>
  <c r="AJ13" i="19"/>
  <c r="AG15" i="19"/>
  <c r="AG35" i="17"/>
  <c r="AG39" i="17" s="1"/>
  <c r="AI24" i="26"/>
  <c r="AF35" i="26"/>
  <c r="AF25" i="26"/>
  <c r="AF14" i="18"/>
  <c r="AI13" i="18"/>
  <c r="AF15" i="18"/>
  <c r="AG4" i="10"/>
  <c r="AJ3" i="10"/>
  <c r="AG70" i="4"/>
  <c r="AG3" i="3"/>
  <c r="AI13" i="5"/>
  <c r="AF80" i="5"/>
  <c r="AF46" i="5"/>
  <c r="AF14" i="5"/>
  <c r="AF105" i="5" s="1"/>
  <c r="AG31" i="13"/>
  <c r="AI3" i="3"/>
  <c r="AF4" i="3"/>
  <c r="AG41" i="7"/>
  <c r="AG40" i="7"/>
  <c r="AG39" i="6"/>
  <c r="AJ39" i="7"/>
  <c r="AG3" i="5"/>
  <c r="AG28" i="13"/>
  <c r="AF28" i="26"/>
  <c r="AF14" i="31"/>
  <c r="AF15" i="31"/>
  <c r="AI13" i="31"/>
  <c r="AF80" i="4"/>
  <c r="AA33" i="5"/>
  <c r="AA39" i="3"/>
  <c r="AA43" i="3" s="1"/>
  <c r="AF103" i="5"/>
  <c r="AF25" i="33"/>
  <c r="AF27" i="33"/>
  <c r="AF27" i="31" s="1"/>
  <c r="AI24" i="33"/>
  <c r="AF30" i="33"/>
  <c r="AF30" i="31" s="1"/>
  <c r="AF24" i="31"/>
  <c r="AI16" i="5"/>
  <c r="AF83" i="5"/>
  <c r="AF49" i="5"/>
  <c r="AB100" i="5"/>
  <c r="AG58" i="5" l="1"/>
  <c r="AF40" i="13"/>
  <c r="AF58" i="5"/>
  <c r="AI25" i="5"/>
  <c r="AI39" i="13"/>
  <c r="AG16" i="5"/>
  <c r="AG83" i="5" s="1"/>
  <c r="AG41" i="20"/>
  <c r="AJ23" i="5"/>
  <c r="AG56" i="5"/>
  <c r="AJ39" i="20"/>
  <c r="AF84" i="5"/>
  <c r="AG17" i="5"/>
  <c r="AG84" i="5" s="1"/>
  <c r="AI17" i="5"/>
  <c r="AG80" i="4"/>
  <c r="AG41" i="12"/>
  <c r="AF41" i="5"/>
  <c r="AI8" i="5"/>
  <c r="AI27" i="5"/>
  <c r="AI39" i="28"/>
  <c r="AG8" i="5"/>
  <c r="AG41" i="5" s="1"/>
  <c r="AJ39" i="12"/>
  <c r="AJ39" i="21"/>
  <c r="AF41" i="28"/>
  <c r="AG27" i="5"/>
  <c r="AG109" i="5" s="1"/>
  <c r="AG40" i="30"/>
  <c r="AF40" i="28"/>
  <c r="AJ39" i="30"/>
  <c r="AF31" i="5"/>
  <c r="AI31" i="5" s="1"/>
  <c r="AG31" i="26"/>
  <c r="AF39" i="26"/>
  <c r="AF41" i="26" s="1"/>
  <c r="AG40" i="21"/>
  <c r="S16" i="2"/>
  <c r="S29" i="2" s="1"/>
  <c r="T29" i="2" s="1"/>
  <c r="AF109" i="5"/>
  <c r="AI39" i="34"/>
  <c r="AF31" i="31"/>
  <c r="AF60" i="5"/>
  <c r="AF41" i="34"/>
  <c r="AF94" i="5"/>
  <c r="AG35" i="34"/>
  <c r="AG39" i="34" s="1"/>
  <c r="AG41" i="34" s="1"/>
  <c r="AF28" i="31"/>
  <c r="AF28" i="18"/>
  <c r="AG15" i="18"/>
  <c r="AJ13" i="18"/>
  <c r="AG14" i="18"/>
  <c r="AF35" i="10"/>
  <c r="AF25" i="10"/>
  <c r="AI24" i="10"/>
  <c r="AF25" i="31"/>
  <c r="AI24" i="31"/>
  <c r="AF35" i="31"/>
  <c r="AA34" i="5"/>
  <c r="AA114" i="5"/>
  <c r="AC66" i="5"/>
  <c r="AG15" i="10"/>
  <c r="AG14" i="10"/>
  <c r="AJ13" i="10"/>
  <c r="AG13" i="3"/>
  <c r="AF35" i="18"/>
  <c r="AF25" i="18"/>
  <c r="AI24" i="18"/>
  <c r="AG25" i="11"/>
  <c r="AJ24" i="11"/>
  <c r="AG27" i="11"/>
  <c r="AG27" i="10" s="1"/>
  <c r="AG24" i="10"/>
  <c r="AG30" i="11"/>
  <c r="AG30" i="10" s="1"/>
  <c r="AF35" i="19"/>
  <c r="AF39" i="19" s="1"/>
  <c r="U16" i="2"/>
  <c r="AG27" i="19"/>
  <c r="AG27" i="18" s="1"/>
  <c r="AG24" i="18"/>
  <c r="AJ24" i="19"/>
  <c r="AG25" i="19"/>
  <c r="AG30" i="19"/>
  <c r="AG30" i="18" s="1"/>
  <c r="AG15" i="31"/>
  <c r="AJ13" i="31"/>
  <c r="AG14" i="31"/>
  <c r="AF31" i="10"/>
  <c r="AF31" i="18"/>
  <c r="AI24" i="5"/>
  <c r="AF91" i="5"/>
  <c r="AF57" i="5"/>
  <c r="AF26" i="5"/>
  <c r="AF35" i="33"/>
  <c r="AF39" i="33" s="1"/>
  <c r="AG4" i="3"/>
  <c r="AJ3" i="3"/>
  <c r="AG30" i="33"/>
  <c r="AG30" i="31" s="1"/>
  <c r="AG27" i="33"/>
  <c r="AG27" i="31" s="1"/>
  <c r="AG25" i="33"/>
  <c r="AJ24" i="33"/>
  <c r="AG24" i="31"/>
  <c r="AF15" i="3"/>
  <c r="AF14" i="3"/>
  <c r="AI13" i="3"/>
  <c r="AB66" i="5"/>
  <c r="AJ24" i="26"/>
  <c r="AG25" i="26"/>
  <c r="AG35" i="26"/>
  <c r="Z34" i="5"/>
  <c r="Z114" i="5"/>
  <c r="AF28" i="10"/>
  <c r="AG35" i="28"/>
  <c r="AG39" i="28" s="1"/>
  <c r="AG40" i="6"/>
  <c r="AJ39" i="6"/>
  <c r="AG41" i="6"/>
  <c r="AJ3" i="5"/>
  <c r="AG6" i="5"/>
  <c r="AG103" i="5" s="1"/>
  <c r="AG36" i="5"/>
  <c r="AG70" i="5"/>
  <c r="AF81" i="5"/>
  <c r="AI14" i="5"/>
  <c r="AF47" i="5"/>
  <c r="S14" i="2"/>
  <c r="AJ39" i="17"/>
  <c r="AG41" i="17"/>
  <c r="AG40" i="17"/>
  <c r="AG13" i="5"/>
  <c r="AG39" i="13"/>
  <c r="AF35" i="11"/>
  <c r="AF39" i="11" s="1"/>
  <c r="AG28" i="26"/>
  <c r="AG49" i="5" l="1"/>
  <c r="AJ16" i="5"/>
  <c r="AJ17" i="5"/>
  <c r="AG50" i="5"/>
  <c r="AG60" i="5"/>
  <c r="T16" i="2"/>
  <c r="AG94" i="5"/>
  <c r="AF111" i="5"/>
  <c r="AJ27" i="5"/>
  <c r="AF98" i="5"/>
  <c r="AG75" i="5"/>
  <c r="AJ8" i="5"/>
  <c r="AF40" i="26"/>
  <c r="AF108" i="5"/>
  <c r="AI39" i="26"/>
  <c r="S21" i="2"/>
  <c r="T21" i="2" s="1"/>
  <c r="AF64" i="5"/>
  <c r="AG35" i="19"/>
  <c r="AG39" i="19" s="1"/>
  <c r="AG15" i="5" s="1"/>
  <c r="AG35" i="11"/>
  <c r="AG39" i="11" s="1"/>
  <c r="AG41" i="11" s="1"/>
  <c r="AG31" i="5"/>
  <c r="AG111" i="5" s="1"/>
  <c r="AJ39" i="34"/>
  <c r="AG28" i="18"/>
  <c r="AG40" i="34"/>
  <c r="AG28" i="31"/>
  <c r="AG31" i="31"/>
  <c r="AG31" i="18"/>
  <c r="AI39" i="11"/>
  <c r="AF40" i="11"/>
  <c r="AF39" i="10"/>
  <c r="AF41" i="11"/>
  <c r="AF7" i="5"/>
  <c r="AJ24" i="31"/>
  <c r="AG35" i="31"/>
  <c r="AG25" i="31"/>
  <c r="U29" i="2"/>
  <c r="V29" i="2" s="1"/>
  <c r="V16" i="2"/>
  <c r="AG28" i="10"/>
  <c r="AG15" i="3"/>
  <c r="AJ13" i="3"/>
  <c r="AG14" i="3"/>
  <c r="AJ39" i="13"/>
  <c r="AG41" i="13"/>
  <c r="AG40" i="13"/>
  <c r="AG41" i="28"/>
  <c r="AG40" i="28"/>
  <c r="AJ39" i="28"/>
  <c r="AG24" i="5"/>
  <c r="AG39" i="26"/>
  <c r="AG35" i="33"/>
  <c r="AG39" i="33" s="1"/>
  <c r="AG46" i="5"/>
  <c r="AG80" i="5"/>
  <c r="AJ13" i="5"/>
  <c r="AG14" i="5"/>
  <c r="T14" i="2"/>
  <c r="AG39" i="5"/>
  <c r="AJ6" i="5"/>
  <c r="AG73" i="5"/>
  <c r="U20" i="2"/>
  <c r="V20" i="2" s="1"/>
  <c r="AI39" i="33"/>
  <c r="AF40" i="33"/>
  <c r="AF41" i="33"/>
  <c r="AF29" i="5"/>
  <c r="AF39" i="31"/>
  <c r="AJ24" i="18"/>
  <c r="AG35" i="18"/>
  <c r="AG25" i="18"/>
  <c r="AI26" i="5"/>
  <c r="AF59" i="5"/>
  <c r="AF93" i="5"/>
  <c r="S17" i="2"/>
  <c r="T17" i="2" s="1"/>
  <c r="AB33" i="5"/>
  <c r="AB39" i="3"/>
  <c r="AB45" i="36"/>
  <c r="AF45" i="36" s="1"/>
  <c r="AF47" i="36" s="1"/>
  <c r="AF41" i="19"/>
  <c r="AI39" i="19"/>
  <c r="AF40" i="19"/>
  <c r="AF39" i="18"/>
  <c r="AF15" i="5"/>
  <c r="AG31" i="10"/>
  <c r="AJ24" i="10"/>
  <c r="AG35" i="10"/>
  <c r="AG25" i="10"/>
  <c r="AG64" i="5" l="1"/>
  <c r="AG40" i="19"/>
  <c r="AG41" i="19"/>
  <c r="AJ39" i="19"/>
  <c r="AG39" i="18"/>
  <c r="AJ39" i="18" s="1"/>
  <c r="AG40" i="11"/>
  <c r="U21" i="2"/>
  <c r="V21" i="2" s="1"/>
  <c r="AJ39" i="11"/>
  <c r="AJ31" i="5"/>
  <c r="AG7" i="5"/>
  <c r="AJ7" i="5" s="1"/>
  <c r="AG39" i="10"/>
  <c r="AJ39" i="10" s="1"/>
  <c r="AG98" i="5"/>
  <c r="AF49" i="36"/>
  <c r="AF66" i="5" s="1"/>
  <c r="AI47" i="36"/>
  <c r="AF48" i="36"/>
  <c r="AF100" i="5" s="1"/>
  <c r="AF33" i="5"/>
  <c r="AG49" i="36"/>
  <c r="AG66" i="5" s="1"/>
  <c r="AG41" i="33"/>
  <c r="AG40" i="33"/>
  <c r="AJ39" i="33"/>
  <c r="AG29" i="5"/>
  <c r="AG39" i="31"/>
  <c r="AI15" i="5"/>
  <c r="AF18" i="5"/>
  <c r="AF106" i="5" s="1"/>
  <c r="AF82" i="5"/>
  <c r="AF48" i="5"/>
  <c r="AI39" i="31"/>
  <c r="AF40" i="31"/>
  <c r="AF41" i="31"/>
  <c r="AG41" i="26"/>
  <c r="AG40" i="26"/>
  <c r="AJ39" i="26"/>
  <c r="AI7" i="5"/>
  <c r="AF9" i="5"/>
  <c r="AF104" i="5" s="1"/>
  <c r="AF74" i="5"/>
  <c r="AF40" i="5"/>
  <c r="AB34" i="5"/>
  <c r="O22" i="2"/>
  <c r="AB114" i="5"/>
  <c r="AF41" i="18"/>
  <c r="AI39" i="18"/>
  <c r="AF40" i="18"/>
  <c r="AI29" i="5"/>
  <c r="AF96" i="5"/>
  <c r="AF62" i="5"/>
  <c r="AF30" i="5"/>
  <c r="AF110" i="5" s="1"/>
  <c r="AG57" i="5"/>
  <c r="AJ24" i="5"/>
  <c r="AG91" i="5"/>
  <c r="AG26" i="5"/>
  <c r="AG108" i="5" s="1"/>
  <c r="AG48" i="5"/>
  <c r="AJ15" i="5"/>
  <c r="AG18" i="5"/>
  <c r="AG82" i="5"/>
  <c r="AG47" i="5"/>
  <c r="AG81" i="5"/>
  <c r="AJ14" i="5"/>
  <c r="U14" i="2"/>
  <c r="AF40" i="10"/>
  <c r="AF41" i="10"/>
  <c r="AI39" i="10"/>
  <c r="AB40" i="3"/>
  <c r="AB43" i="3"/>
  <c r="AC41" i="3"/>
  <c r="AG105" i="5"/>
  <c r="AG41" i="10" l="1"/>
  <c r="AG41" i="18"/>
  <c r="AG40" i="18"/>
  <c r="AG40" i="10"/>
  <c r="AG106" i="5"/>
  <c r="AG74" i="5"/>
  <c r="AG9" i="5"/>
  <c r="AG104" i="5" s="1"/>
  <c r="AG40" i="5"/>
  <c r="AI18" i="5"/>
  <c r="AF51" i="5"/>
  <c r="AF85" i="5"/>
  <c r="S15" i="2"/>
  <c r="AI33" i="5"/>
  <c r="S22" i="2"/>
  <c r="V14" i="2"/>
  <c r="AF113" i="5"/>
  <c r="AG40" i="31"/>
  <c r="AJ39" i="31"/>
  <c r="AG41" i="31"/>
  <c r="AG59" i="5"/>
  <c r="AG93" i="5"/>
  <c r="AJ26" i="5"/>
  <c r="U17" i="2"/>
  <c r="V17" i="2" s="1"/>
  <c r="P22" i="2"/>
  <c r="O25" i="2"/>
  <c r="R22" i="2"/>
  <c r="AI9" i="5"/>
  <c r="AF76" i="5"/>
  <c r="AF42" i="5"/>
  <c r="S18" i="2"/>
  <c r="T18" i="2" s="1"/>
  <c r="AG62" i="5"/>
  <c r="AG96" i="5"/>
  <c r="AJ29" i="5"/>
  <c r="AG30" i="5"/>
  <c r="AG51" i="5"/>
  <c r="AG85" i="5"/>
  <c r="AJ18" i="5"/>
  <c r="U15" i="2"/>
  <c r="AF97" i="5"/>
  <c r="AF63" i="5"/>
  <c r="AI30" i="5"/>
  <c r="S23" i="2"/>
  <c r="T23" i="2" s="1"/>
  <c r="AG42" i="5" l="1"/>
  <c r="V15" i="2"/>
  <c r="AJ9" i="5"/>
  <c r="AG76" i="5"/>
  <c r="U18" i="2"/>
  <c r="V18" i="2" s="1"/>
  <c r="T22" i="2"/>
  <c r="V22" i="2"/>
  <c r="T15" i="2"/>
  <c r="O26" i="2"/>
  <c r="P25" i="2"/>
  <c r="O28" i="2"/>
  <c r="R25" i="2"/>
  <c r="AJ30" i="5"/>
  <c r="AG63" i="5"/>
  <c r="AG97" i="5"/>
  <c r="U23" i="2"/>
  <c r="V23" i="2" s="1"/>
  <c r="AG110" i="5"/>
  <c r="P26" i="2" l="1"/>
  <c r="O27" i="2"/>
  <c r="R26" i="2"/>
  <c r="P28" i="2"/>
  <c r="R28" i="2"/>
  <c r="P27" i="2" l="1"/>
  <c r="R27" i="2"/>
  <c r="AF19" i="23" l="1"/>
  <c r="AF19" i="22" s="1"/>
  <c r="AF44" i="22"/>
  <c r="AF58" i="3" s="1"/>
  <c r="AG44" i="23"/>
  <c r="AF17" i="23"/>
  <c r="AG43" i="23"/>
  <c r="AF43" i="22"/>
  <c r="AF57" i="3" s="1"/>
  <c r="AG17" i="23" l="1"/>
  <c r="AG43" i="22"/>
  <c r="AG57" i="3" s="1"/>
  <c r="AF17" i="22"/>
  <c r="AF24" i="23"/>
  <c r="AG44" i="22"/>
  <c r="AG58" i="3" s="1"/>
  <c r="AG19" i="23"/>
  <c r="AG19" i="22" s="1"/>
  <c r="AF20" i="22"/>
  <c r="AF19" i="3"/>
  <c r="AF20" i="3" s="1"/>
  <c r="AG20" i="22" l="1"/>
  <c r="AG19" i="3"/>
  <c r="AG20" i="3" s="1"/>
  <c r="AI24" i="23"/>
  <c r="AF25" i="23"/>
  <c r="AF27" i="23"/>
  <c r="AF27" i="22" s="1"/>
  <c r="AF24" i="22"/>
  <c r="AF30" i="23"/>
  <c r="AF30" i="22" s="1"/>
  <c r="AF18" i="22"/>
  <c r="AF17" i="3"/>
  <c r="AF18" i="3" s="1"/>
  <c r="AG17" i="22"/>
  <c r="AG24" i="23"/>
  <c r="AF35" i="23" l="1"/>
  <c r="AF39" i="23" s="1"/>
  <c r="AI39" i="23" s="1"/>
  <c r="AF31" i="22"/>
  <c r="AF30" i="3"/>
  <c r="AI24" i="22"/>
  <c r="AF35" i="22"/>
  <c r="AF25" i="22"/>
  <c r="AF24" i="3"/>
  <c r="AF28" i="22"/>
  <c r="AF27" i="3"/>
  <c r="AG27" i="23"/>
  <c r="AG27" i="22" s="1"/>
  <c r="AG24" i="22"/>
  <c r="AG30" i="23"/>
  <c r="AG30" i="22" s="1"/>
  <c r="AJ24" i="23"/>
  <c r="AG25" i="23"/>
  <c r="AG18" i="22"/>
  <c r="AG17" i="3"/>
  <c r="AG18" i="3" s="1"/>
  <c r="AF19" i="5" l="1"/>
  <c r="AI19" i="5" s="1"/>
  <c r="AF39" i="22"/>
  <c r="AI39" i="22" s="1"/>
  <c r="AF28" i="3"/>
  <c r="AF41" i="23"/>
  <c r="AF40" i="23"/>
  <c r="AF31" i="3"/>
  <c r="AG31" i="22"/>
  <c r="AG30" i="3"/>
  <c r="AG25" i="22"/>
  <c r="AG35" i="22"/>
  <c r="AJ24" i="22"/>
  <c r="AG24" i="3"/>
  <c r="AF52" i="5"/>
  <c r="AG28" i="22"/>
  <c r="AG27" i="3"/>
  <c r="AG35" i="23"/>
  <c r="AG39" i="23" s="1"/>
  <c r="AF25" i="3"/>
  <c r="AF35" i="3"/>
  <c r="AI24" i="3"/>
  <c r="AF86" i="5" l="1"/>
  <c r="AF39" i="3"/>
  <c r="AF45" i="3" s="1"/>
  <c r="AF22" i="5"/>
  <c r="AF55" i="5" s="1"/>
  <c r="AF41" i="22"/>
  <c r="AF40" i="22"/>
  <c r="AG28" i="3"/>
  <c r="AI22" i="5"/>
  <c r="AF89" i="5"/>
  <c r="AG35" i="3"/>
  <c r="AG25" i="3"/>
  <c r="AJ24" i="3"/>
  <c r="AG39" i="22"/>
  <c r="AG41" i="23"/>
  <c r="AJ39" i="23"/>
  <c r="AG40" i="23"/>
  <c r="AG19" i="5"/>
  <c r="AG31" i="3"/>
  <c r="AF107" i="5" l="1"/>
  <c r="AF114" i="5" s="1"/>
  <c r="AI39" i="3"/>
  <c r="AF41" i="3"/>
  <c r="AF34" i="5"/>
  <c r="AF101" i="5" s="1"/>
  <c r="S19" i="2"/>
  <c r="S25" i="2" s="1"/>
  <c r="AF40" i="3"/>
  <c r="AG52" i="5"/>
  <c r="AJ19" i="5"/>
  <c r="AG22" i="5"/>
  <c r="AG86" i="5"/>
  <c r="AI45" i="3"/>
  <c r="AF46" i="3"/>
  <c r="S12" i="2"/>
  <c r="T12" i="2" s="1"/>
  <c r="AG41" i="22"/>
  <c r="AJ39" i="22"/>
  <c r="AG40" i="22"/>
  <c r="AG39" i="3"/>
  <c r="AI34" i="5" l="1"/>
  <c r="AF67" i="5"/>
  <c r="T19" i="2"/>
  <c r="AG55" i="5"/>
  <c r="AJ22" i="5"/>
  <c r="AG89" i="5"/>
  <c r="U19" i="2"/>
  <c r="AG34" i="5"/>
  <c r="AG40" i="3"/>
  <c r="AJ39" i="3"/>
  <c r="AG41" i="3"/>
  <c r="AG45" i="3"/>
  <c r="T25" i="2"/>
  <c r="S26" i="2"/>
  <c r="S28" i="2"/>
  <c r="T28" i="2" s="1"/>
  <c r="AG107" i="5"/>
  <c r="AG114" i="5" s="1"/>
  <c r="AJ34" i="5" l="1"/>
  <c r="AG67" i="5"/>
  <c r="AG101" i="5"/>
  <c r="V19" i="2"/>
  <c r="U25" i="2"/>
  <c r="T26" i="2"/>
  <c r="S27" i="2"/>
  <c r="T27" i="2" s="1"/>
  <c r="AG46" i="3"/>
  <c r="AJ45" i="3"/>
  <c r="U12" i="2"/>
  <c r="V12" i="2" s="1"/>
  <c r="U26" i="2" l="1"/>
  <c r="V25" i="2"/>
  <c r="U28" i="2"/>
  <c r="V28" i="2" s="1"/>
  <c r="U27" i="2" l="1"/>
  <c r="V27" i="2" s="1"/>
  <c r="V26" i="2"/>
</calcChain>
</file>

<file path=xl/comments1.xml><?xml version="1.0" encoding="utf-8"?>
<comments xmlns="http://schemas.openxmlformats.org/spreadsheetml/2006/main">
  <authors>
    <author>Kwon, Ohsung - RSCH AMRS</author>
  </authors>
  <commentList>
    <comment ref="A1" authorId="0" shapeId="0">
      <text>
        <r>
          <rPr>
            <b/>
            <sz val="9"/>
            <color indexed="81"/>
            <rFont val="Tahoma"/>
            <family val="2"/>
          </rPr>
          <t>&lt;?xml version="1.0" encoding="utf-8"?&gt;&lt;Schema xmlns:xsi="http://www.w3.org/2001/XMLSchema-instance" xmlns:xsd="http://www.w3.org/2001/XMLSchema" Version="1"&gt;&lt;FQL&gt;&lt;Q&gt;SPX^FC_MEAN_EPS_CALA(2020,0,,,90,"+BU")&lt;/Q&gt;&lt;R&gt;1&lt;/R&gt;&lt;C&gt;1&lt;/C&gt;&lt;D xsi:type="xsd:double"&gt;178.84&lt;/D&gt;&lt;/FQL&gt;&lt;FQL&gt;&lt;Q&gt;SPX^FC_MEAN_EPS_CALA(2019,0,,,90,"+BU")&lt;/Q&gt;&lt;R&gt;1&lt;/R&gt;&lt;C&gt;1&lt;/C&gt;&lt;D xsi:type="xsd:double"&gt;162.78&lt;/D&gt;&lt;/FQL&gt;&lt;FQL&gt;&lt;Q&gt;SPX^FC_MEAN_FQ1R(0,,,90,"+BU")&lt;/Q&gt;&lt;R&gt;1&lt;/R&gt;&lt;C&gt;1&lt;/C&gt;&lt;D xsi:type="xsd:double"&gt;42.32&lt;/D&gt;&lt;/FQL&gt;&lt;FQL&gt;&lt;Q&gt;SPX^FC_MEAN_FQ2R(0,,,90,"+BU")&lt;/Q&gt;&lt;R&gt;1&lt;/R&gt;&lt;C&gt;1&lt;/C&gt;&lt;D xsi:type="xsd:double"&gt;41.06&lt;/D&gt;&lt;/FQL&gt;&lt;FQL&gt;&lt;Q&gt;SPX^FC_MEAN_EPS_CALA(2007,0,,,90,"+BU")&lt;/Q&gt;&lt;R&gt;1&lt;/R&gt;&lt;C&gt;1&lt;/C&gt;&lt;D xsi:type="xsd:double"&gt;85.12&lt;/D&gt;&lt;/FQL&gt;&lt;FQL&gt;&lt;Q&gt;SPX^FC_MEAN_EPS_CALA(2008,0,,,90,"+BU")&lt;/Q&gt;&lt;R&gt;1&lt;/R&gt;&lt;C&gt;1&lt;/C&gt;&lt;D xsi:type="xsd:double"&gt;65.47&lt;/D&gt;&lt;/FQL&gt;&lt;FQL&gt;&lt;Q&gt;SPX^FC_MEAN_EPS_CALA(2009,0,,,90,"+BU")&lt;/Q&gt;&lt;R&gt;1&lt;/R&gt;&lt;C&gt;1&lt;/C&gt;&lt;D xsi:type="xsd:double"&gt;60.8&lt;/D&gt;&lt;/FQL&gt;&lt;FQL&gt;&lt;Q&gt;SPX^FC_MEAN_EPS_CALA(2010,0,,,90,"+BU")&lt;/Q&gt;&lt;R&gt;1&lt;/R&gt;&lt;C&gt;1&lt;/C&gt;&lt;D xsi:type="xsd:double"&gt;85.28&lt;/D&gt;&lt;/FQL&gt;&lt;FQL&gt;&lt;Q&gt;SPX^FC_MEAN_EPS_CALA(2011,0,,,90,"+BU")&lt;/Q&gt;&lt;R&gt;1&lt;/R&gt;&lt;C&gt;1&lt;/C&gt;&lt;D xsi:type="xsd:double"&gt;97.82&lt;/D&gt;&lt;/FQL&gt;&lt;FQL&gt;&lt;Q&gt;SPX^FC_MEAN_EPS_CALA(2012,0,,,90,"+BU")&lt;/Q&gt;&lt;R&gt;1&lt;/R&gt;&lt;C&gt;1&lt;/C&gt;&lt;D xsi:type="xsd:double"&gt;103.8&lt;/D&gt;&lt;/FQL&gt;&lt;FQL&gt;&lt;Q&gt;SPX^FC_MEAN_EPS_CALA(2013,0,,,90,"+BU")&lt;/Q&gt;&lt;R&gt;1&lt;/R&gt;&lt;C&gt;1&lt;/C&gt;&lt;D xsi:type="xsd:double"&gt;109.68&lt;/D&gt;&lt;/FQL&gt;&lt;FQL&gt;&lt;Q&gt;SPX^FC_MEAN_EPS_CALA(2014,0,,,90,"+BU")&lt;/Q&gt;&lt;R&gt;1&lt;/R&gt;&lt;C&gt;1&lt;/C&gt;&lt;D xsi:type="xsd:double"&gt;118.78&lt;/D&gt;&lt;/FQL&gt;&lt;FQL&gt;&lt;Q&gt;SPX^FC_MEAN_EPS_CALA(2015,0,,,90,"+BU")&lt;/Q&gt;&lt;R&gt;1&lt;/R&gt;&lt;C&gt;1&lt;/C&gt;&lt;D xsi:type="xsd:double"&gt;117.46&lt;/D&gt;&lt;/FQL&gt;&lt;FQL&gt;&lt;Q&gt;SPX^FC_MEAN_EPS_CALA(2016,0,,,90,"+BU")&lt;/Q&gt;&lt;R&gt;1&lt;/R&gt;&lt;C&gt;1&lt;/C&gt;&lt;D xsi:type="xsd:double"&gt;118.1&lt;/D&gt;&lt;/FQL&gt;&lt;FQL&gt;&lt;Q&gt;SPX^FC_MEAN_EPS_CALA(2017,0,,,90,"+BU")&lt;/Q&gt;&lt;R&gt;1&lt;/R&gt;&lt;C&gt;1&lt;/C&gt;&lt;D xsi:type="xsd:double"&gt;132&lt;/D&gt;&lt;/FQL&gt;&lt;FQL&gt;&lt;Q&gt;SPX^FC_MEAN_EPS_CALA(2018,0,,,90,"+BU")&lt;/Q&gt;&lt;R&gt;1&lt;/R&gt;&lt;C&gt;1&lt;/C&gt;&lt;D xsi:type="xsd:double"&gt;161.93&lt;/D&gt;&lt;/FQL&gt;&lt;/Schema&gt;</t>
        </r>
      </text>
    </comment>
  </commentList>
</comments>
</file>

<file path=xl/comments10.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11.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List>
</comments>
</file>

<file path=xl/comments12.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13.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14.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15.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16.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List>
</comments>
</file>

<file path=xl/comments17.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18.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19.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2.xml><?xml version="1.0" encoding="utf-8"?>
<comments xmlns="http://schemas.openxmlformats.org/spreadsheetml/2006/main">
  <authors>
    <author>phariani</author>
  </authors>
  <commentList>
    <comment ref="D31" authorId="0" shapeId="0">
      <text>
        <r>
          <rPr>
            <sz val="8"/>
            <color indexed="81"/>
            <rFont val="Tahoma"/>
            <family val="2"/>
          </rPr>
          <t>Time Warner special dividend = $10.8b
or $1.20/sp share</t>
        </r>
      </text>
    </comment>
  </commentList>
</comments>
</file>

<file path=xl/comments20.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List>
</comments>
</file>

<file path=xl/comments21.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22.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23.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24.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List>
</comments>
</file>

<file path=xl/comments25.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26.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27.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28.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29.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List>
</comments>
</file>

<file path=xl/comments3.xml><?xml version="1.0" encoding="utf-8"?>
<comments xmlns="http://schemas.openxmlformats.org/spreadsheetml/2006/main">
  <authors>
    <author>Kwon, Ohsung - RSCH AMRS</author>
  </authors>
  <commentList>
    <comment ref="AI43" authorId="0" shapeId="0">
      <text>
        <r>
          <rPr>
            <b/>
            <sz val="9"/>
            <color indexed="81"/>
            <rFont val="Tahoma"/>
            <family val="2"/>
          </rPr>
          <t>Kwon, Ohsung - RSCH AMRS:</t>
        </r>
        <r>
          <rPr>
            <sz val="9"/>
            <color indexed="81"/>
            <rFont val="Tahoma"/>
            <family val="2"/>
          </rPr>
          <t xml:space="preserve">
Current</t>
        </r>
      </text>
    </comment>
  </commentList>
</comments>
</file>

<file path=xl/comments30.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31.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32.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33.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34.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51" authorId="0" shapeId="0">
      <text>
        <r>
          <rPr>
            <b/>
            <sz val="9"/>
            <color indexed="81"/>
            <rFont val="Tahoma"/>
            <family val="2"/>
          </rPr>
          <t>Kwon, Ohsung - RSCH AMRS:</t>
        </r>
        <r>
          <rPr>
            <sz val="9"/>
            <color indexed="81"/>
            <rFont val="Tahoma"/>
            <family val="2"/>
          </rPr>
          <t xml:space="preserve">
Last reported</t>
        </r>
      </text>
    </comment>
  </commentList>
</comments>
</file>

<file path=xl/comments4.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B41" authorId="0" shapeId="0">
      <text>
        <r>
          <rPr>
            <b/>
            <sz val="9"/>
            <color indexed="81"/>
            <rFont val="Tahoma"/>
            <family val="2"/>
          </rPr>
          <t>Kwon, Ohsung - RSCH AMRS:</t>
        </r>
        <r>
          <rPr>
            <sz val="9"/>
            <color indexed="81"/>
            <rFont val="Tahoma"/>
            <family val="2"/>
          </rPr>
          <t xml:space="preserve">
Adjusted for constituent changes</t>
        </r>
      </text>
    </comment>
  </commentList>
</comments>
</file>

<file path=xl/comments5.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 ref="AF44" authorId="0" shapeId="0">
      <text>
        <r>
          <rPr>
            <b/>
            <sz val="9"/>
            <color indexed="81"/>
            <rFont val="Tahoma"/>
            <family val="2"/>
          </rPr>
          <t>Kwon, Ohsung - RSCH AMRS:</t>
        </r>
        <r>
          <rPr>
            <sz val="9"/>
            <color indexed="81"/>
            <rFont val="Tahoma"/>
            <family val="2"/>
          </rPr>
          <t xml:space="preserve">
Last reported</t>
        </r>
      </text>
    </comment>
  </commentList>
</comments>
</file>

<file path=xl/comments6.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7.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comments8.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List>
</comments>
</file>

<file path=xl/comments9.xml><?xml version="1.0" encoding="utf-8"?>
<comments xmlns="http://schemas.openxmlformats.org/spreadsheetml/2006/main">
  <authors>
    <author>Kwon, Ohsung - RSCH AMRS</author>
  </authors>
  <commentList>
    <comment ref="B4" authorId="0" shapeId="0">
      <text>
        <r>
          <rPr>
            <b/>
            <sz val="9"/>
            <color indexed="81"/>
            <rFont val="Tahoma"/>
            <family val="2"/>
          </rPr>
          <t>Kwon, Ohsung - RSCH AMRS:</t>
        </r>
        <r>
          <rPr>
            <sz val="9"/>
            <color indexed="81"/>
            <rFont val="Tahoma"/>
            <family val="2"/>
          </rPr>
          <t xml:space="preserve">
Adjusted for constituent changes</t>
        </r>
      </text>
    </comment>
    <comment ref="AF43" authorId="0" shapeId="0">
      <text>
        <r>
          <rPr>
            <b/>
            <sz val="9"/>
            <color indexed="81"/>
            <rFont val="Tahoma"/>
            <family val="2"/>
          </rPr>
          <t>Kwon, Ohsung - RSCH AMRS:</t>
        </r>
        <r>
          <rPr>
            <sz val="9"/>
            <color indexed="81"/>
            <rFont val="Tahoma"/>
            <family val="2"/>
          </rPr>
          <t xml:space="preserve">
Last reported</t>
        </r>
      </text>
    </comment>
  </commentList>
</comments>
</file>

<file path=xl/sharedStrings.xml><?xml version="1.0" encoding="utf-8"?>
<sst xmlns="http://schemas.openxmlformats.org/spreadsheetml/2006/main" count="1363" uniqueCount="124">
  <si>
    <t xml:space="preserve">FX Rate: US$/Euro (average) </t>
  </si>
  <si>
    <t>US Civilian Unemployment Rate</t>
  </si>
  <si>
    <t xml:space="preserve">US GDP growth (real) </t>
  </si>
  <si>
    <t xml:space="preserve">Global GDP growth (real) </t>
  </si>
  <si>
    <t>Key Macro Economic Forecasts</t>
  </si>
  <si>
    <t>S&amp;P 500 Dividends (Historical Constituents, $/share)</t>
  </si>
  <si>
    <t xml:space="preserve">     Avg. Oil Price ($/bbl, wtd. blend of Brent &amp; WTI) </t>
  </si>
  <si>
    <t xml:space="preserve">Energy Sector ($bn) </t>
  </si>
  <si>
    <t>S&amp;P 500 ex. Energy</t>
  </si>
  <si>
    <t>S&amp;P 500 ex. Energy and Financials</t>
  </si>
  <si>
    <t>S&amp;P 500 ex. Financials</t>
  </si>
  <si>
    <t>S&amp;P 500</t>
  </si>
  <si>
    <t>Utilities</t>
  </si>
  <si>
    <t>Communication Services</t>
  </si>
  <si>
    <t>Real Estate</t>
  </si>
  <si>
    <t>Materials</t>
  </si>
  <si>
    <t>Information Technology</t>
  </si>
  <si>
    <t>Industrials</t>
  </si>
  <si>
    <t>Health Care</t>
  </si>
  <si>
    <t>Financials</t>
  </si>
  <si>
    <t>Energy</t>
  </si>
  <si>
    <t>Consumer Staples</t>
  </si>
  <si>
    <t>Consumer Discretionary</t>
  </si>
  <si>
    <t>Sector ($ billions)</t>
  </si>
  <si>
    <t xml:space="preserve">S&amp;P 500 Pro-forma EPS (Current Constituents) </t>
  </si>
  <si>
    <t xml:space="preserve">S&amp;P 500 Pro-forma EPS (Historical Index) </t>
  </si>
  <si>
    <t>y/y</t>
  </si>
  <si>
    <t>BofAML Strategy</t>
  </si>
  <si>
    <t>Bottom-up Consensus</t>
  </si>
  <si>
    <t xml:space="preserve">All based on current constituents unless specified </t>
  </si>
  <si>
    <t>Net income to Common Shareholders</t>
  </si>
  <si>
    <t>Preferred Dividends</t>
  </si>
  <si>
    <t>Minority interest</t>
  </si>
  <si>
    <t>Pre-tax income</t>
  </si>
  <si>
    <t>Interest income</t>
  </si>
  <si>
    <t>Interest expense</t>
  </si>
  <si>
    <t>EBIT</t>
  </si>
  <si>
    <t>D&amp;A</t>
  </si>
  <si>
    <t>Sales</t>
  </si>
  <si>
    <t>Equity Earnings</t>
  </si>
  <si>
    <t>Cash</t>
  </si>
  <si>
    <t>Total Debt</t>
  </si>
  <si>
    <t xml:space="preserve">Avg. Oil Price (wtd. blend of Brent &amp; WTI) </t>
  </si>
  <si>
    <t>EPS YoY %</t>
  </si>
  <si>
    <t>S&amp;P EPS</t>
  </si>
  <si>
    <t>S&amp;P Divisor</t>
  </si>
  <si>
    <t>Net income YoY %</t>
  </si>
  <si>
    <t>Net margin %</t>
  </si>
  <si>
    <t>Net income - Consolidated</t>
  </si>
  <si>
    <t>% of EBT</t>
  </si>
  <si>
    <t>Tax Rate %</t>
  </si>
  <si>
    <t>Tax (PLUG)</t>
  </si>
  <si>
    <t>EBT margin %</t>
  </si>
  <si>
    <t>Other (exp.)/income (PLUG)</t>
  </si>
  <si>
    <t>Cash yield %</t>
  </si>
  <si>
    <t>Interest Rate %</t>
  </si>
  <si>
    <t>Incremental margin %</t>
  </si>
  <si>
    <t>EBIT margin %</t>
  </si>
  <si>
    <t>EBITDA margin %</t>
  </si>
  <si>
    <t>EBITDA</t>
  </si>
  <si>
    <t>Sales growth YoY %</t>
  </si>
  <si>
    <t>vs. Consensus</t>
  </si>
  <si>
    <t>BofAMLe</t>
  </si>
  <si>
    <t>Consensus</t>
  </si>
  <si>
    <t>Check</t>
  </si>
  <si>
    <t>Tech</t>
  </si>
  <si>
    <t>Sales Growth YoY %</t>
  </si>
  <si>
    <t>Total Sales</t>
  </si>
  <si>
    <t>Telecommunication Services</t>
  </si>
  <si>
    <t>Media &amp; Entertainment</t>
  </si>
  <si>
    <t>Banks</t>
  </si>
  <si>
    <t>Insurance</t>
  </si>
  <si>
    <t>Diversified Financials</t>
  </si>
  <si>
    <t>Commercial &amp; Professional Services</t>
  </si>
  <si>
    <t>Transportation</t>
  </si>
  <si>
    <t>Capital Goods</t>
  </si>
  <si>
    <t>Food &amp; Staples Retailing</t>
  </si>
  <si>
    <t>Household &amp; Personal Products</t>
  </si>
  <si>
    <t>Food Beverage &amp; Tobacco</t>
  </si>
  <si>
    <t>Consumer Services</t>
  </si>
  <si>
    <t>Consumer Durables &amp; Apparel</t>
  </si>
  <si>
    <t>Automobiles &amp; Components</t>
  </si>
  <si>
    <t>Retailing</t>
  </si>
  <si>
    <t>Pharmaceuticals Biotechnology &amp; Life Sciences</t>
  </si>
  <si>
    <t>Health Care Equipment &amp; Services</t>
  </si>
  <si>
    <t>Technology Hardware &amp; Equipment</t>
  </si>
  <si>
    <t>Semiconductors &amp; Semiconductor Equipment</t>
  </si>
  <si>
    <t>Software &amp; Services</t>
  </si>
  <si>
    <t>Click on the Sector or Industry Group name to view corresponding page.</t>
  </si>
  <si>
    <t xml:space="preserve">Expand rows (click 3) to view Industry Group details. </t>
  </si>
  <si>
    <t>Net Margin %</t>
  </si>
  <si>
    <t>Net Income Growth YoY %</t>
  </si>
  <si>
    <t>Total Net Income</t>
  </si>
  <si>
    <t>Sales growth QoQ %</t>
  </si>
  <si>
    <t>Other (exp.)/income</t>
  </si>
  <si>
    <t>EBIT (PLUG)</t>
  </si>
  <si>
    <t>FFO</t>
  </si>
  <si>
    <t>Less: Gain on sales (PLUG)</t>
  </si>
  <si>
    <t>D&amp;A % of Sales</t>
  </si>
  <si>
    <t>Equity Earnings/Other (PLUG)</t>
  </si>
  <si>
    <t>Tax</t>
  </si>
  <si>
    <t>This sheet contains FactSet XML data for use with this workbook's =FDS codes.  Modifying the worksheet's contents may damage the workbook's =FDS functionality.</t>
  </si>
  <si>
    <t xml:space="preserve">Savita Subramanian     </t>
  </si>
  <si>
    <t>(646) 855-3878</t>
  </si>
  <si>
    <t>Ohsung Kwon, CFA</t>
  </si>
  <si>
    <t>(646) 855-1683</t>
  </si>
  <si>
    <t>Jill Carey, CFA</t>
  </si>
  <si>
    <t>(646) 855-3327</t>
  </si>
  <si>
    <t>Alex Makedon</t>
  </si>
  <si>
    <t>(646) 855-5982</t>
  </si>
  <si>
    <t>Toby Wade</t>
  </si>
  <si>
    <t>(646) 855-1444</t>
  </si>
  <si>
    <t>Jimmy Bonilla</t>
  </si>
  <si>
    <t>(646) 556 4179</t>
  </si>
  <si>
    <t>James Yeo</t>
  </si>
  <si>
    <t>(646) 743-0187</t>
  </si>
  <si>
    <t>Instructions</t>
  </si>
  <si>
    <t>1) Industry Group models (light orange tabs) are aggregated up to</t>
  </si>
  <si>
    <t xml:space="preserve">    Sector models (dark orange tabs), which are then aggregated up to </t>
  </si>
  <si>
    <t xml:space="preserve">    the overall S&amp;P model (S&amp;P tab).</t>
  </si>
  <si>
    <t xml:space="preserve">2) Red font indicates hardcoded numbers, which can be tweaked based </t>
  </si>
  <si>
    <t>on assumptions. Blue font indicates formulas and/or BofAML estimates.</t>
  </si>
  <si>
    <t xml:space="preserve">3) Sales Summary and NI Summary tabs provide a snapshot of Sales </t>
  </si>
  <si>
    <t xml:space="preserve">    and Net Income by Sector and Industry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</si>
</sst>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7" formatCode="&quot;$&quot;#,##0.00_);\(&quot;$&quot;#,##0.00\)"/>
    <numFmt numFmtId="43" formatCode="_(* #,##0.00_);_(* \(#,##0.00\);_(* &quot;-&quot;??_);_(@_)"/>
    <numFmt numFmtId="164" formatCode="0.0"/>
    <numFmt numFmtId="165" formatCode="0.0%"/>
    <numFmt numFmtId="166" formatCode="_(* #,##0.0_);_(* \(#,##0.0\);_(* &quot;-&quot;??_);_(@_)"/>
    <numFmt numFmtId="167" formatCode="&quot;$&quot;#,##0.00"/>
    <numFmt numFmtId="168" formatCode="&quot;~&quot;&quot;$&quot;#,##0&quot;/bbl&quot;"/>
    <numFmt numFmtId="169" formatCode="&quot;$&quot;#,##0&quot;/bbl&quot;"/>
    <numFmt numFmtId="170" formatCode="_(#,##0.0_);_(\(#,##0.0\);_(&quot;-&quot;?_);_(@_)"/>
    <numFmt numFmtId="171" formatCode="_(* #,##0_);_(* \(#,##0\);_(* &quot;-&quot;??_);_(@_)"/>
    <numFmt numFmtId="172" formatCode="0.0%_);\(0.0%\);0.0%_);@_)"/>
    <numFmt numFmtId="173" formatCode="&quot;$&quot;#,##0.0_);[Red]\(&quot;$&quot;#,##0.0\)"/>
    <numFmt numFmtId="174" formatCode="0.00%_);\(0.00%\);0.00%_);@_)"/>
    <numFmt numFmtId="175" formatCode="&quot;$&quot;#,##0.0_);\(&quot;$&quot;#,##0.0\)"/>
    <numFmt numFmtId="176" formatCode="[&lt;=9999999]###\-####;\(###\)\ ###\-####"/>
  </numFmts>
  <fonts count="76">
    <font>
      <sz val="10"/>
      <color theme="1"/>
      <name val="Arial"/>
      <family val="2"/>
    </font>
    <font>
      <sz val="10"/>
      <color theme="1"/>
      <name val="Arial"/>
      <family val="2"/>
    </font>
    <font>
      <sz val="10"/>
      <color theme="1"/>
      <name val="Arial Narrow"/>
      <family val="2"/>
    </font>
    <font>
      <b/>
      <sz val="10"/>
      <color theme="1"/>
      <name val="Connections"/>
      <family val="2"/>
    </font>
    <font>
      <sz val="10"/>
      <name val="Arial"/>
      <family val="2"/>
    </font>
    <font>
      <sz val="11"/>
      <color theme="1"/>
      <name val="MS PGothic"/>
      <family val="2"/>
    </font>
    <font>
      <sz val="11"/>
      <color theme="1"/>
      <name val="Calibri"/>
      <family val="2"/>
      <scheme val="minor"/>
    </font>
    <font>
      <b/>
      <sz val="11"/>
      <color rgb="FFFFFFFF"/>
      <name val="Connections"/>
      <family val="2"/>
    </font>
    <font>
      <b/>
      <sz val="10"/>
      <color rgb="FFFFFFFF"/>
      <name val="Connections"/>
      <family val="2"/>
    </font>
    <font>
      <sz val="8"/>
      <name val="Arial Narrow"/>
      <family val="2"/>
    </font>
    <font>
      <i/>
      <sz val="8"/>
      <name val="Arial Narrow"/>
      <family val="2"/>
    </font>
    <font>
      <b/>
      <sz val="8"/>
      <name val="Arial Narrow"/>
      <family val="2"/>
    </font>
    <font>
      <i/>
      <sz val="8"/>
      <color indexed="16"/>
      <name val="Arial Narrow"/>
      <family val="2"/>
    </font>
    <font>
      <b/>
      <i/>
      <sz val="8"/>
      <name val="Arial Narrow"/>
      <family val="2"/>
    </font>
    <font>
      <b/>
      <i/>
      <sz val="8"/>
      <color rgb="FF800000"/>
      <name val="Arial Narrow"/>
      <family val="2"/>
    </font>
    <font>
      <i/>
      <sz val="8"/>
      <color rgb="FF800000"/>
      <name val="Arial Narrow"/>
      <family val="2"/>
    </font>
    <font>
      <b/>
      <sz val="8"/>
      <color rgb="FF800000"/>
      <name val="Arial Narrow"/>
      <family val="2"/>
    </font>
    <font>
      <b/>
      <u/>
      <sz val="8"/>
      <name val="Arial Narrow"/>
      <family val="2"/>
    </font>
    <font>
      <b/>
      <sz val="14"/>
      <name val="Arial Narrow"/>
      <family val="2"/>
    </font>
    <font>
      <b/>
      <i/>
      <sz val="14"/>
      <name val="Arial Narrow"/>
      <family val="2"/>
    </font>
    <font>
      <b/>
      <sz val="9"/>
      <color rgb="FF00377B"/>
      <name val="Arial Narrow"/>
      <family val="2"/>
    </font>
    <font>
      <sz val="8"/>
      <color indexed="81"/>
      <name val="Tahoma"/>
      <family val="2"/>
    </font>
    <font>
      <b/>
      <sz val="10"/>
      <color theme="1"/>
      <name val="Arial Narrow"/>
      <family val="2"/>
    </font>
    <font>
      <b/>
      <sz val="8"/>
      <color theme="1"/>
      <name val="Arial"/>
      <family val="2"/>
    </font>
    <font>
      <sz val="10"/>
      <color rgb="FF000000"/>
      <name val="Arial Narrow"/>
      <family val="2"/>
    </font>
    <font>
      <i/>
      <sz val="10"/>
      <color theme="1"/>
      <name val="Arial Narrow"/>
      <family val="2"/>
    </font>
    <font>
      <i/>
      <sz val="8"/>
      <color theme="1"/>
      <name val="Arial Narrow"/>
      <family val="2"/>
    </font>
    <font>
      <i/>
      <sz val="10"/>
      <name val="Arial Narrow"/>
      <family val="2"/>
    </font>
    <font>
      <i/>
      <sz val="8"/>
      <color rgb="FF000000"/>
      <name val="Arial Narrow"/>
      <family val="2"/>
    </font>
    <font>
      <i/>
      <sz val="10"/>
      <color rgb="FF000000"/>
      <name val="Arial Narrow"/>
      <family val="2"/>
    </font>
    <font>
      <b/>
      <sz val="8"/>
      <color theme="1"/>
      <name val="Arial Narrow"/>
      <family val="2"/>
    </font>
    <font>
      <b/>
      <sz val="8"/>
      <color rgb="FF000000"/>
      <name val="Arial Narrow"/>
      <family val="2"/>
    </font>
    <font>
      <b/>
      <sz val="9"/>
      <color rgb="FF000A23"/>
      <name val="Arial Narrow"/>
      <family val="2"/>
    </font>
    <font>
      <i/>
      <sz val="8"/>
      <color theme="1"/>
      <name val="Arial"/>
      <family val="2"/>
    </font>
    <font>
      <i/>
      <sz val="8"/>
      <name val="Arial"/>
      <family val="2"/>
    </font>
    <font>
      <b/>
      <sz val="10"/>
      <name val="Arial Narrow"/>
      <family val="2"/>
    </font>
    <font>
      <sz val="10"/>
      <name val="Arial Narrow"/>
      <family val="2"/>
    </font>
    <font>
      <sz val="8"/>
      <color rgb="FFFF0000"/>
      <name val="Arial Narrow"/>
      <family val="2"/>
    </font>
    <font>
      <sz val="12"/>
      <color theme="1"/>
      <name val="Arial"/>
      <family val="2"/>
    </font>
    <font>
      <i/>
      <sz val="8"/>
      <color theme="3"/>
      <name val="Arial"/>
      <family val="2"/>
    </font>
    <font>
      <b/>
      <u/>
      <sz val="12"/>
      <color theme="1"/>
      <name val="Arial"/>
      <family val="2"/>
    </font>
    <font>
      <sz val="10"/>
      <color rgb="FF0033CC"/>
      <name val="Arial Narrow"/>
      <family val="2"/>
    </font>
    <font>
      <b/>
      <sz val="8"/>
      <name val="Arial"/>
      <family val="2"/>
    </font>
    <font>
      <b/>
      <sz val="9"/>
      <color theme="1"/>
      <name val="Arial Narrow"/>
      <family val="2"/>
    </font>
    <font>
      <b/>
      <sz val="9"/>
      <name val="Arial Narrow"/>
      <family val="2"/>
    </font>
    <font>
      <b/>
      <sz val="9"/>
      <color indexed="81"/>
      <name val="Tahoma"/>
      <family val="2"/>
    </font>
    <font>
      <sz val="9"/>
      <color indexed="81"/>
      <name val="Tahoma"/>
      <family val="2"/>
    </font>
    <font>
      <b/>
      <sz val="10"/>
      <color rgb="FFFF0000"/>
      <name val="Arial Narrow"/>
      <family val="2"/>
    </font>
    <font>
      <b/>
      <i/>
      <sz val="8"/>
      <color theme="1"/>
      <name val="Arial Narrow"/>
      <family val="2"/>
    </font>
    <font>
      <b/>
      <i/>
      <sz val="8"/>
      <color theme="1"/>
      <name val="Arial"/>
      <family val="2"/>
    </font>
    <font>
      <b/>
      <i/>
      <sz val="8"/>
      <color rgb="FF0033CC"/>
      <name val="Arial Narrow"/>
      <family val="2"/>
    </font>
    <font>
      <i/>
      <u/>
      <sz val="8"/>
      <color theme="1"/>
      <name val="Arial"/>
      <family val="2"/>
    </font>
    <font>
      <u/>
      <sz val="10"/>
      <color theme="1"/>
      <name val="Arial Narrow"/>
      <family val="2"/>
    </font>
    <font>
      <i/>
      <u/>
      <sz val="8"/>
      <color rgb="FF0033CC"/>
      <name val="Arial"/>
      <family val="2"/>
    </font>
    <font>
      <i/>
      <u/>
      <sz val="10"/>
      <color theme="1"/>
      <name val="Arial Narrow"/>
      <family val="2"/>
    </font>
    <font>
      <i/>
      <sz val="8"/>
      <color rgb="FF0033CC"/>
      <name val="Arial"/>
      <family val="2"/>
    </font>
    <font>
      <i/>
      <sz val="8"/>
      <color theme="3"/>
      <name val="Arial Narrow"/>
      <family val="2"/>
    </font>
    <font>
      <b/>
      <i/>
      <u/>
      <sz val="8"/>
      <color theme="1"/>
      <name val="Arial Narrow"/>
      <family val="2"/>
    </font>
    <font>
      <sz val="8"/>
      <color theme="1"/>
      <name val="Arial Narrow"/>
      <family val="2"/>
    </font>
    <font>
      <i/>
      <u/>
      <sz val="10"/>
      <color rgb="FF0033CC"/>
      <name val="Arial Narrow"/>
      <family val="2"/>
    </font>
    <font>
      <i/>
      <u/>
      <sz val="8"/>
      <color theme="3"/>
      <name val="Arial"/>
      <family val="2"/>
    </font>
    <font>
      <b/>
      <i/>
      <u/>
      <sz val="10"/>
      <color theme="1"/>
      <name val="Arial Narrow"/>
      <family val="2"/>
    </font>
    <font>
      <i/>
      <sz val="10"/>
      <color rgb="FF0033CC"/>
      <name val="Arial Narrow"/>
      <family val="2"/>
    </font>
    <font>
      <b/>
      <i/>
      <sz val="10"/>
      <color theme="1"/>
      <name val="Arial Narrow"/>
      <family val="2"/>
    </font>
    <font>
      <b/>
      <i/>
      <sz val="8"/>
      <color theme="3"/>
      <name val="Arial"/>
      <family val="2"/>
    </font>
    <font>
      <b/>
      <i/>
      <sz val="8"/>
      <color theme="3"/>
      <name val="Arial Narrow"/>
      <family val="2"/>
    </font>
    <font>
      <b/>
      <sz val="10"/>
      <color rgb="FF0033CC"/>
      <name val="Arial Narrow"/>
      <family val="2"/>
    </font>
    <font>
      <b/>
      <sz val="8"/>
      <color rgb="FF0033CC"/>
      <name val="Arial Narrow"/>
      <family val="2"/>
    </font>
    <font>
      <sz val="10"/>
      <color rgb="FFFF0000"/>
      <name val="Arial Narrow"/>
      <family val="2"/>
    </font>
    <font>
      <i/>
      <u/>
      <sz val="8"/>
      <name val="Arial"/>
      <family val="2"/>
    </font>
    <font>
      <b/>
      <i/>
      <sz val="8"/>
      <color rgb="FF000000"/>
      <name val="Arial Narrow"/>
      <family val="2"/>
    </font>
    <font>
      <i/>
      <u/>
      <sz val="8"/>
      <color rgb="FF000000"/>
      <name val="Arial"/>
      <family val="2"/>
    </font>
    <font>
      <i/>
      <sz val="8"/>
      <color rgb="FF000000"/>
      <name val="Arial"/>
      <family val="2"/>
    </font>
    <font>
      <sz val="10"/>
      <color rgb="FF0066FF"/>
      <name val="Arial Narrow"/>
      <family val="2"/>
    </font>
    <font>
      <i/>
      <sz val="8"/>
      <color rgb="FFFF0000"/>
      <name val="Arial"/>
      <family val="2"/>
    </font>
    <font>
      <sz val="12"/>
      <color theme="1"/>
      <name val="Calibri"/>
      <family val="2"/>
      <scheme val="minor"/>
    </font>
  </fonts>
  <fills count="12">
    <fill>
      <patternFill patternType="none"/>
    </fill>
    <fill>
      <patternFill patternType="gray125"/>
    </fill>
    <fill>
      <patternFill patternType="solid">
        <fgColor rgb="FFFFFFDD"/>
        <bgColor indexed="64"/>
      </patternFill>
    </fill>
    <fill>
      <patternFill patternType="solid">
        <fgColor rgb="FFDCE6F1"/>
        <bgColor indexed="64"/>
      </patternFill>
    </fill>
    <fill>
      <patternFill patternType="solid">
        <fgColor rgb="FFEFE8E1"/>
        <bgColor indexed="64"/>
      </patternFill>
    </fill>
    <fill>
      <patternFill patternType="solid">
        <fgColor rgb="FF6EBAE8"/>
        <bgColor indexed="64"/>
      </patternFill>
    </fill>
    <fill>
      <patternFill patternType="solid">
        <fgColor rgb="FF16365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s>
  <borders count="34">
    <border>
      <left/>
      <right/>
      <top/>
      <bottom/>
      <diagonal/>
    </border>
    <border>
      <left style="thin">
        <color indexed="8"/>
      </left>
      <right style="thin">
        <color indexed="8"/>
      </right>
      <top style="thin">
        <color indexed="8"/>
      </top>
      <bottom style="thin">
        <color indexed="8"/>
      </bottom>
      <diagonal/>
    </border>
    <border>
      <left/>
      <right style="thin">
        <color rgb="FF6081AB"/>
      </right>
      <top/>
      <bottom style="thin">
        <color rgb="FF6081AB"/>
      </bottom>
      <diagonal/>
    </border>
    <border>
      <left/>
      <right/>
      <top/>
      <bottom style="thin">
        <color rgb="FF6081AB"/>
      </bottom>
      <diagonal/>
    </border>
    <border>
      <left style="thin">
        <color rgb="FF6081AB"/>
      </left>
      <right/>
      <top/>
      <bottom style="thin">
        <color rgb="FF6081AB"/>
      </bottom>
      <diagonal/>
    </border>
    <border>
      <left/>
      <right style="thin">
        <color rgb="FF6081AB"/>
      </right>
      <top/>
      <bottom/>
      <diagonal/>
    </border>
    <border>
      <left style="thin">
        <color rgb="FF6081AB"/>
      </left>
      <right/>
      <top/>
      <bottom/>
      <diagonal/>
    </border>
    <border>
      <left/>
      <right style="thin">
        <color rgb="FF6081AB"/>
      </right>
      <top style="thin">
        <color rgb="FF6081AB"/>
      </top>
      <bottom style="thin">
        <color rgb="FF6081AB"/>
      </bottom>
      <diagonal/>
    </border>
    <border>
      <left/>
      <right/>
      <top style="thin">
        <color rgb="FF6081AB"/>
      </top>
      <bottom style="thin">
        <color rgb="FF6081AB"/>
      </bottom>
      <diagonal/>
    </border>
    <border>
      <left style="thin">
        <color rgb="FF6081AB"/>
      </left>
      <right/>
      <top style="thin">
        <color rgb="FF6081AB"/>
      </top>
      <bottom style="thin">
        <color rgb="FF6081AB"/>
      </bottom>
      <diagonal/>
    </border>
    <border>
      <left/>
      <right style="thin">
        <color rgb="FF6081AB"/>
      </right>
      <top style="thin">
        <color rgb="FF6081AB"/>
      </top>
      <bottom/>
      <diagonal/>
    </border>
    <border>
      <left/>
      <right/>
      <top style="thin">
        <color rgb="FF6081AB"/>
      </top>
      <bottom/>
      <diagonal/>
    </border>
    <border>
      <left style="thin">
        <color rgb="FF6081AB"/>
      </left>
      <right/>
      <top style="thin">
        <color rgb="FF6081AB"/>
      </top>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medium">
        <color indexed="64"/>
      </top>
      <bottom/>
      <diagonal/>
    </border>
    <border>
      <left/>
      <right/>
      <top/>
      <bottom style="medium">
        <color indexed="64"/>
      </bottom>
      <diagonal/>
    </border>
  </borders>
  <cellStyleXfs count="28">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protection locked="0"/>
    </xf>
    <xf numFmtId="0" fontId="2" fillId="0" borderId="0">
      <protection locked="0"/>
    </xf>
    <xf numFmtId="0" fontId="3" fillId="2" borderId="1">
      <protection locked="0"/>
    </xf>
    <xf numFmtId="43" fontId="4" fillId="0" borderId="0" applyFont="0" applyFill="0" applyBorder="0" applyAlignment="0" applyProtection="0"/>
    <xf numFmtId="0" fontId="3" fillId="3" borderId="1"/>
    <xf numFmtId="0" fontId="3" fillId="4" borderId="1"/>
    <xf numFmtId="0" fontId="3" fillId="4" borderId="1"/>
    <xf numFmtId="0" fontId="3" fillId="0" borderId="0"/>
    <xf numFmtId="0" fontId="5" fillId="0" borderId="0"/>
    <xf numFmtId="0" fontId="4" fillId="0" borderId="0"/>
    <xf numFmtId="0" fontId="6" fillId="0" borderId="0"/>
    <xf numFmtId="0" fontId="1" fillId="0" borderId="0"/>
    <xf numFmtId="0" fontId="2" fillId="0" borderId="0"/>
    <xf numFmtId="0" fontId="2" fillId="0" borderId="0"/>
    <xf numFmtId="0" fontId="5" fillId="0" borderId="0"/>
    <xf numFmtId="0" fontId="4" fillId="0" borderId="0"/>
    <xf numFmtId="9" fontId="4" fillId="0" borderId="0" applyFont="0" applyFill="0" applyBorder="0" applyAlignment="0" applyProtection="0"/>
    <xf numFmtId="0" fontId="3" fillId="3" borderId="1">
      <protection locked="0"/>
    </xf>
    <xf numFmtId="0" fontId="3" fillId="5" borderId="1"/>
    <xf numFmtId="0" fontId="3" fillId="0" borderId="1">
      <protection locked="0"/>
    </xf>
    <xf numFmtId="0" fontId="7" fillId="6" borderId="1">
      <alignment wrapText="1"/>
    </xf>
    <xf numFmtId="0" fontId="8" fillId="6" borderId="1">
      <alignment wrapText="1"/>
    </xf>
    <xf numFmtId="0" fontId="3" fillId="3" borderId="1"/>
    <xf numFmtId="0" fontId="75" fillId="0" borderId="0"/>
    <xf numFmtId="37" fontId="36" fillId="11" borderId="0" applyAlignment="0"/>
  </cellStyleXfs>
  <cellXfs count="521">
    <xf numFmtId="0" fontId="0" fillId="0" borderId="0" xfId="0"/>
    <xf numFmtId="0" fontId="9" fillId="0" borderId="0" xfId="12" applyFont="1"/>
    <xf numFmtId="0" fontId="4" fillId="0" borderId="0" xfId="12"/>
    <xf numFmtId="0" fontId="10" fillId="0" borderId="0" xfId="12" applyFont="1" applyAlignment="1">
      <alignment horizontal="center"/>
    </xf>
    <xf numFmtId="0" fontId="10" fillId="0" borderId="0" xfId="12" applyFont="1" applyBorder="1" applyAlignment="1">
      <alignment horizontal="center"/>
    </xf>
    <xf numFmtId="0" fontId="9" fillId="0" borderId="0" xfId="12" applyFont="1" applyAlignment="1">
      <alignment horizontal="center"/>
    </xf>
    <xf numFmtId="0" fontId="9" fillId="0" borderId="0" xfId="12" applyFont="1" applyAlignment="1"/>
    <xf numFmtId="0" fontId="2" fillId="7" borderId="0" xfId="0" applyFont="1" applyFill="1"/>
    <xf numFmtId="164" fontId="9" fillId="8" borderId="2" xfId="12" applyNumberFormat="1" applyFont="1" applyFill="1" applyBorder="1" applyAlignment="1"/>
    <xf numFmtId="0" fontId="9" fillId="8" borderId="3" xfId="12" applyFont="1" applyFill="1" applyBorder="1" applyAlignment="1">
      <alignment horizontal="center"/>
    </xf>
    <xf numFmtId="2" fontId="10" fillId="0" borderId="2" xfId="12" applyNumberFormat="1" applyFont="1" applyBorder="1" applyAlignment="1">
      <alignment horizontal="center"/>
    </xf>
    <xf numFmtId="2" fontId="10" fillId="0" borderId="3" xfId="12" applyNumberFormat="1" applyFont="1" applyBorder="1" applyAlignment="1">
      <alignment horizontal="center"/>
    </xf>
    <xf numFmtId="2" fontId="9" fillId="0" borderId="4" xfId="12" applyNumberFormat="1" applyFont="1" applyBorder="1" applyAlignment="1">
      <alignment horizontal="center"/>
    </xf>
    <xf numFmtId="2" fontId="9" fillId="0" borderId="3" xfId="12" applyNumberFormat="1" applyFont="1" applyBorder="1" applyAlignment="1">
      <alignment horizontal="center"/>
    </xf>
    <xf numFmtId="0" fontId="9" fillId="0" borderId="4" xfId="12" applyFont="1" applyBorder="1" applyAlignment="1"/>
    <xf numFmtId="164" fontId="9" fillId="8" borderId="5" xfId="12" applyNumberFormat="1" applyFont="1" applyFill="1" applyBorder="1" applyAlignment="1"/>
    <xf numFmtId="165" fontId="9" fillId="8" borderId="0" xfId="12" applyNumberFormat="1" applyFont="1" applyFill="1" applyBorder="1" applyAlignment="1">
      <alignment horizontal="center"/>
    </xf>
    <xf numFmtId="165" fontId="10" fillId="0" borderId="5" xfId="19" applyNumberFormat="1" applyFont="1" applyBorder="1" applyAlignment="1">
      <alignment horizontal="center"/>
    </xf>
    <xf numFmtId="165" fontId="10" fillId="0" borderId="0" xfId="19" applyNumberFormat="1" applyFont="1" applyBorder="1" applyAlignment="1">
      <alignment horizontal="center"/>
    </xf>
    <xf numFmtId="165" fontId="10" fillId="0" borderId="6" xfId="19" applyNumberFormat="1" applyFont="1" applyBorder="1" applyAlignment="1">
      <alignment horizontal="center"/>
    </xf>
    <xf numFmtId="165" fontId="9" fillId="0" borderId="0" xfId="19" applyNumberFormat="1" applyFont="1" applyBorder="1" applyAlignment="1">
      <alignment horizontal="center"/>
    </xf>
    <xf numFmtId="165" fontId="9" fillId="0" borderId="6" xfId="19" applyNumberFormat="1" applyFont="1" applyBorder="1" applyAlignment="1">
      <alignment horizontal="center"/>
    </xf>
    <xf numFmtId="0" fontId="9" fillId="0" borderId="6" xfId="12" applyFont="1" applyBorder="1" applyAlignment="1"/>
    <xf numFmtId="164" fontId="11" fillId="8" borderId="5" xfId="12" applyNumberFormat="1" applyFont="1" applyFill="1" applyBorder="1" applyAlignment="1"/>
    <xf numFmtId="165" fontId="10" fillId="0" borderId="5" xfId="12" applyNumberFormat="1" applyFont="1" applyBorder="1" applyAlignment="1">
      <alignment horizontal="center"/>
    </xf>
    <xf numFmtId="165" fontId="10" fillId="0" borderId="0" xfId="12" applyNumberFormat="1" applyFont="1" applyBorder="1" applyAlignment="1">
      <alignment horizontal="center"/>
    </xf>
    <xf numFmtId="165" fontId="10" fillId="0" borderId="6" xfId="12" applyNumberFormat="1" applyFont="1" applyBorder="1" applyAlignment="1">
      <alignment horizontal="center"/>
    </xf>
    <xf numFmtId="165" fontId="9" fillId="0" borderId="0" xfId="12" applyNumberFormat="1" applyFont="1" applyBorder="1" applyAlignment="1">
      <alignment horizontal="center"/>
    </xf>
    <xf numFmtId="165" fontId="9" fillId="0" borderId="6" xfId="12" applyNumberFormat="1" applyFont="1" applyBorder="1" applyAlignment="1">
      <alignment horizontal="center"/>
    </xf>
    <xf numFmtId="164" fontId="12" fillId="8" borderId="5" xfId="12" applyNumberFormat="1" applyFont="1" applyFill="1" applyBorder="1" applyAlignment="1"/>
    <xf numFmtId="165" fontId="9" fillId="8" borderId="0" xfId="12" applyNumberFormat="1" applyFont="1" applyFill="1" applyBorder="1" applyAlignment="1">
      <alignment horizontal="centerContinuous"/>
    </xf>
    <xf numFmtId="166" fontId="13" fillId="0" borderId="5" xfId="12" applyNumberFormat="1" applyFont="1" applyBorder="1" applyAlignment="1">
      <alignment horizontal="center"/>
    </xf>
    <xf numFmtId="166" fontId="13" fillId="0" borderId="0" xfId="12" applyNumberFormat="1" applyFont="1" applyBorder="1" applyAlignment="1">
      <alignment horizontal="center"/>
    </xf>
    <xf numFmtId="0" fontId="9" fillId="0" borderId="6" xfId="12" applyFont="1" applyBorder="1" applyAlignment="1">
      <alignment wrapText="1"/>
    </xf>
    <xf numFmtId="164" fontId="12" fillId="8" borderId="0" xfId="12" applyNumberFormat="1" applyFont="1" applyFill="1" applyBorder="1" applyAlignment="1"/>
    <xf numFmtId="166" fontId="13" fillId="0" borderId="6" xfId="12" applyNumberFormat="1" applyFont="1" applyBorder="1" applyAlignment="1">
      <alignment horizontal="center"/>
    </xf>
    <xf numFmtId="9" fontId="13" fillId="0" borderId="0" xfId="19" applyFont="1" applyBorder="1" applyAlignment="1">
      <alignment horizontal="center"/>
    </xf>
    <xf numFmtId="166" fontId="11" fillId="0" borderId="0" xfId="12" applyNumberFormat="1" applyFont="1" applyBorder="1" applyAlignment="1">
      <alignment horizontal="right"/>
    </xf>
    <xf numFmtId="166" fontId="11" fillId="0" borderId="6" xfId="12" applyNumberFormat="1" applyFont="1" applyBorder="1" applyAlignment="1">
      <alignment horizontal="right"/>
    </xf>
    <xf numFmtId="0" fontId="11" fillId="0" borderId="6" xfId="12" applyFont="1" applyBorder="1" applyAlignment="1">
      <alignment wrapText="1"/>
    </xf>
    <xf numFmtId="9" fontId="14" fillId="8" borderId="7" xfId="19" applyFont="1" applyFill="1" applyBorder="1" applyAlignment="1">
      <alignment horizontal="center"/>
    </xf>
    <xf numFmtId="167" fontId="11" fillId="8" borderId="8" xfId="12" applyNumberFormat="1" applyFont="1" applyFill="1" applyBorder="1" applyAlignment="1">
      <alignment horizontal="center"/>
    </xf>
    <xf numFmtId="167" fontId="11" fillId="0" borderId="8" xfId="12" applyNumberFormat="1" applyFont="1" applyBorder="1" applyAlignment="1">
      <alignment horizontal="center"/>
    </xf>
    <xf numFmtId="167" fontId="13" fillId="0" borderId="7" xfId="12" applyNumberFormat="1" applyFont="1" applyBorder="1" applyAlignment="1">
      <alignment horizontal="center"/>
    </xf>
    <xf numFmtId="167" fontId="13" fillId="0" borderId="8" xfId="12" applyNumberFormat="1" applyFont="1" applyBorder="1" applyAlignment="1">
      <alignment horizontal="center"/>
    </xf>
    <xf numFmtId="167" fontId="13" fillId="0" borderId="9" xfId="12" applyNumberFormat="1" applyFont="1" applyFill="1" applyBorder="1" applyAlignment="1">
      <alignment horizontal="center"/>
    </xf>
    <xf numFmtId="167" fontId="11" fillId="0" borderId="9" xfId="12" applyNumberFormat="1" applyFont="1" applyBorder="1" applyAlignment="1">
      <alignment horizontal="center"/>
    </xf>
    <xf numFmtId="0" fontId="11" fillId="0" borderId="9" xfId="12" applyFont="1" applyBorder="1" applyAlignment="1"/>
    <xf numFmtId="0" fontId="15" fillId="8" borderId="2" xfId="12" applyFont="1" applyFill="1" applyBorder="1" applyAlignment="1">
      <alignment horizontal="center"/>
    </xf>
    <xf numFmtId="168" fontId="10" fillId="8" borderId="3" xfId="12" applyNumberFormat="1" applyFont="1" applyFill="1" applyBorder="1" applyAlignment="1">
      <alignment horizontal="center"/>
    </xf>
    <xf numFmtId="0" fontId="10" fillId="0" borderId="0" xfId="12" applyFont="1" applyFill="1" applyBorder="1" applyAlignment="1">
      <alignment horizontal="center"/>
    </xf>
    <xf numFmtId="0" fontId="10" fillId="0" borderId="5" xfId="12" applyFont="1" applyFill="1" applyBorder="1" applyAlignment="1">
      <alignment horizontal="center"/>
    </xf>
    <xf numFmtId="169" fontId="10" fillId="0" borderId="4" xfId="12" applyNumberFormat="1" applyFont="1" applyFill="1" applyBorder="1" applyAlignment="1">
      <alignment horizontal="center"/>
    </xf>
    <xf numFmtId="169" fontId="10" fillId="0" borderId="3" xfId="12" applyNumberFormat="1" applyFont="1" applyFill="1" applyBorder="1" applyAlignment="1">
      <alignment horizontal="center"/>
    </xf>
    <xf numFmtId="169" fontId="10" fillId="0" borderId="0" xfId="12" applyNumberFormat="1" applyFont="1" applyFill="1" applyBorder="1" applyAlignment="1">
      <alignment horizontal="center"/>
    </xf>
    <xf numFmtId="169" fontId="10" fillId="0" borderId="6" xfId="12" applyNumberFormat="1" applyFont="1" applyFill="1" applyBorder="1" applyAlignment="1">
      <alignment horizontal="center"/>
    </xf>
    <xf numFmtId="0" fontId="10" fillId="0" borderId="6" xfId="12" applyFont="1" applyFill="1" applyBorder="1" applyAlignment="1"/>
    <xf numFmtId="9" fontId="14" fillId="8" borderId="10" xfId="19" applyFont="1" applyFill="1" applyBorder="1" applyAlignment="1">
      <alignment horizontal="center"/>
    </xf>
    <xf numFmtId="170" fontId="11" fillId="8" borderId="11" xfId="12" applyNumberFormat="1" applyFont="1" applyFill="1" applyBorder="1" applyAlignment="1">
      <alignment horizontal="center"/>
    </xf>
    <xf numFmtId="170" fontId="11" fillId="0" borderId="11" xfId="12" applyNumberFormat="1" applyFont="1" applyFill="1" applyBorder="1" applyAlignment="1">
      <alignment horizontal="center"/>
    </xf>
    <xf numFmtId="9" fontId="14" fillId="0" borderId="10" xfId="6" applyNumberFormat="1" applyFont="1" applyFill="1" applyBorder="1" applyAlignment="1">
      <alignment horizontal="center"/>
    </xf>
    <xf numFmtId="9" fontId="14" fillId="0" borderId="11" xfId="6" applyNumberFormat="1" applyFont="1" applyFill="1" applyBorder="1" applyAlignment="1">
      <alignment horizontal="center"/>
    </xf>
    <xf numFmtId="170" fontId="11" fillId="0" borderId="12" xfId="12" applyNumberFormat="1" applyFont="1" applyFill="1" applyBorder="1" applyAlignment="1">
      <alignment horizontal="center"/>
    </xf>
    <xf numFmtId="0" fontId="11" fillId="0" borderId="12" xfId="12" applyFont="1" applyFill="1" applyBorder="1" applyAlignment="1"/>
    <xf numFmtId="9" fontId="15" fillId="8" borderId="2" xfId="19" applyNumberFormat="1" applyFont="1" applyFill="1" applyBorder="1" applyAlignment="1">
      <alignment horizontal="center"/>
    </xf>
    <xf numFmtId="170" fontId="9" fillId="8" borderId="3" xfId="12" applyNumberFormat="1" applyFont="1" applyFill="1" applyBorder="1" applyAlignment="1">
      <alignment horizontal="center"/>
    </xf>
    <xf numFmtId="170" fontId="9" fillId="0" borderId="3" xfId="12" applyNumberFormat="1" applyFont="1" applyBorder="1" applyAlignment="1">
      <alignment horizontal="center"/>
    </xf>
    <xf numFmtId="9" fontId="15" fillId="0" borderId="2" xfId="12" applyNumberFormat="1" applyFont="1" applyBorder="1" applyAlignment="1">
      <alignment horizontal="center"/>
    </xf>
    <xf numFmtId="9" fontId="15" fillId="0" borderId="3" xfId="12" applyNumberFormat="1" applyFont="1" applyBorder="1" applyAlignment="1">
      <alignment horizontal="center"/>
    </xf>
    <xf numFmtId="170" fontId="9" fillId="0" borderId="4" xfId="12" applyNumberFormat="1" applyFont="1" applyBorder="1" applyAlignment="1">
      <alignment horizontal="center"/>
    </xf>
    <xf numFmtId="9" fontId="15" fillId="8" borderId="5" xfId="19" applyNumberFormat="1" applyFont="1" applyFill="1" applyBorder="1" applyAlignment="1">
      <alignment horizontal="center"/>
    </xf>
    <xf numFmtId="170" fontId="9" fillId="8" borderId="0" xfId="12" applyNumberFormat="1" applyFont="1" applyFill="1" applyBorder="1" applyAlignment="1">
      <alignment horizontal="center"/>
    </xf>
    <xf numFmtId="170" fontId="9" fillId="0" borderId="0" xfId="12" applyNumberFormat="1" applyFont="1" applyBorder="1" applyAlignment="1">
      <alignment horizontal="center"/>
    </xf>
    <xf numFmtId="9" fontId="15" fillId="0" borderId="5" xfId="12" applyNumberFormat="1" applyFont="1" applyBorder="1" applyAlignment="1">
      <alignment horizontal="center"/>
    </xf>
    <xf numFmtId="9" fontId="15" fillId="0" borderId="0" xfId="12" applyNumberFormat="1" applyFont="1" applyBorder="1" applyAlignment="1">
      <alignment horizontal="center"/>
    </xf>
    <xf numFmtId="170" fontId="9" fillId="0" borderId="6" xfId="12" applyNumberFormat="1" applyFont="1" applyBorder="1" applyAlignment="1">
      <alignment horizontal="center"/>
    </xf>
    <xf numFmtId="170" fontId="11" fillId="0" borderId="11" xfId="6" applyNumberFormat="1" applyFont="1" applyFill="1" applyBorder="1" applyAlignment="1">
      <alignment horizontal="center"/>
    </xf>
    <xf numFmtId="170" fontId="11" fillId="0" borderId="12" xfId="6" applyNumberFormat="1" applyFont="1" applyFill="1" applyBorder="1" applyAlignment="1">
      <alignment horizontal="center"/>
    </xf>
    <xf numFmtId="2" fontId="11" fillId="0" borderId="12" xfId="12" applyNumberFormat="1" applyFont="1" applyFill="1" applyBorder="1" applyAlignment="1"/>
    <xf numFmtId="170" fontId="9" fillId="0" borderId="0" xfId="6" applyNumberFormat="1" applyFont="1" applyFill="1" applyBorder="1" applyAlignment="1">
      <alignment horizontal="center"/>
    </xf>
    <xf numFmtId="9" fontId="15" fillId="0" borderId="5" xfId="6" applyNumberFormat="1" applyFont="1" applyFill="1" applyBorder="1" applyAlignment="1">
      <alignment horizontal="center"/>
    </xf>
    <xf numFmtId="9" fontId="15" fillId="0" borderId="0" xfId="6" applyNumberFormat="1" applyFont="1" applyFill="1" applyBorder="1" applyAlignment="1">
      <alignment horizontal="center"/>
    </xf>
    <xf numFmtId="170" fontId="9" fillId="0" borderId="6" xfId="6" applyNumberFormat="1" applyFont="1" applyFill="1" applyBorder="1" applyAlignment="1">
      <alignment horizontal="center"/>
    </xf>
    <xf numFmtId="2" fontId="9" fillId="0" borderId="6" xfId="12" applyNumberFormat="1" applyFont="1" applyFill="1" applyBorder="1" applyAlignment="1"/>
    <xf numFmtId="9" fontId="15" fillId="8" borderId="5" xfId="19" applyFont="1" applyFill="1" applyBorder="1" applyAlignment="1">
      <alignment horizontal="center"/>
    </xf>
    <xf numFmtId="2" fontId="9" fillId="0" borderId="6" xfId="12" applyNumberFormat="1" applyFont="1" applyFill="1" applyBorder="1" applyAlignment="1">
      <alignment horizontal="left"/>
    </xf>
    <xf numFmtId="0" fontId="15" fillId="8" borderId="10" xfId="12" applyFont="1" applyFill="1" applyBorder="1" applyAlignment="1">
      <alignment horizontal="center"/>
    </xf>
    <xf numFmtId="0" fontId="15" fillId="8" borderId="11" xfId="12" applyFont="1" applyFill="1" applyBorder="1" applyAlignment="1">
      <alignment horizontal="center"/>
    </xf>
    <xf numFmtId="0" fontId="15" fillId="0" borderId="5" xfId="12" applyFont="1" applyFill="1" applyBorder="1" applyAlignment="1">
      <alignment horizontal="center"/>
    </xf>
    <xf numFmtId="0" fontId="15" fillId="0" borderId="0" xfId="12" applyFont="1" applyFill="1" applyBorder="1" applyAlignment="1">
      <alignment horizontal="center"/>
    </xf>
    <xf numFmtId="0" fontId="15" fillId="0" borderId="6" xfId="12" applyFont="1" applyFill="1" applyBorder="1" applyAlignment="1">
      <alignment horizontal="center"/>
    </xf>
    <xf numFmtId="0" fontId="9" fillId="0" borderId="0" xfId="12" applyFont="1" applyFill="1" applyBorder="1" applyAlignment="1">
      <alignment horizontal="center"/>
    </xf>
    <xf numFmtId="167" fontId="9" fillId="0" borderId="0" xfId="12" applyNumberFormat="1" applyFont="1" applyFill="1" applyBorder="1" applyAlignment="1">
      <alignment horizontal="center"/>
    </xf>
    <xf numFmtId="0" fontId="9" fillId="0" borderId="6" xfId="12" applyFont="1" applyFill="1" applyBorder="1" applyAlignment="1">
      <alignment horizontal="center"/>
    </xf>
    <xf numFmtId="0" fontId="11" fillId="0" borderId="6" xfId="12" applyFont="1" applyFill="1" applyBorder="1" applyAlignment="1">
      <alignment wrapText="1"/>
    </xf>
    <xf numFmtId="0" fontId="9" fillId="0" borderId="0" xfId="12" applyFont="1" applyFill="1"/>
    <xf numFmtId="9" fontId="14" fillId="8" borderId="5" xfId="19" applyNumberFormat="1" applyFont="1" applyFill="1" applyBorder="1" applyAlignment="1">
      <alignment horizontal="center"/>
    </xf>
    <xf numFmtId="167" fontId="11" fillId="8" borderId="3" xfId="12" applyNumberFormat="1" applyFont="1" applyFill="1" applyBorder="1" applyAlignment="1">
      <alignment horizontal="center"/>
    </xf>
    <xf numFmtId="167" fontId="11" fillId="0" borderId="3" xfId="12" applyNumberFormat="1" applyFont="1" applyFill="1" applyBorder="1" applyAlignment="1">
      <alignment horizontal="center"/>
    </xf>
    <xf numFmtId="9" fontId="14" fillId="0" borderId="2" xfId="12" applyNumberFormat="1" applyFont="1" applyFill="1" applyBorder="1" applyAlignment="1">
      <alignment horizontal="center"/>
    </xf>
    <xf numFmtId="9" fontId="14" fillId="0" borderId="3" xfId="12" applyNumberFormat="1" applyFont="1" applyFill="1" applyBorder="1" applyAlignment="1">
      <alignment horizontal="center"/>
    </xf>
    <xf numFmtId="167" fontId="11" fillId="0" borderId="4" xfId="12" applyNumberFormat="1" applyFont="1" applyFill="1" applyBorder="1" applyAlignment="1">
      <alignment horizontal="center"/>
    </xf>
    <xf numFmtId="0" fontId="11" fillId="0" borderId="4" xfId="12" applyFont="1" applyFill="1" applyBorder="1" applyAlignment="1"/>
    <xf numFmtId="0" fontId="16" fillId="8" borderId="5" xfId="12" applyFont="1" applyFill="1" applyBorder="1" applyAlignment="1">
      <alignment horizontal="center"/>
    </xf>
    <xf numFmtId="0" fontId="16" fillId="8" borderId="0" xfId="12" applyFont="1" applyFill="1" applyBorder="1" applyAlignment="1">
      <alignment horizontal="center"/>
    </xf>
    <xf numFmtId="165" fontId="15" fillId="0" borderId="5" xfId="12" applyNumberFormat="1" applyFont="1" applyFill="1" applyBorder="1" applyAlignment="1">
      <alignment horizontal="center"/>
    </xf>
    <xf numFmtId="165" fontId="15" fillId="0" borderId="0" xfId="12" applyNumberFormat="1" applyFont="1" applyFill="1" applyBorder="1" applyAlignment="1">
      <alignment horizontal="center"/>
    </xf>
    <xf numFmtId="165" fontId="15" fillId="0" borderId="6" xfId="12" applyNumberFormat="1" applyFont="1" applyFill="1" applyBorder="1" applyAlignment="1">
      <alignment horizontal="center"/>
    </xf>
    <xf numFmtId="0" fontId="9" fillId="0" borderId="6" xfId="12" applyFont="1" applyFill="1" applyBorder="1" applyAlignment="1"/>
    <xf numFmtId="167" fontId="14" fillId="0" borderId="5" xfId="12" applyNumberFormat="1" applyFont="1" applyFill="1" applyBorder="1" applyAlignment="1">
      <alignment horizontal="center"/>
    </xf>
    <xf numFmtId="167" fontId="14" fillId="0" borderId="0" xfId="12" applyNumberFormat="1" applyFont="1" applyFill="1" applyBorder="1" applyAlignment="1">
      <alignment horizontal="center"/>
    </xf>
    <xf numFmtId="167" fontId="11" fillId="0" borderId="6" xfId="12" applyNumberFormat="1" applyFont="1" applyFill="1" applyBorder="1" applyAlignment="1">
      <alignment horizontal="center"/>
    </xf>
    <xf numFmtId="167" fontId="11" fillId="0" borderId="0" xfId="12" applyNumberFormat="1" applyFont="1" applyFill="1" applyBorder="1" applyAlignment="1">
      <alignment horizontal="center"/>
    </xf>
    <xf numFmtId="0" fontId="11" fillId="0" borderId="6" xfId="12" applyFont="1" applyFill="1" applyBorder="1" applyAlignment="1"/>
    <xf numFmtId="0" fontId="16" fillId="8" borderId="2" xfId="12" applyFont="1" applyFill="1" applyBorder="1" applyAlignment="1">
      <alignment horizontal="center"/>
    </xf>
    <xf numFmtId="0" fontId="16" fillId="8" borderId="3" xfId="12" applyFont="1" applyFill="1" applyBorder="1" applyAlignment="1">
      <alignment horizontal="center"/>
    </xf>
    <xf numFmtId="0" fontId="14" fillId="0" borderId="2" xfId="12" applyFont="1" applyBorder="1" applyAlignment="1">
      <alignment horizontal="center"/>
    </xf>
    <xf numFmtId="0" fontId="14" fillId="0" borderId="3" xfId="12" applyFont="1" applyBorder="1" applyAlignment="1">
      <alignment horizontal="center"/>
    </xf>
    <xf numFmtId="0" fontId="14" fillId="0" borderId="4" xfId="12" applyFont="1" applyBorder="1" applyAlignment="1">
      <alignment horizontal="center"/>
    </xf>
    <xf numFmtId="0" fontId="11" fillId="0" borderId="3" xfId="12" applyFont="1" applyBorder="1" applyAlignment="1">
      <alignment horizontal="center"/>
    </xf>
    <xf numFmtId="0" fontId="11" fillId="0" borderId="4" xfId="12" applyFont="1" applyBorder="1" applyAlignment="1">
      <alignment horizontal="center"/>
    </xf>
    <xf numFmtId="0" fontId="14" fillId="8" borderId="5" xfId="12" applyFont="1" applyFill="1" applyBorder="1" applyAlignment="1">
      <alignment horizontal="center"/>
    </xf>
    <xf numFmtId="0" fontId="13" fillId="8" borderId="0" xfId="12" applyFont="1" applyFill="1" applyBorder="1" applyAlignment="1">
      <alignment horizontal="center"/>
    </xf>
    <xf numFmtId="0" fontId="11" fillId="0" borderId="0" xfId="12" applyFont="1" applyBorder="1" applyAlignment="1">
      <alignment horizontal="center"/>
    </xf>
    <xf numFmtId="0" fontId="14" fillId="0" borderId="5" xfId="12" applyFont="1" applyBorder="1" applyAlignment="1">
      <alignment horizontal="center"/>
    </xf>
    <xf numFmtId="0" fontId="14" fillId="0" borderId="0" xfId="12" applyFont="1" applyBorder="1" applyAlignment="1">
      <alignment horizontal="center"/>
    </xf>
    <xf numFmtId="0" fontId="11" fillId="0" borderId="6" xfId="12" applyFont="1" applyBorder="1" applyAlignment="1">
      <alignment horizontal="center"/>
    </xf>
    <xf numFmtId="0" fontId="10" fillId="0" borderId="6" xfId="12" applyFont="1" applyBorder="1" applyAlignment="1"/>
    <xf numFmtId="0" fontId="11" fillId="0" borderId="11" xfId="12" applyFont="1" applyBorder="1" applyAlignment="1">
      <alignment wrapText="1"/>
    </xf>
    <xf numFmtId="0" fontId="9" fillId="0" borderId="11" xfId="12" applyFont="1" applyBorder="1" applyAlignment="1">
      <alignment wrapText="1"/>
    </xf>
    <xf numFmtId="0" fontId="9" fillId="0" borderId="11" xfId="12" applyFont="1" applyBorder="1" applyAlignment="1">
      <alignment horizontal="center"/>
    </xf>
    <xf numFmtId="0" fontId="9" fillId="0" borderId="11" xfId="12" applyFont="1" applyBorder="1" applyAlignment="1">
      <alignment horizontal="center" wrapText="1"/>
    </xf>
    <xf numFmtId="0" fontId="9" fillId="0" borderId="11" xfId="12" applyFont="1" applyBorder="1" applyAlignment="1"/>
    <xf numFmtId="0" fontId="9" fillId="0" borderId="12" xfId="12" applyFont="1" applyBorder="1" applyAlignment="1"/>
    <xf numFmtId="0" fontId="13" fillId="0" borderId="12" xfId="12" applyFont="1" applyBorder="1" applyAlignment="1">
      <alignment wrapText="1"/>
    </xf>
    <xf numFmtId="171" fontId="11" fillId="0" borderId="0" xfId="6" applyNumberFormat="1" applyFont="1" applyFill="1" applyBorder="1" applyAlignment="1">
      <alignment horizontal="center"/>
    </xf>
    <xf numFmtId="43" fontId="11" fillId="0" borderId="0" xfId="6" applyFont="1" applyFill="1" applyBorder="1" applyAlignment="1">
      <alignment horizontal="center"/>
    </xf>
    <xf numFmtId="165" fontId="13" fillId="0" borderId="0" xfId="12" applyNumberFormat="1" applyFont="1" applyBorder="1" applyAlignment="1">
      <alignment horizontal="center"/>
    </xf>
    <xf numFmtId="165" fontId="11" fillId="0" borderId="0" xfId="12" applyNumberFormat="1" applyFont="1" applyBorder="1" applyAlignment="1">
      <alignment horizontal="center"/>
    </xf>
    <xf numFmtId="0" fontId="18" fillId="0" borderId="0" xfId="12" applyFont="1" applyFill="1" applyAlignment="1">
      <alignment horizontal="center"/>
    </xf>
    <xf numFmtId="9" fontId="18" fillId="0" borderId="0" xfId="19" applyFont="1" applyFill="1" applyAlignment="1">
      <alignment horizontal="center"/>
    </xf>
    <xf numFmtId="43" fontId="13" fillId="0" borderId="0" xfId="6" applyFont="1" applyAlignment="1">
      <alignment horizontal="center"/>
    </xf>
    <xf numFmtId="166" fontId="19" fillId="0" borderId="0" xfId="6" applyNumberFormat="1" applyFont="1" applyBorder="1" applyAlignment="1">
      <alignment horizontal="center"/>
    </xf>
    <xf numFmtId="43" fontId="13" fillId="0" borderId="0" xfId="6" applyFont="1" applyBorder="1" applyAlignment="1">
      <alignment horizontal="center"/>
    </xf>
    <xf numFmtId="166" fontId="19" fillId="0" borderId="0" xfId="6" applyNumberFormat="1" applyFont="1" applyAlignment="1">
      <alignment horizontal="center"/>
    </xf>
    <xf numFmtId="9" fontId="19" fillId="0" borderId="0" xfId="19" applyFont="1" applyAlignment="1">
      <alignment horizontal="center"/>
    </xf>
    <xf numFmtId="0" fontId="19" fillId="0" borderId="0" xfId="12" applyFont="1" applyAlignment="1">
      <alignment horizontal="center"/>
    </xf>
    <xf numFmtId="0" fontId="11" fillId="0" borderId="0" xfId="12" applyFont="1" applyAlignment="1">
      <alignment horizontal="center"/>
    </xf>
    <xf numFmtId="0" fontId="9" fillId="0" borderId="0" xfId="12" applyFont="1" applyFill="1" applyAlignment="1"/>
    <xf numFmtId="9" fontId="9" fillId="0" borderId="0" xfId="19" applyFont="1" applyFill="1" applyAlignment="1"/>
    <xf numFmtId="165" fontId="10" fillId="0" borderId="0" xfId="19" applyNumberFormat="1" applyFont="1" applyAlignment="1">
      <alignment horizontal="center"/>
    </xf>
    <xf numFmtId="9" fontId="10" fillId="0" borderId="0" xfId="19" applyFont="1" applyBorder="1" applyAlignment="1">
      <alignment horizontal="center"/>
    </xf>
    <xf numFmtId="9" fontId="10" fillId="0" borderId="0" xfId="19" applyFont="1" applyAlignment="1">
      <alignment horizontal="center"/>
    </xf>
    <xf numFmtId="43" fontId="10" fillId="0" borderId="0" xfId="6" applyNumberFormat="1" applyFont="1" applyAlignment="1">
      <alignment horizontal="center"/>
    </xf>
    <xf numFmtId="2" fontId="1" fillId="0" borderId="0" xfId="14" applyNumberFormat="1" applyFill="1"/>
    <xf numFmtId="43" fontId="10" fillId="0" borderId="0" xfId="12" applyNumberFormat="1" applyFont="1" applyAlignment="1">
      <alignment horizontal="center"/>
    </xf>
    <xf numFmtId="165" fontId="9" fillId="0" borderId="0" xfId="19" applyNumberFormat="1" applyFont="1" applyAlignment="1">
      <alignment horizontal="center"/>
    </xf>
    <xf numFmtId="165" fontId="9" fillId="0" borderId="0" xfId="19" applyNumberFormat="1" applyFont="1" applyAlignment="1"/>
    <xf numFmtId="43" fontId="10" fillId="0" borderId="0" xfId="12" applyNumberFormat="1" applyFont="1" applyBorder="1" applyAlignment="1">
      <alignment horizontal="center"/>
    </xf>
    <xf numFmtId="0" fontId="1" fillId="0" borderId="0" xfId="14" applyNumberFormat="1" applyFill="1"/>
    <xf numFmtId="3" fontId="9" fillId="0" borderId="0" xfId="12" applyNumberFormat="1" applyFont="1" applyAlignment="1">
      <alignment horizontal="center"/>
    </xf>
    <xf numFmtId="43" fontId="9" fillId="0" borderId="0" xfId="12" applyNumberFormat="1" applyFont="1" applyAlignment="1">
      <alignment horizontal="center"/>
    </xf>
    <xf numFmtId="167" fontId="9" fillId="0" borderId="0" xfId="12" applyNumberFormat="1" applyFont="1" applyAlignment="1">
      <alignment horizontal="center"/>
    </xf>
    <xf numFmtId="0" fontId="11" fillId="0" borderId="0" xfId="12" applyFont="1" applyAlignment="1"/>
    <xf numFmtId="0" fontId="20" fillId="0" borderId="0" xfId="12" applyFont="1" applyAlignment="1">
      <alignment wrapText="1"/>
    </xf>
    <xf numFmtId="0" fontId="20" fillId="0" borderId="0" xfId="12" applyFont="1" applyFill="1" applyAlignment="1">
      <alignment horizontal="center" wrapText="1"/>
    </xf>
    <xf numFmtId="0" fontId="11" fillId="0" borderId="0" xfId="12" applyFont="1" applyAlignment="1">
      <alignment horizontal="right"/>
    </xf>
    <xf numFmtId="0" fontId="20" fillId="0" borderId="0" xfId="12" applyFont="1" applyFill="1" applyAlignment="1">
      <alignment wrapText="1"/>
    </xf>
    <xf numFmtId="0" fontId="2" fillId="0" borderId="0" xfId="0" applyFont="1"/>
    <xf numFmtId="0" fontId="2" fillId="0" borderId="0" xfId="0" applyFont="1" applyFill="1"/>
    <xf numFmtId="171" fontId="22" fillId="0" borderId="13" xfId="1" applyNumberFormat="1" applyFont="1" applyBorder="1"/>
    <xf numFmtId="0" fontId="22" fillId="0" borderId="0" xfId="0" applyFont="1"/>
    <xf numFmtId="171" fontId="22" fillId="0" borderId="14" xfId="1" applyNumberFormat="1" applyFont="1" applyBorder="1"/>
    <xf numFmtId="0" fontId="22" fillId="0" borderId="13" xfId="0" applyFont="1" applyBorder="1"/>
    <xf numFmtId="171" fontId="2" fillId="0" borderId="0" xfId="1" applyNumberFormat="1" applyFont="1"/>
    <xf numFmtId="171" fontId="2" fillId="0" borderId="15" xfId="1" applyNumberFormat="1" applyFont="1" applyBorder="1"/>
    <xf numFmtId="171" fontId="22" fillId="0" borderId="16" xfId="1" applyNumberFormat="1" applyFont="1" applyBorder="1"/>
    <xf numFmtId="171" fontId="22" fillId="0" borderId="17" xfId="1" applyNumberFormat="1" applyFont="1" applyBorder="1"/>
    <xf numFmtId="0" fontId="22" fillId="0" borderId="16" xfId="0" applyFont="1" applyBorder="1"/>
    <xf numFmtId="171" fontId="22" fillId="0" borderId="0" xfId="1" applyNumberFormat="1" applyFont="1"/>
    <xf numFmtId="171" fontId="22" fillId="0" borderId="15" xfId="1" applyNumberFormat="1" applyFont="1" applyBorder="1"/>
    <xf numFmtId="0" fontId="23" fillId="0" borderId="18" xfId="0" applyFont="1" applyBorder="1" applyAlignment="1">
      <alignment horizontal="right"/>
    </xf>
    <xf numFmtId="0" fontId="23" fillId="0" borderId="19" xfId="0" applyFont="1" applyBorder="1"/>
    <xf numFmtId="0" fontId="23" fillId="0" borderId="18" xfId="0" applyFont="1" applyBorder="1"/>
    <xf numFmtId="0" fontId="2" fillId="0" borderId="18" xfId="0" applyFont="1" applyBorder="1"/>
    <xf numFmtId="0" fontId="2" fillId="0" borderId="15" xfId="0" applyFont="1" applyBorder="1"/>
    <xf numFmtId="172" fontId="24" fillId="0" borderId="0" xfId="0" applyNumberFormat="1" applyFont="1" applyFill="1" applyBorder="1" applyAlignment="1"/>
    <xf numFmtId="172" fontId="2" fillId="0" borderId="0" xfId="0" applyNumberFormat="1" applyFont="1"/>
    <xf numFmtId="7" fontId="24" fillId="0" borderId="0" xfId="0" applyNumberFormat="1" applyFont="1" applyFill="1" applyBorder="1" applyAlignment="1"/>
    <xf numFmtId="171" fontId="2" fillId="0" borderId="0" xfId="0" applyNumberFormat="1" applyFont="1"/>
    <xf numFmtId="0" fontId="25" fillId="0" borderId="0" xfId="0" applyFont="1" applyFill="1" applyBorder="1" applyAlignment="1">
      <alignment horizontal="right"/>
    </xf>
    <xf numFmtId="172" fontId="25" fillId="0" borderId="0" xfId="0" applyNumberFormat="1" applyFont="1" applyFill="1"/>
    <xf numFmtId="168" fontId="10" fillId="9" borderId="0" xfId="0" applyNumberFormat="1" applyFont="1" applyFill="1" applyBorder="1" applyAlignment="1">
      <alignment horizontal="right"/>
    </xf>
    <xf numFmtId="171" fontId="25" fillId="9" borderId="0" xfId="0" applyNumberFormat="1" applyFont="1" applyFill="1" applyBorder="1" applyAlignment="1">
      <alignment horizontal="right"/>
    </xf>
    <xf numFmtId="0" fontId="25" fillId="9" borderId="0" xfId="0" applyFont="1" applyFill="1" applyBorder="1" applyAlignment="1">
      <alignment horizontal="right"/>
    </xf>
    <xf numFmtId="0" fontId="26" fillId="0" borderId="0" xfId="0" applyFont="1" applyFill="1" applyBorder="1" applyAlignment="1">
      <alignment horizontal="right"/>
    </xf>
    <xf numFmtId="0" fontId="26" fillId="9" borderId="15" xfId="0" applyFont="1" applyFill="1" applyBorder="1" applyAlignment="1">
      <alignment horizontal="right"/>
    </xf>
    <xf numFmtId="169" fontId="10" fillId="9" borderId="0" xfId="0" applyNumberFormat="1" applyFont="1" applyFill="1" applyBorder="1" applyAlignment="1">
      <alignment horizontal="right"/>
    </xf>
    <xf numFmtId="168" fontId="10" fillId="9" borderId="15" xfId="0" applyNumberFormat="1" applyFont="1" applyFill="1" applyBorder="1" applyAlignment="1">
      <alignment horizontal="right"/>
    </xf>
    <xf numFmtId="169" fontId="10" fillId="9" borderId="15" xfId="0" applyNumberFormat="1" applyFont="1" applyFill="1" applyBorder="1" applyAlignment="1">
      <alignment horizontal="right"/>
    </xf>
    <xf numFmtId="169" fontId="27" fillId="9" borderId="0" xfId="0" applyNumberFormat="1" applyFont="1" applyFill="1" applyBorder="1" applyAlignment="1">
      <alignment horizontal="right"/>
    </xf>
    <xf numFmtId="43" fontId="26" fillId="9" borderId="0" xfId="1" applyNumberFormat="1" applyFont="1" applyFill="1"/>
    <xf numFmtId="43" fontId="25" fillId="0" borderId="0" xfId="1" applyNumberFormat="1" applyFont="1"/>
    <xf numFmtId="43" fontId="10" fillId="9" borderId="0" xfId="1" applyNumberFormat="1" applyFont="1" applyFill="1"/>
    <xf numFmtId="43" fontId="25" fillId="9" borderId="0" xfId="1" applyNumberFormat="1" applyFont="1" applyFill="1"/>
    <xf numFmtId="43" fontId="26" fillId="0" borderId="0" xfId="1" applyNumberFormat="1" applyFont="1"/>
    <xf numFmtId="43" fontId="26" fillId="9" borderId="15" xfId="1" applyNumberFormat="1" applyFont="1" applyFill="1" applyBorder="1"/>
    <xf numFmtId="172" fontId="26" fillId="9" borderId="0" xfId="0" applyNumberFormat="1" applyFont="1" applyFill="1"/>
    <xf numFmtId="172" fontId="25" fillId="9" borderId="0" xfId="0" applyNumberFormat="1" applyFont="1" applyFill="1"/>
    <xf numFmtId="172" fontId="26" fillId="0" borderId="0" xfId="0" applyNumberFormat="1" applyFont="1" applyFill="1"/>
    <xf numFmtId="172" fontId="26" fillId="9" borderId="15" xfId="0" applyNumberFormat="1" applyFont="1" applyFill="1" applyBorder="1"/>
    <xf numFmtId="172" fontId="28" fillId="9" borderId="0" xfId="0" applyNumberFormat="1" applyFont="1" applyFill="1" applyBorder="1" applyAlignment="1"/>
    <xf numFmtId="172" fontId="28" fillId="9" borderId="15" xfId="0" applyNumberFormat="1" applyFont="1" applyFill="1" applyBorder="1" applyAlignment="1"/>
    <xf numFmtId="172" fontId="29" fillId="9" borderId="0" xfId="0" applyNumberFormat="1" applyFont="1" applyFill="1" applyBorder="1" applyAlignment="1"/>
    <xf numFmtId="171" fontId="26" fillId="9" borderId="0" xfId="1" applyNumberFormat="1" applyFont="1" applyFill="1"/>
    <xf numFmtId="173" fontId="30" fillId="9" borderId="0" xfId="0" applyNumberFormat="1" applyFont="1" applyFill="1"/>
    <xf numFmtId="173" fontId="22" fillId="9" borderId="0" xfId="0" applyNumberFormat="1" applyFont="1" applyFill="1"/>
    <xf numFmtId="173" fontId="22" fillId="0" borderId="0" xfId="0" applyNumberFormat="1" applyFont="1" applyFill="1"/>
    <xf numFmtId="173" fontId="30" fillId="0" borderId="0" xfId="0" applyNumberFormat="1" applyFont="1" applyFill="1"/>
    <xf numFmtId="173" fontId="30" fillId="9" borderId="15" xfId="0" applyNumberFormat="1" applyFont="1" applyFill="1" applyBorder="1"/>
    <xf numFmtId="0" fontId="30" fillId="9" borderId="0" xfId="0" applyFont="1" applyFill="1"/>
    <xf numFmtId="173" fontId="30" fillId="0" borderId="15" xfId="0" applyNumberFormat="1" applyFont="1" applyFill="1" applyBorder="1"/>
    <xf numFmtId="0" fontId="30" fillId="0" borderId="0" xfId="0" applyFont="1" applyFill="1"/>
    <xf numFmtId="173" fontId="22" fillId="0" borderId="0" xfId="0" applyNumberFormat="1" applyFont="1"/>
    <xf numFmtId="173" fontId="30" fillId="0" borderId="0" xfId="0" applyNumberFormat="1" applyFont="1"/>
    <xf numFmtId="173" fontId="31" fillId="0" borderId="15" xfId="0" applyNumberFormat="1" applyFont="1" applyFill="1" applyBorder="1" applyAlignment="1"/>
    <xf numFmtId="173" fontId="30" fillId="0" borderId="15" xfId="0" applyNumberFormat="1" applyFont="1" applyBorder="1"/>
    <xf numFmtId="0" fontId="30" fillId="0" borderId="0" xfId="0" applyFont="1"/>
    <xf numFmtId="174" fontId="2" fillId="0" borderId="0" xfId="0" applyNumberFormat="1" applyFont="1"/>
    <xf numFmtId="171" fontId="32" fillId="0" borderId="0" xfId="0" applyNumberFormat="1" applyFont="1" applyAlignment="1">
      <alignment wrapText="1"/>
    </xf>
    <xf numFmtId="0" fontId="32" fillId="0" borderId="0" xfId="0" applyFont="1" applyAlignment="1">
      <alignment wrapText="1"/>
    </xf>
    <xf numFmtId="43" fontId="32" fillId="0" borderId="15" xfId="0" applyNumberFormat="1" applyFont="1" applyBorder="1" applyAlignment="1">
      <alignment wrapText="1"/>
    </xf>
    <xf numFmtId="0" fontId="32" fillId="0" borderId="15" xfId="0" applyFont="1" applyBorder="1" applyAlignment="1">
      <alignment wrapText="1"/>
    </xf>
    <xf numFmtId="0" fontId="32" fillId="0" borderId="0" xfId="0" applyFont="1" applyFill="1" applyAlignment="1">
      <alignment wrapText="1"/>
    </xf>
    <xf numFmtId="172" fontId="33" fillId="0" borderId="0" xfId="0" applyNumberFormat="1" applyFont="1"/>
    <xf numFmtId="172" fontId="10" fillId="9" borderId="20" xfId="2" applyNumberFormat="1" applyFont="1" applyFill="1" applyBorder="1"/>
    <xf numFmtId="172" fontId="10" fillId="9" borderId="21" xfId="2" applyNumberFormat="1" applyFont="1" applyFill="1" applyBorder="1"/>
    <xf numFmtId="172" fontId="34" fillId="9" borderId="0" xfId="2" applyNumberFormat="1" applyFont="1" applyFill="1"/>
    <xf numFmtId="172" fontId="34" fillId="0" borderId="0" xfId="0" applyNumberFormat="1" applyFont="1"/>
    <xf numFmtId="172" fontId="34" fillId="9" borderId="0" xfId="0" applyNumberFormat="1" applyFont="1" applyFill="1"/>
    <xf numFmtId="172" fontId="10" fillId="0" borderId="0" xfId="0" applyNumberFormat="1" applyFont="1"/>
    <xf numFmtId="172" fontId="10" fillId="9" borderId="15" xfId="2" applyNumberFormat="1" applyFont="1" applyFill="1" applyBorder="1"/>
    <xf numFmtId="172" fontId="10" fillId="9" borderId="0" xfId="2" applyNumberFormat="1" applyFont="1" applyFill="1"/>
    <xf numFmtId="172" fontId="10" fillId="9" borderId="0" xfId="0" applyNumberFormat="1" applyFont="1" applyFill="1" applyAlignment="1">
      <alignment horizontal="left" indent="1"/>
    </xf>
    <xf numFmtId="175" fontId="2" fillId="0" borderId="0" xfId="0" applyNumberFormat="1" applyFont="1"/>
    <xf numFmtId="172" fontId="22" fillId="0" borderId="0" xfId="0" applyNumberFormat="1" applyFont="1"/>
    <xf numFmtId="175" fontId="22" fillId="0" borderId="0" xfId="0" applyNumberFormat="1" applyFont="1"/>
    <xf numFmtId="7" fontId="11" fillId="0" borderId="22" xfId="1" applyNumberFormat="1" applyFont="1" applyBorder="1"/>
    <xf numFmtId="175" fontId="11" fillId="0" borderId="23" xfId="1" applyNumberFormat="1" applyFont="1" applyBorder="1"/>
    <xf numFmtId="175" fontId="35" fillId="0" borderId="13" xfId="1" applyNumberFormat="1" applyFont="1" applyBorder="1"/>
    <xf numFmtId="175" fontId="9" fillId="0" borderId="0" xfId="0" applyNumberFormat="1" applyFont="1"/>
    <xf numFmtId="175" fontId="11" fillId="0" borderId="13" xfId="1" applyNumberFormat="1" applyFont="1" applyBorder="1"/>
    <xf numFmtId="175" fontId="11" fillId="0" borderId="14" xfId="1" applyNumberFormat="1" applyFont="1" applyBorder="1"/>
    <xf numFmtId="175" fontId="11" fillId="0" borderId="13" xfId="0" applyNumberFormat="1" applyFont="1" applyBorder="1"/>
    <xf numFmtId="175" fontId="22" fillId="0" borderId="0" xfId="0" applyNumberFormat="1" applyFont="1" applyFill="1"/>
    <xf numFmtId="171" fontId="9" fillId="0" borderId="24" xfId="0" applyNumberFormat="1" applyFont="1" applyBorder="1"/>
    <xf numFmtId="171" fontId="9" fillId="0" borderId="25" xfId="0" applyNumberFormat="1" applyFont="1" applyBorder="1"/>
    <xf numFmtId="171" fontId="36" fillId="0" borderId="0" xfId="0" applyNumberFormat="1" applyFont="1"/>
    <xf numFmtId="0" fontId="36" fillId="0" borderId="0" xfId="0" applyFont="1"/>
    <xf numFmtId="0" fontId="9" fillId="0" borderId="0" xfId="0" applyFont="1"/>
    <xf numFmtId="172" fontId="9" fillId="0" borderId="15" xfId="0" applyNumberFormat="1" applyFont="1" applyBorder="1"/>
    <xf numFmtId="172" fontId="9" fillId="0" borderId="0" xfId="0" applyNumberFormat="1" applyFont="1"/>
    <xf numFmtId="172" fontId="36" fillId="0" borderId="0" xfId="0" applyNumberFormat="1" applyFont="1"/>
    <xf numFmtId="171" fontId="37" fillId="0" borderId="24" xfId="0" applyNumberFormat="1" applyFont="1" applyBorder="1"/>
    <xf numFmtId="171" fontId="37" fillId="0" borderId="25" xfId="0" applyNumberFormat="1" applyFont="1" applyBorder="1"/>
    <xf numFmtId="171" fontId="9" fillId="0" borderId="15" xfId="0" applyNumberFormat="1" applyFont="1" applyBorder="1"/>
    <xf numFmtId="171" fontId="9" fillId="0" borderId="0" xfId="1" applyNumberFormat="1" applyFont="1"/>
    <xf numFmtId="171" fontId="9" fillId="0" borderId="15" xfId="1" applyNumberFormat="1" applyFont="1" applyBorder="1"/>
    <xf numFmtId="171" fontId="36" fillId="0" borderId="0" xfId="1" applyNumberFormat="1" applyFont="1"/>
    <xf numFmtId="172" fontId="9" fillId="0" borderId="24" xfId="0" applyNumberFormat="1" applyFont="1" applyBorder="1"/>
    <xf numFmtId="0" fontId="9" fillId="0" borderId="15" xfId="0" applyFont="1" applyBorder="1"/>
    <xf numFmtId="43" fontId="9" fillId="0" borderId="15" xfId="0" applyNumberFormat="1" applyFont="1" applyFill="1" applyBorder="1" applyAlignment="1"/>
    <xf numFmtId="172" fontId="10" fillId="9" borderId="24" xfId="0" applyNumberFormat="1" applyFont="1" applyFill="1" applyBorder="1"/>
    <xf numFmtId="172" fontId="10" fillId="9" borderId="25" xfId="0" applyNumberFormat="1" applyFont="1" applyFill="1" applyBorder="1"/>
    <xf numFmtId="172" fontId="10" fillId="9" borderId="15" xfId="0" applyNumberFormat="1" applyFont="1" applyFill="1" applyBorder="1"/>
    <xf numFmtId="172" fontId="10" fillId="9" borderId="24" xfId="2" applyNumberFormat="1" applyFont="1" applyFill="1" applyBorder="1"/>
    <xf numFmtId="172" fontId="10" fillId="9" borderId="25" xfId="2" applyNumberFormat="1" applyFont="1" applyFill="1" applyBorder="1"/>
    <xf numFmtId="172" fontId="10" fillId="9" borderId="0" xfId="0" applyNumberFormat="1" applyFont="1" applyFill="1"/>
    <xf numFmtId="172" fontId="33" fillId="0" borderId="0" xfId="0" applyNumberFormat="1" applyFont="1" applyFill="1"/>
    <xf numFmtId="171" fontId="11" fillId="0" borderId="22" xfId="1" applyNumberFormat="1" applyFont="1" applyBorder="1"/>
    <xf numFmtId="171" fontId="11" fillId="0" borderId="23" xfId="1" applyNumberFormat="1" applyFont="1" applyBorder="1"/>
    <xf numFmtId="171" fontId="35" fillId="0" borderId="13" xfId="1" applyNumberFormat="1" applyFont="1" applyBorder="1"/>
    <xf numFmtId="0" fontId="35" fillId="0" borderId="0" xfId="0" applyFont="1"/>
    <xf numFmtId="171" fontId="11" fillId="0" borderId="14" xfId="1" applyNumberFormat="1" applyFont="1" applyBorder="1"/>
    <xf numFmtId="171" fontId="11" fillId="0" borderId="13" xfId="1" applyNumberFormat="1" applyFont="1" applyBorder="1"/>
    <xf numFmtId="0" fontId="11" fillId="0" borderId="13" xfId="0" applyFont="1" applyBorder="1"/>
    <xf numFmtId="0" fontId="22" fillId="0" borderId="0" xfId="0" applyFont="1" applyFill="1"/>
    <xf numFmtId="0" fontId="9" fillId="0" borderId="24" xfId="0" applyFont="1" applyBorder="1"/>
    <xf numFmtId="0" fontId="9" fillId="0" borderId="25" xfId="0" applyFont="1" applyBorder="1"/>
    <xf numFmtId="171" fontId="9" fillId="0" borderId="24" xfId="1" applyNumberFormat="1" applyFont="1" applyBorder="1"/>
    <xf numFmtId="171" fontId="9" fillId="0" borderId="25" xfId="1" applyNumberFormat="1" applyFont="1" applyBorder="1"/>
    <xf numFmtId="0" fontId="36" fillId="0" borderId="0" xfId="0" applyFont="1" applyFill="1"/>
    <xf numFmtId="171" fontId="36" fillId="0" borderId="0" xfId="0" applyNumberFormat="1" applyFont="1" applyFill="1"/>
    <xf numFmtId="0" fontId="9" fillId="0" borderId="0" xfId="0" applyFont="1" applyFill="1"/>
    <xf numFmtId="0" fontId="9" fillId="0" borderId="15" xfId="0" applyFont="1" applyFill="1" applyBorder="1"/>
    <xf numFmtId="171" fontId="9" fillId="0" borderId="15" xfId="0" applyNumberFormat="1" applyFont="1" applyFill="1" applyBorder="1"/>
    <xf numFmtId="172" fontId="34" fillId="0" borderId="0" xfId="2" applyNumberFormat="1" applyFont="1" applyFill="1"/>
    <xf numFmtId="172" fontId="10" fillId="0" borderId="15" xfId="2" applyNumberFormat="1" applyFont="1" applyFill="1" applyBorder="1"/>
    <xf numFmtId="172" fontId="10" fillId="0" borderId="0" xfId="2" applyNumberFormat="1" applyFont="1" applyFill="1"/>
    <xf numFmtId="172" fontId="34" fillId="0" borderId="0" xfId="0" applyNumberFormat="1" applyFont="1" applyFill="1"/>
    <xf numFmtId="0" fontId="11" fillId="0" borderId="0" xfId="0" applyFont="1"/>
    <xf numFmtId="172" fontId="10" fillId="0" borderId="24" xfId="2" applyNumberFormat="1" applyFont="1" applyFill="1" applyBorder="1"/>
    <xf numFmtId="172" fontId="10" fillId="0" borderId="25" xfId="2" applyNumberFormat="1" applyFont="1" applyFill="1" applyBorder="1"/>
    <xf numFmtId="172" fontId="10" fillId="0" borderId="0" xfId="0" applyNumberFormat="1" applyFont="1" applyFill="1" applyAlignment="1">
      <alignment horizontal="left" indent="1"/>
    </xf>
    <xf numFmtId="171" fontId="9" fillId="0" borderId="0" xfId="0" applyNumberFormat="1" applyFont="1"/>
    <xf numFmtId="171" fontId="11" fillId="0" borderId="26" xfId="1" applyNumberFormat="1" applyFont="1" applyBorder="1"/>
    <xf numFmtId="171" fontId="11" fillId="0" borderId="27" xfId="1" applyNumberFormat="1" applyFont="1" applyBorder="1"/>
    <xf numFmtId="171" fontId="35" fillId="0" borderId="16" xfId="1" applyNumberFormat="1" applyFont="1" applyBorder="1"/>
    <xf numFmtId="171" fontId="11" fillId="0" borderId="17" xfId="1" applyNumberFormat="1" applyFont="1" applyBorder="1"/>
    <xf numFmtId="171" fontId="11" fillId="0" borderId="16" xfId="1" applyNumberFormat="1" applyFont="1" applyBorder="1"/>
    <xf numFmtId="0" fontId="11" fillId="0" borderId="16" xfId="0" applyFont="1" applyBorder="1"/>
    <xf numFmtId="172" fontId="39" fillId="0" borderId="0" xfId="2" applyNumberFormat="1" applyFont="1"/>
    <xf numFmtId="172" fontId="34" fillId="0" borderId="0" xfId="2" applyNumberFormat="1" applyFont="1"/>
    <xf numFmtId="172" fontId="39" fillId="0" borderId="0" xfId="2" applyNumberFormat="1" applyFont="1" applyFill="1"/>
    <xf numFmtId="176" fontId="36" fillId="10" borderId="0" xfId="11" quotePrefix="1" applyNumberFormat="1" applyFont="1" applyFill="1" applyAlignment="1">
      <alignment horizontal="left"/>
    </xf>
    <xf numFmtId="0" fontId="33" fillId="0" borderId="0" xfId="0" applyFont="1"/>
    <xf numFmtId="0" fontId="36" fillId="10" borderId="0" xfId="11" applyFont="1" applyFill="1"/>
    <xf numFmtId="172" fontId="10" fillId="0" borderId="0" xfId="2" applyNumberFormat="1" applyFont="1"/>
    <xf numFmtId="176" fontId="35" fillId="10" borderId="0" xfId="11" quotePrefix="1" applyNumberFormat="1" applyFont="1" applyFill="1" applyAlignment="1">
      <alignment horizontal="left"/>
    </xf>
    <xf numFmtId="0" fontId="35" fillId="10" borderId="0" xfId="11" applyFont="1" applyFill="1"/>
    <xf numFmtId="0" fontId="10" fillId="0" borderId="0" xfId="0" applyFont="1"/>
    <xf numFmtId="0" fontId="41" fillId="0" borderId="0" xfId="0" applyFont="1"/>
    <xf numFmtId="171" fontId="9" fillId="0" borderId="26" xfId="0" applyNumberFormat="1" applyFont="1" applyBorder="1"/>
    <xf numFmtId="171" fontId="9" fillId="0" borderId="27" xfId="0" applyNumberFormat="1" applyFont="1" applyBorder="1"/>
    <xf numFmtId="171" fontId="36" fillId="0" borderId="16" xfId="0" applyNumberFormat="1" applyFont="1" applyBorder="1"/>
    <xf numFmtId="0" fontId="9" fillId="0" borderId="17" xfId="0" applyFont="1" applyBorder="1"/>
    <xf numFmtId="171" fontId="9" fillId="0" borderId="16" xfId="0" applyNumberFormat="1" applyFont="1" applyBorder="1"/>
    <xf numFmtId="171" fontId="9" fillId="0" borderId="17" xfId="0" applyNumberFormat="1" applyFont="1" applyBorder="1"/>
    <xf numFmtId="0" fontId="9" fillId="0" borderId="16" xfId="0" applyFont="1" applyBorder="1"/>
    <xf numFmtId="0" fontId="41" fillId="0" borderId="0" xfId="0" applyFont="1" applyFill="1"/>
    <xf numFmtId="171" fontId="11" fillId="0" borderId="24" xfId="1" applyNumberFormat="1" applyFont="1" applyBorder="1"/>
    <xf numFmtId="171" fontId="11" fillId="0" borderId="25" xfId="1" applyNumberFormat="1" applyFont="1" applyBorder="1"/>
    <xf numFmtId="171" fontId="35" fillId="0" borderId="0" xfId="1" applyNumberFormat="1" applyFont="1"/>
    <xf numFmtId="171" fontId="11" fillId="0" borderId="15" xfId="1" applyNumberFormat="1" applyFont="1" applyBorder="1"/>
    <xf numFmtId="171" fontId="11" fillId="0" borderId="0" xfId="1" applyNumberFormat="1" applyFont="1"/>
    <xf numFmtId="0" fontId="11" fillId="0" borderId="30" xfId="0" applyFont="1" applyBorder="1"/>
    <xf numFmtId="0" fontId="11" fillId="0" borderId="31" xfId="0" applyFont="1" applyBorder="1"/>
    <xf numFmtId="0" fontId="42" fillId="0" borderId="18" xfId="0" applyFont="1" applyBorder="1"/>
    <xf numFmtId="0" fontId="11" fillId="0" borderId="19" xfId="0" applyFont="1" applyBorder="1"/>
    <xf numFmtId="0" fontId="11" fillId="0" borderId="18" xfId="0" applyFont="1" applyBorder="1" applyAlignment="1">
      <alignment horizontal="right"/>
    </xf>
    <xf numFmtId="0" fontId="11" fillId="0" borderId="18" xfId="0" applyFont="1" applyBorder="1"/>
    <xf numFmtId="0" fontId="9" fillId="0" borderId="18" xfId="0" applyFont="1" applyBorder="1"/>
    <xf numFmtId="0" fontId="44" fillId="0" borderId="28" xfId="0" applyFont="1" applyBorder="1" applyAlignment="1">
      <alignment horizontal="right" wrapText="1"/>
    </xf>
    <xf numFmtId="0" fontId="44" fillId="0" borderId="29" xfId="0" applyFont="1" applyBorder="1" applyAlignment="1">
      <alignment horizontal="right" wrapText="1"/>
    </xf>
    <xf numFmtId="0" fontId="36" fillId="0" borderId="0" xfId="0" applyFont="1" applyAlignment="1">
      <alignment horizontal="right"/>
    </xf>
    <xf numFmtId="0" fontId="44" fillId="0" borderId="0" xfId="0" applyFont="1" applyAlignment="1">
      <alignment wrapText="1"/>
    </xf>
    <xf numFmtId="0" fontId="44" fillId="0" borderId="15" xfId="0" applyFont="1" applyBorder="1" applyAlignment="1">
      <alignment horizontal="right" wrapText="1"/>
    </xf>
    <xf numFmtId="0" fontId="44" fillId="0" borderId="0" xfId="0" applyFont="1" applyAlignment="1">
      <alignment horizontal="right" wrapText="1"/>
    </xf>
    <xf numFmtId="0" fontId="44" fillId="0" borderId="0" xfId="0" applyFont="1" applyFill="1" applyAlignment="1">
      <alignment wrapText="1"/>
    </xf>
    <xf numFmtId="0" fontId="2" fillId="0" borderId="0" xfId="0" applyFont="1" applyBorder="1"/>
    <xf numFmtId="0" fontId="47" fillId="0" borderId="0" xfId="0" applyFont="1"/>
    <xf numFmtId="171" fontId="47" fillId="0" borderId="0" xfId="0" applyNumberFormat="1" applyFont="1"/>
    <xf numFmtId="171" fontId="47" fillId="0" borderId="0" xfId="0" applyNumberFormat="1" applyFont="1" applyBorder="1"/>
    <xf numFmtId="0" fontId="47" fillId="0" borderId="0" xfId="0" applyFont="1" applyFill="1"/>
    <xf numFmtId="171" fontId="25" fillId="0" borderId="0" xfId="1" applyNumberFormat="1" applyFont="1"/>
    <xf numFmtId="171" fontId="25" fillId="0" borderId="0" xfId="1" applyNumberFormat="1" applyFont="1" applyBorder="1"/>
    <xf numFmtId="172" fontId="23" fillId="0" borderId="0" xfId="0" applyNumberFormat="1" applyFont="1"/>
    <xf numFmtId="172" fontId="48" fillId="9" borderId="16" xfId="2" applyNumberFormat="1" applyFont="1" applyFill="1" applyBorder="1"/>
    <xf numFmtId="172" fontId="49" fillId="9" borderId="16" xfId="2" applyNumberFormat="1" applyFont="1" applyFill="1" applyBorder="1"/>
    <xf numFmtId="0" fontId="48" fillId="0" borderId="0" xfId="0" applyFont="1" applyBorder="1"/>
    <xf numFmtId="172" fontId="48" fillId="9" borderId="17" xfId="2" applyNumberFormat="1" applyFont="1" applyFill="1" applyBorder="1"/>
    <xf numFmtId="172" fontId="49" fillId="9" borderId="16" xfId="0" applyNumberFormat="1" applyFont="1" applyFill="1" applyBorder="1"/>
    <xf numFmtId="172" fontId="48" fillId="9" borderId="16" xfId="0" applyNumberFormat="1" applyFont="1" applyFill="1" applyBorder="1" applyAlignment="1">
      <alignment horizontal="left"/>
    </xf>
    <xf numFmtId="172" fontId="23" fillId="0" borderId="0" xfId="0" applyNumberFormat="1" applyFont="1" applyFill="1"/>
    <xf numFmtId="172" fontId="49" fillId="0" borderId="0" xfId="0" applyNumberFormat="1" applyFont="1"/>
    <xf numFmtId="172" fontId="50" fillId="9" borderId="0" xfId="2" applyNumberFormat="1" applyFont="1" applyFill="1"/>
    <xf numFmtId="172" fontId="49" fillId="9" borderId="0" xfId="2" applyNumberFormat="1" applyFont="1" applyFill="1"/>
    <xf numFmtId="0" fontId="30" fillId="0" borderId="0" xfId="0" applyFont="1" applyBorder="1"/>
    <xf numFmtId="172" fontId="48" fillId="9" borderId="15" xfId="2" applyNumberFormat="1" applyFont="1" applyFill="1" applyBorder="1"/>
    <xf numFmtId="172" fontId="48" fillId="9" borderId="0" xfId="2" applyNumberFormat="1" applyFont="1" applyFill="1"/>
    <xf numFmtId="172" fontId="49" fillId="9" borderId="0" xfId="0" applyNumberFormat="1" applyFont="1" applyFill="1"/>
    <xf numFmtId="0" fontId="30" fillId="9" borderId="0" xfId="0" applyFont="1" applyFill="1" applyAlignment="1">
      <alignment horizontal="left" indent="1"/>
    </xf>
    <xf numFmtId="172" fontId="49" fillId="0" borderId="0" xfId="0" applyNumberFormat="1" applyFont="1" applyFill="1"/>
    <xf numFmtId="172" fontId="13" fillId="9" borderId="0" xfId="2" applyNumberFormat="1" applyFont="1" applyFill="1"/>
    <xf numFmtId="172" fontId="51" fillId="0" borderId="0" xfId="0" applyNumberFormat="1" applyFont="1"/>
    <xf numFmtId="0" fontId="52" fillId="0" borderId="0" xfId="0" applyFont="1"/>
    <xf numFmtId="172" fontId="53" fillId="9" borderId="0" xfId="2" applyNumberFormat="1" applyFont="1" applyFill="1"/>
    <xf numFmtId="172" fontId="51" fillId="9" borderId="0" xfId="2" applyNumberFormat="1" applyFont="1" applyFill="1"/>
    <xf numFmtId="0" fontId="52" fillId="0" borderId="0" xfId="0" applyFont="1" applyBorder="1"/>
    <xf numFmtId="172" fontId="51" fillId="9" borderId="15" xfId="2" applyNumberFormat="1" applyFont="1" applyFill="1" applyBorder="1"/>
    <xf numFmtId="172" fontId="51" fillId="9" borderId="0" xfId="0" applyNumberFormat="1" applyFont="1" applyFill="1"/>
    <xf numFmtId="0" fontId="54" fillId="9" borderId="0" xfId="0" applyFont="1" applyFill="1" applyAlignment="1">
      <alignment horizontal="left" indent="2"/>
    </xf>
    <xf numFmtId="172" fontId="51" fillId="0" borderId="0" xfId="0" applyNumberFormat="1" applyFont="1" applyFill="1"/>
    <xf numFmtId="172" fontId="55" fillId="9" borderId="0" xfId="2" applyNumberFormat="1" applyFont="1" applyFill="1"/>
    <xf numFmtId="172" fontId="33" fillId="9" borderId="0" xfId="2" applyNumberFormat="1" applyFont="1" applyFill="1"/>
    <xf numFmtId="172" fontId="33" fillId="9" borderId="15" xfId="2" applyNumberFormat="1" applyFont="1" applyFill="1" applyBorder="1"/>
    <xf numFmtId="172" fontId="33" fillId="9" borderId="0" xfId="0" applyNumberFormat="1" applyFont="1" applyFill="1"/>
    <xf numFmtId="0" fontId="25" fillId="9" borderId="0" xfId="0" applyFont="1" applyFill="1" applyAlignment="1">
      <alignment horizontal="left" indent="2"/>
    </xf>
    <xf numFmtId="172" fontId="26" fillId="9" borderId="0" xfId="2" applyNumberFormat="1" applyFont="1" applyFill="1"/>
    <xf numFmtId="172" fontId="56" fillId="0" borderId="0" xfId="2" applyNumberFormat="1" applyFont="1" applyBorder="1"/>
    <xf numFmtId="172" fontId="26" fillId="9" borderId="15" xfId="2" applyNumberFormat="1" applyFont="1" applyFill="1" applyBorder="1"/>
    <xf numFmtId="172" fontId="57" fillId="9" borderId="0" xfId="0" applyNumberFormat="1" applyFont="1" applyFill="1" applyAlignment="1">
      <alignment horizontal="left"/>
    </xf>
    <xf numFmtId="172" fontId="22" fillId="0" borderId="16" xfId="1" applyNumberFormat="1" applyFont="1" applyBorder="1"/>
    <xf numFmtId="171" fontId="30" fillId="0" borderId="16" xfId="1" applyNumberFormat="1" applyFont="1" applyBorder="1"/>
    <xf numFmtId="0" fontId="58" fillId="0" borderId="0" xfId="0" applyFont="1" applyBorder="1"/>
    <xf numFmtId="171" fontId="30" fillId="0" borderId="17" xfId="1" applyNumberFormat="1" applyFont="1" applyBorder="1"/>
    <xf numFmtId="0" fontId="30" fillId="0" borderId="16" xfId="0" applyFont="1" applyBorder="1"/>
    <xf numFmtId="172" fontId="22" fillId="0" borderId="0" xfId="1" applyNumberFormat="1" applyFont="1"/>
    <xf numFmtId="171" fontId="30" fillId="0" borderId="0" xfId="1" applyNumberFormat="1" applyFont="1"/>
    <xf numFmtId="171" fontId="30" fillId="0" borderId="15" xfId="1" applyNumberFormat="1" applyFont="1" applyBorder="1"/>
    <xf numFmtId="0" fontId="30" fillId="0" borderId="0" xfId="0" applyFont="1" applyAlignment="1">
      <alignment horizontal="left" indent="1"/>
    </xf>
    <xf numFmtId="0" fontId="54" fillId="0" borderId="0" xfId="0" applyFont="1"/>
    <xf numFmtId="172" fontId="59" fillId="0" borderId="0" xfId="1" applyNumberFormat="1" applyFont="1"/>
    <xf numFmtId="171" fontId="54" fillId="0" borderId="0" xfId="1" applyNumberFormat="1" applyFont="1"/>
    <xf numFmtId="171" fontId="59" fillId="0" borderId="0" xfId="1" applyNumberFormat="1" applyFont="1"/>
    <xf numFmtId="172" fontId="60" fillId="0" borderId="0" xfId="2" applyNumberFormat="1" applyFont="1"/>
    <xf numFmtId="0" fontId="61" fillId="0" borderId="0" xfId="0" applyFont="1" applyBorder="1"/>
    <xf numFmtId="171" fontId="54" fillId="0" borderId="15" xfId="1" applyNumberFormat="1" applyFont="1" applyBorder="1"/>
    <xf numFmtId="0" fontId="54" fillId="0" borderId="0" xfId="0" applyFont="1" applyAlignment="1">
      <alignment horizontal="left" indent="2"/>
    </xf>
    <xf numFmtId="0" fontId="54" fillId="0" borderId="0" xfId="0" applyFont="1" applyFill="1"/>
    <xf numFmtId="0" fontId="25" fillId="0" borderId="0" xfId="0" applyFont="1"/>
    <xf numFmtId="172" fontId="62" fillId="0" borderId="0" xfId="1" applyNumberFormat="1" applyFont="1"/>
    <xf numFmtId="171" fontId="62" fillId="0" borderId="0" xfId="1" applyNumberFormat="1" applyFont="1"/>
    <xf numFmtId="0" fontId="63" fillId="0" borderId="0" xfId="0" applyFont="1" applyBorder="1"/>
    <xf numFmtId="171" fontId="25" fillId="0" borderId="15" xfId="1" applyNumberFormat="1" applyFont="1" applyBorder="1"/>
    <xf numFmtId="0" fontId="25" fillId="0" borderId="0" xfId="0" applyFont="1" applyAlignment="1">
      <alignment horizontal="left" indent="2"/>
    </xf>
    <xf numFmtId="0" fontId="25" fillId="0" borderId="0" xfId="0" applyFont="1" applyFill="1"/>
    <xf numFmtId="172" fontId="64" fillId="0" borderId="0" xfId="2" applyNumberFormat="1" applyFont="1"/>
    <xf numFmtId="172" fontId="65" fillId="0" borderId="0" xfId="2" applyNumberFormat="1" applyFont="1" applyBorder="1"/>
    <xf numFmtId="0" fontId="66" fillId="0" borderId="0" xfId="0" applyFont="1"/>
    <xf numFmtId="0" fontId="67" fillId="0" borderId="0" xfId="0" applyFont="1" applyBorder="1"/>
    <xf numFmtId="0" fontId="63" fillId="0" borderId="0" xfId="0" applyFont="1"/>
    <xf numFmtId="0" fontId="30" fillId="0" borderId="18" xfId="0" applyFont="1" applyBorder="1"/>
    <xf numFmtId="0" fontId="30" fillId="0" borderId="18" xfId="0" applyFont="1" applyBorder="1" applyAlignment="1">
      <alignment horizontal="right"/>
    </xf>
    <xf numFmtId="0" fontId="30" fillId="0" borderId="19" xfId="0" applyFont="1" applyBorder="1"/>
    <xf numFmtId="0" fontId="58" fillId="7" borderId="18" xfId="0" applyFont="1" applyFill="1" applyBorder="1"/>
    <xf numFmtId="0" fontId="68" fillId="7" borderId="0" xfId="0" applyFont="1" applyFill="1"/>
    <xf numFmtId="0" fontId="32" fillId="0" borderId="0" xfId="0" applyFont="1" applyFill="1" applyAlignment="1">
      <alignment horizontal="right" wrapText="1"/>
    </xf>
    <xf numFmtId="0" fontId="32" fillId="0" borderId="0" xfId="0" applyFont="1" applyBorder="1" applyAlignment="1">
      <alignment wrapText="1"/>
    </xf>
    <xf numFmtId="0" fontId="32" fillId="7" borderId="0" xfId="0" applyFont="1" applyFill="1" applyAlignment="1"/>
    <xf numFmtId="0" fontId="47" fillId="0" borderId="0" xfId="0" applyFont="1" applyBorder="1"/>
    <xf numFmtId="171" fontId="47" fillId="0" borderId="15" xfId="0" applyNumberFormat="1" applyFont="1" applyBorder="1"/>
    <xf numFmtId="172" fontId="23" fillId="0" borderId="0" xfId="0" applyNumberFormat="1" applyFont="1" applyBorder="1"/>
    <xf numFmtId="172" fontId="49" fillId="0" borderId="0" xfId="0" applyNumberFormat="1" applyFont="1" applyBorder="1"/>
    <xf numFmtId="172" fontId="51" fillId="0" borderId="0" xfId="0" applyNumberFormat="1" applyFont="1" applyBorder="1"/>
    <xf numFmtId="172" fontId="69" fillId="9" borderId="0" xfId="2" applyNumberFormat="1" applyFont="1" applyFill="1"/>
    <xf numFmtId="172" fontId="33" fillId="0" borderId="0" xfId="0" applyNumberFormat="1" applyFont="1" applyBorder="1"/>
    <xf numFmtId="172" fontId="22" fillId="0" borderId="0" xfId="1" applyNumberFormat="1" applyFont="1" applyFill="1" applyBorder="1"/>
    <xf numFmtId="171" fontId="30" fillId="0" borderId="16" xfId="1" applyNumberFormat="1" applyFont="1" applyFill="1" applyBorder="1"/>
    <xf numFmtId="171" fontId="22" fillId="0" borderId="16" xfId="1" applyNumberFormat="1" applyFont="1" applyFill="1" applyBorder="1"/>
    <xf numFmtId="0" fontId="58" fillId="0" borderId="0" xfId="0" applyFont="1" applyFill="1" applyBorder="1"/>
    <xf numFmtId="171" fontId="30" fillId="0" borderId="17" xfId="1" applyNumberFormat="1" applyFont="1" applyFill="1" applyBorder="1"/>
    <xf numFmtId="0" fontId="30" fillId="0" borderId="16" xfId="0" applyFont="1" applyFill="1" applyBorder="1"/>
    <xf numFmtId="172" fontId="13" fillId="9" borderId="16" xfId="2" applyNumberFormat="1" applyFont="1" applyFill="1" applyBorder="1"/>
    <xf numFmtId="172" fontId="70" fillId="9" borderId="17" xfId="2" applyNumberFormat="1" applyFont="1" applyFill="1" applyBorder="1"/>
    <xf numFmtId="172" fontId="70" fillId="9" borderId="16" xfId="2" applyNumberFormat="1" applyFont="1" applyFill="1" applyBorder="1"/>
    <xf numFmtId="172" fontId="70" fillId="9" borderId="15" xfId="2" applyNumberFormat="1" applyFont="1" applyFill="1" applyBorder="1"/>
    <xf numFmtId="172" fontId="70" fillId="9" borderId="0" xfId="2" applyNumberFormat="1" applyFont="1" applyFill="1"/>
    <xf numFmtId="172" fontId="71" fillId="9" borderId="15" xfId="2" applyNumberFormat="1" applyFont="1" applyFill="1" applyBorder="1"/>
    <xf numFmtId="172" fontId="71" fillId="9" borderId="0" xfId="2" applyNumberFormat="1" applyFont="1" applyFill="1"/>
    <xf numFmtId="172" fontId="72" fillId="9" borderId="15" xfId="2" applyNumberFormat="1" applyFont="1" applyFill="1" applyBorder="1"/>
    <xf numFmtId="172" fontId="72" fillId="9" borderId="0" xfId="2" applyNumberFormat="1" applyFont="1" applyFill="1"/>
    <xf numFmtId="172" fontId="35" fillId="0" borderId="0" xfId="1" applyNumberFormat="1" applyFont="1"/>
    <xf numFmtId="0" fontId="11" fillId="0" borderId="0" xfId="0" applyFont="1" applyBorder="1"/>
    <xf numFmtId="0" fontId="11" fillId="0" borderId="0" xfId="0" applyFont="1" applyAlignment="1">
      <alignment horizontal="left" indent="1"/>
    </xf>
    <xf numFmtId="0" fontId="35" fillId="0" borderId="0" xfId="0" applyFont="1" applyFill="1"/>
    <xf numFmtId="171" fontId="2" fillId="0" borderId="0" xfId="0" applyNumberFormat="1" applyFont="1" applyFill="1"/>
    <xf numFmtId="171" fontId="2" fillId="0" borderId="15" xfId="0" applyNumberFormat="1" applyFont="1" applyBorder="1"/>
    <xf numFmtId="172" fontId="33" fillId="9" borderId="0" xfId="0" applyNumberFormat="1" applyFont="1" applyFill="1" applyAlignment="1">
      <alignment horizontal="left" indent="1"/>
    </xf>
    <xf numFmtId="172" fontId="33" fillId="9" borderId="15" xfId="0" applyNumberFormat="1" applyFont="1" applyFill="1" applyBorder="1"/>
    <xf numFmtId="172" fontId="33" fillId="0" borderId="0" xfId="2" applyNumberFormat="1" applyFont="1" applyFill="1"/>
    <xf numFmtId="172" fontId="33" fillId="0" borderId="15" xfId="2" applyNumberFormat="1" applyFont="1" applyFill="1" applyBorder="1"/>
    <xf numFmtId="172" fontId="33" fillId="0" borderId="0" xfId="0" applyNumberFormat="1" applyFont="1" applyFill="1" applyAlignment="1">
      <alignment horizontal="left" indent="1"/>
    </xf>
    <xf numFmtId="172" fontId="2" fillId="0" borderId="15" xfId="1" applyNumberFormat="1" applyFont="1" applyBorder="1"/>
    <xf numFmtId="172" fontId="2" fillId="0" borderId="0" xfId="1" applyNumberFormat="1" applyFont="1"/>
    <xf numFmtId="172" fontId="33" fillId="9" borderId="0" xfId="2" applyNumberFormat="1" applyFont="1" applyFill="1" applyAlignment="1">
      <alignment horizontal="left" indent="1"/>
    </xf>
    <xf numFmtId="171" fontId="41" fillId="0" borderId="16" xfId="0" applyNumberFormat="1" applyFont="1" applyBorder="1"/>
    <xf numFmtId="171" fontId="36" fillId="0" borderId="17" xfId="0" applyNumberFormat="1" applyFont="1" applyBorder="1"/>
    <xf numFmtId="0" fontId="2" fillId="0" borderId="16" xfId="0" applyFont="1" applyBorder="1"/>
    <xf numFmtId="0" fontId="23" fillId="0" borderId="19" xfId="0" applyFont="1" applyBorder="1" applyAlignment="1">
      <alignment horizontal="right"/>
    </xf>
    <xf numFmtId="0" fontId="2" fillId="0" borderId="0" xfId="0" applyFont="1" applyAlignment="1">
      <alignment horizontal="right"/>
    </xf>
    <xf numFmtId="172" fontId="2" fillId="0" borderId="15" xfId="0" applyNumberFormat="1" applyFont="1" applyBorder="1"/>
    <xf numFmtId="171" fontId="68" fillId="0" borderId="0" xfId="0" applyNumberFormat="1" applyFont="1" applyFill="1"/>
    <xf numFmtId="171" fontId="73" fillId="0" borderId="0" xfId="1" applyNumberFormat="1" applyFont="1"/>
    <xf numFmtId="171" fontId="68" fillId="0" borderId="0" xfId="0" applyNumberFormat="1" applyFont="1"/>
    <xf numFmtId="171" fontId="68" fillId="0" borderId="0" xfId="1" applyNumberFormat="1" applyFont="1"/>
    <xf numFmtId="172" fontId="74" fillId="9" borderId="0" xfId="2" applyNumberFormat="1" applyFont="1" applyFill="1"/>
    <xf numFmtId="171" fontId="41" fillId="0" borderId="0" xfId="0" applyNumberFormat="1" applyFont="1"/>
    <xf numFmtId="171" fontId="41" fillId="0" borderId="15" xfId="0" applyNumberFormat="1" applyFont="1" applyBorder="1"/>
    <xf numFmtId="171" fontId="41" fillId="0" borderId="0" xfId="1" applyNumberFormat="1" applyFont="1"/>
    <xf numFmtId="171" fontId="41" fillId="0" borderId="15" xfId="1" applyNumberFormat="1" applyFont="1" applyBorder="1"/>
    <xf numFmtId="171" fontId="66" fillId="0" borderId="16" xfId="1" applyNumberFormat="1" applyFont="1" applyBorder="1"/>
    <xf numFmtId="171" fontId="41" fillId="0" borderId="17" xfId="0" applyNumberFormat="1" applyFont="1" applyBorder="1"/>
    <xf numFmtId="0" fontId="2" fillId="0" borderId="15" xfId="0" applyFont="1" applyBorder="1" applyAlignment="1">
      <alignment horizontal="right"/>
    </xf>
    <xf numFmtId="171" fontId="68" fillId="0" borderId="0" xfId="1" applyNumberFormat="1" applyFont="1" applyFill="1"/>
    <xf numFmtId="171" fontId="41" fillId="0" borderId="0" xfId="1" applyNumberFormat="1" applyFont="1" applyFill="1"/>
    <xf numFmtId="171" fontId="41" fillId="0" borderId="15" xfId="1" applyNumberFormat="1" applyFont="1" applyFill="1" applyBorder="1"/>
    <xf numFmtId="43" fontId="2" fillId="0" borderId="0" xfId="0" applyNumberFormat="1" applyFont="1"/>
    <xf numFmtId="172" fontId="74" fillId="9" borderId="0" xfId="0" applyNumberFormat="1" applyFont="1" applyFill="1"/>
    <xf numFmtId="172" fontId="55" fillId="9" borderId="15" xfId="2" applyNumberFormat="1" applyFont="1" applyFill="1" applyBorder="1"/>
    <xf numFmtId="171" fontId="22" fillId="0" borderId="14" xfId="1" applyNumberFormat="1" applyFont="1" applyBorder="1" applyAlignment="1">
      <alignment horizontal="center"/>
    </xf>
    <xf numFmtId="171" fontId="22" fillId="0" borderId="13" xfId="1" applyNumberFormat="1" applyFont="1" applyBorder="1" applyAlignment="1">
      <alignment horizontal="center"/>
    </xf>
    <xf numFmtId="171" fontId="9" fillId="0" borderId="0" xfId="1" applyNumberFormat="1" applyFont="1" applyFill="1"/>
    <xf numFmtId="172" fontId="9" fillId="0" borderId="0" xfId="0" applyNumberFormat="1" applyFont="1" applyFill="1"/>
    <xf numFmtId="172" fontId="9" fillId="0" borderId="15" xfId="0" applyNumberFormat="1" applyFont="1" applyFill="1" applyBorder="1"/>
    <xf numFmtId="175" fontId="11" fillId="0" borderId="13" xfId="1" applyNumberFormat="1" applyFont="1" applyFill="1" applyBorder="1"/>
    <xf numFmtId="7" fontId="11" fillId="0" borderId="13" xfId="1" applyNumberFormat="1" applyFont="1" applyFill="1" applyBorder="1"/>
    <xf numFmtId="175" fontId="11" fillId="0" borderId="14" xfId="1" applyNumberFormat="1" applyFont="1" applyFill="1" applyBorder="1"/>
    <xf numFmtId="7" fontId="11" fillId="0" borderId="14" xfId="1" applyNumberFormat="1" applyFont="1" applyFill="1" applyBorder="1"/>
    <xf numFmtId="171" fontId="36" fillId="0" borderId="0" xfId="1" applyNumberFormat="1" applyFont="1" applyFill="1"/>
    <xf numFmtId="43" fontId="25" fillId="0" borderId="0" xfId="1" applyNumberFormat="1" applyFont="1" applyFill="1"/>
    <xf numFmtId="7" fontId="2" fillId="0" borderId="0" xfId="0" applyNumberFormat="1" applyFont="1" applyFill="1"/>
    <xf numFmtId="0" fontId="2" fillId="0" borderId="0" xfId="0" applyFont="1" applyFill="1" applyBorder="1"/>
    <xf numFmtId="0" fontId="40" fillId="7" borderId="29" xfId="0" applyFont="1" applyFill="1" applyBorder="1"/>
    <xf numFmtId="0" fontId="2" fillId="7" borderId="32" xfId="0" applyFont="1" applyFill="1" applyBorder="1"/>
    <xf numFmtId="0" fontId="2" fillId="7" borderId="28" xfId="0" applyFont="1" applyFill="1" applyBorder="1"/>
    <xf numFmtId="0" fontId="38" fillId="7" borderId="25" xfId="0" applyFont="1" applyFill="1" applyBorder="1"/>
    <xf numFmtId="0" fontId="2" fillId="7" borderId="0" xfId="0" applyFont="1" applyFill="1" applyBorder="1"/>
    <xf numFmtId="0" fontId="2" fillId="7" borderId="24" xfId="0" applyFont="1" applyFill="1" applyBorder="1"/>
    <xf numFmtId="0" fontId="38" fillId="7" borderId="21" xfId="0" applyFont="1" applyFill="1" applyBorder="1"/>
    <xf numFmtId="0" fontId="2" fillId="7" borderId="33" xfId="0" applyFont="1" applyFill="1" applyBorder="1"/>
    <xf numFmtId="0" fontId="2" fillId="7" borderId="20" xfId="0" applyFont="1" applyFill="1" applyBorder="1"/>
    <xf numFmtId="0" fontId="17" fillId="0" borderId="12" xfId="12" applyFont="1" applyBorder="1" applyAlignment="1">
      <alignment horizontal="center" wrapText="1"/>
    </xf>
    <xf numFmtId="0" fontId="17" fillId="0" borderId="11" xfId="12" applyFont="1" applyBorder="1" applyAlignment="1">
      <alignment horizontal="center" wrapText="1"/>
    </xf>
    <xf numFmtId="0" fontId="17" fillId="0" borderId="10" xfId="12" applyFont="1" applyBorder="1" applyAlignment="1">
      <alignment horizontal="center" wrapText="1"/>
    </xf>
    <xf numFmtId="0" fontId="17" fillId="8" borderId="12" xfId="12" applyFont="1" applyFill="1" applyBorder="1" applyAlignment="1">
      <alignment horizontal="center" wrapText="1"/>
    </xf>
    <xf numFmtId="0" fontId="17" fillId="8" borderId="11" xfId="12" applyFont="1" applyFill="1" applyBorder="1" applyAlignment="1">
      <alignment horizontal="center" wrapText="1"/>
    </xf>
    <xf numFmtId="0" fontId="17" fillId="8" borderId="10" xfId="12" applyFont="1" applyFill="1" applyBorder="1" applyAlignment="1">
      <alignment horizontal="center" wrapText="1"/>
    </xf>
    <xf numFmtId="0" fontId="43" fillId="0" borderId="0" xfId="0" applyFont="1" applyFill="1" applyAlignment="1">
      <alignment horizontal="center"/>
    </xf>
    <xf numFmtId="0" fontId="2" fillId="0" borderId="0" xfId="0" applyFont="1" applyFill="1" applyAlignment="1">
      <alignment horizontal="center"/>
    </xf>
    <xf numFmtId="0" fontId="2" fillId="0" borderId="0" xfId="0" applyFont="1" applyAlignment="1">
      <alignment horizontal="center"/>
    </xf>
  </cellXfs>
  <cellStyles count="28">
    <cellStyle name="CellLockStyle" xfId="3"/>
    <cellStyle name="CellLockStyle 2" xfId="4"/>
    <cellStyle name="ComboMeasureRowStyle" xfId="5"/>
    <cellStyle name="Comma" xfId="1" builtinId="3"/>
    <cellStyle name="Comma 2" xfId="6"/>
    <cellStyle name="FormulaMeasureRowStyle" xfId="7"/>
    <cellStyle name="HeaderRow" xfId="8"/>
    <cellStyle name="MeasureRowStyle" xfId="9"/>
    <cellStyle name="MonthlyStyleColH" xfId="10"/>
    <cellStyle name="Normal" xfId="0" builtinId="0"/>
    <cellStyle name="Normal 2" xfId="11"/>
    <cellStyle name="Normal 2 2" xfId="12"/>
    <cellStyle name="Normal 2 3" xfId="26"/>
    <cellStyle name="Normal 3" xfId="13"/>
    <cellStyle name="Normal 4" xfId="14"/>
    <cellStyle name="Normal 5" xfId="15"/>
    <cellStyle name="Normal 5 2" xfId="16"/>
    <cellStyle name="Normal 6" xfId="17"/>
    <cellStyle name="Normal 7" xfId="18"/>
    <cellStyle name="OutputPlain" xfId="27"/>
    <cellStyle name="Percent" xfId="2" builtinId="5"/>
    <cellStyle name="Percent 2" xfId="19"/>
    <cellStyle name="PeriodFormulaRowLock" xfId="20"/>
    <cellStyle name="QuickSubmitMeasureRowStyleColA" xfId="21"/>
    <cellStyle name="QuickSubmitMeasureRowStyleColB" xfId="22"/>
    <cellStyle name="SectionHeaderRow" xfId="23"/>
    <cellStyle name="SectionHeaderRowJK" xfId="24"/>
    <cellStyle name="TimePeriodFormulaRow" xf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47"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36</xdr:col>
      <xdr:colOff>400050</xdr:colOff>
      <xdr:row>2</xdr:row>
      <xdr:rowOff>0</xdr:rowOff>
    </xdr:from>
    <xdr:to>
      <xdr:col>41</xdr:col>
      <xdr:colOff>504825</xdr:colOff>
      <xdr:row>7</xdr:row>
      <xdr:rowOff>85726</xdr:rowOff>
    </xdr:to>
    <xdr:pic>
      <xdr:nvPicPr>
        <xdr:cNvPr id="4"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574" t="15697" r="3226" b="11539"/>
        <a:stretch>
          <a:fillRect/>
        </a:stretch>
      </xdr:blipFill>
      <xdr:spPr bwMode="auto">
        <a:xfrm>
          <a:off x="14287500" y="333375"/>
          <a:ext cx="3152775" cy="8953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nycmvifl27a\quant1\US%20STRATEGY\DAN\Projects\Float_Earnings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schfiler2.baml.com\USSTRAT\Savita\Launch\Earnings\S&amp;P500_Earnings_Model-Mar19_update_notpublish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P 500 Value"/>
      <sheetName val="Sector Comps"/>
      <sheetName val="__FDSCACHE__"/>
      <sheetName val="BofAML EPS"/>
      <sheetName val="Agg-Qtrly"/>
      <sheetName val="Annual"/>
      <sheetName val="Qtrly"/>
      <sheetName val="Top 50 Earnings "/>
      <sheetName val="Financial Share Count"/>
      <sheetName val="Charts"/>
      <sheetName val="Rank"/>
      <sheetName val="CND"/>
      <sheetName val="CNS"/>
      <sheetName val="ENR"/>
      <sheetName val="FNL"/>
      <sheetName val="HLH"/>
      <sheetName val="INS"/>
      <sheetName val="INF"/>
      <sheetName val="MAT"/>
      <sheetName val="TEL"/>
      <sheetName val="UTL"/>
    </sheetNames>
    <sheetDataSet>
      <sheetData sheetId="0"/>
      <sheetData sheetId="1"/>
      <sheetData sheetId="2"/>
      <sheetData sheetId="3"/>
      <sheetData sheetId="4"/>
      <sheetData sheetId="5">
        <row r="4">
          <cell r="E4" t="str">
            <v>Auto Components</v>
          </cell>
          <cell r="H4">
            <v>1.506516</v>
          </cell>
          <cell r="K4">
            <v>1.736521</v>
          </cell>
          <cell r="N4">
            <v>2.2000000000000002</v>
          </cell>
          <cell r="Q4">
            <v>1.7999999999999998</v>
          </cell>
          <cell r="T4">
            <v>1.04</v>
          </cell>
          <cell r="Z4">
            <v>2.1122829999999997</v>
          </cell>
          <cell r="AA4">
            <v>2.633848</v>
          </cell>
          <cell r="AB4">
            <v>3.3759999999999999</v>
          </cell>
          <cell r="AD4">
            <v>20197.426730000003</v>
          </cell>
        </row>
        <row r="5">
          <cell r="E5" t="str">
            <v>Auto Components</v>
          </cell>
          <cell r="H5">
            <v>1.42</v>
          </cell>
          <cell r="K5">
            <v>1.27</v>
          </cell>
          <cell r="N5">
            <v>1.65</v>
          </cell>
          <cell r="Q5">
            <v>0.58000000000000007</v>
          </cell>
          <cell r="T5">
            <v>-0.95000000000000007</v>
          </cell>
          <cell r="Z5">
            <v>0.5</v>
          </cell>
          <cell r="AA5">
            <v>1.5880000000000001</v>
          </cell>
          <cell r="AB5">
            <v>2.1920000000000002</v>
          </cell>
          <cell r="AD5">
            <v>2744.1785600000003</v>
          </cell>
        </row>
        <row r="6">
          <cell r="E6" t="str">
            <v>Automobiles</v>
          </cell>
          <cell r="H6">
            <v>1.25</v>
          </cell>
          <cell r="K6">
            <v>-1.5100000000000002</v>
          </cell>
          <cell r="N6">
            <v>-0.17</v>
          </cell>
          <cell r="Q6">
            <v>-3.1</v>
          </cell>
          <cell r="T6">
            <v>-0.26999999999999996</v>
          </cell>
          <cell r="Z6">
            <v>1.9100000000000001</v>
          </cell>
          <cell r="AA6">
            <v>1.937222</v>
          </cell>
          <cell r="AB6">
            <v>1.8131579999999998</v>
          </cell>
          <cell r="AD6">
            <v>39273.232899999995</v>
          </cell>
        </row>
        <row r="7">
          <cell r="E7" t="str">
            <v>Automobiles</v>
          </cell>
          <cell r="H7">
            <v>3.4099999999999997</v>
          </cell>
          <cell r="K7">
            <v>3.9399999999999995</v>
          </cell>
          <cell r="N7">
            <v>3.7300000000000004</v>
          </cell>
          <cell r="Q7">
            <v>2.79</v>
          </cell>
          <cell r="T7">
            <v>5.9999999999999942E-2</v>
          </cell>
          <cell r="Z7">
            <v>1.1100000000000001</v>
          </cell>
          <cell r="AA7">
            <v>2.3519999999999999</v>
          </cell>
          <cell r="AB7">
            <v>2.9572219999999998</v>
          </cell>
          <cell r="AD7">
            <v>8567.2227199999998</v>
          </cell>
        </row>
        <row r="8">
          <cell r="E8" t="str">
            <v>Distributors</v>
          </cell>
          <cell r="H8">
            <v>2.5</v>
          </cell>
          <cell r="K8">
            <v>2.7699999999999996</v>
          </cell>
          <cell r="N8">
            <v>2.98</v>
          </cell>
          <cell r="Q8">
            <v>2.92</v>
          </cell>
          <cell r="T8">
            <v>2.5</v>
          </cell>
          <cell r="Z8">
            <v>3</v>
          </cell>
          <cell r="AA8">
            <v>3.49</v>
          </cell>
          <cell r="AB8">
            <v>3.8018179999999999</v>
          </cell>
          <cell r="AD8">
            <v>8415.1002900000003</v>
          </cell>
        </row>
        <row r="9">
          <cell r="E9" t="str">
            <v>Diversified Consumer Services</v>
          </cell>
          <cell r="H9">
            <v>2.62</v>
          </cell>
          <cell r="K9">
            <v>2.4300000000000002</v>
          </cell>
          <cell r="N9">
            <v>2.62</v>
          </cell>
          <cell r="Q9">
            <v>3.13</v>
          </cell>
          <cell r="T9">
            <v>4.5600000000000005</v>
          </cell>
          <cell r="Z9">
            <v>5.1724629999999996</v>
          </cell>
          <cell r="AA9">
            <v>4.296316</v>
          </cell>
          <cell r="AB9">
            <v>3.2597779999999998</v>
          </cell>
          <cell r="AD9">
            <v>5632.259325</v>
          </cell>
        </row>
        <row r="10">
          <cell r="E10" t="str">
            <v>Diversified Consumer Services</v>
          </cell>
          <cell r="H10">
            <v>1.67</v>
          </cell>
          <cell r="K10">
            <v>0.97000000000000008</v>
          </cell>
          <cell r="N10">
            <v>1.1300000000000001</v>
          </cell>
          <cell r="Q10">
            <v>1.51</v>
          </cell>
          <cell r="T10">
            <v>1.4799999999999998</v>
          </cell>
          <cell r="Z10">
            <v>1.3900000000000001</v>
          </cell>
          <cell r="AA10">
            <v>1.505833</v>
          </cell>
          <cell r="AB10">
            <v>1.6926779999999999</v>
          </cell>
          <cell r="AD10">
            <v>4148.3474999999999</v>
          </cell>
        </row>
        <row r="11">
          <cell r="E11" t="str">
            <v>Diversified Consumer Services</v>
          </cell>
          <cell r="H11">
            <v>0.48</v>
          </cell>
          <cell r="K11">
            <v>0.75</v>
          </cell>
          <cell r="N11">
            <v>1.4700000000000002</v>
          </cell>
          <cell r="Q11">
            <v>1.94</v>
          </cell>
          <cell r="T11">
            <v>3.06</v>
          </cell>
          <cell r="Z11">
            <v>4.2750000000000004</v>
          </cell>
          <cell r="AA11">
            <v>4.5489129999999998</v>
          </cell>
          <cell r="AB11">
            <v>4.5125969999999995</v>
          </cell>
          <cell r="AD11">
            <v>2508.8861658000005</v>
          </cell>
        </row>
        <row r="12">
          <cell r="E12" t="str">
            <v>Hotels Restaurants &amp; Leisure</v>
          </cell>
          <cell r="H12">
            <v>2.04</v>
          </cell>
          <cell r="K12">
            <v>2.4500000000000002</v>
          </cell>
          <cell r="N12">
            <v>2.89</v>
          </cell>
          <cell r="Q12">
            <v>3.67</v>
          </cell>
          <cell r="T12">
            <v>3.9799999999999995</v>
          </cell>
          <cell r="Z12">
            <v>4.6100000000000003</v>
          </cell>
          <cell r="AA12">
            <v>5.2203849999999994</v>
          </cell>
          <cell r="AB12">
            <v>5.7669220000000001</v>
          </cell>
          <cell r="AD12">
            <v>91939.697969999994</v>
          </cell>
        </row>
        <row r="13">
          <cell r="E13" t="str">
            <v>Hotels Restaurants &amp; Leisure</v>
          </cell>
          <cell r="H13">
            <v>2.7</v>
          </cell>
          <cell r="K13">
            <v>2.76</v>
          </cell>
          <cell r="N13">
            <v>2.94</v>
          </cell>
          <cell r="Q13">
            <v>2.91</v>
          </cell>
          <cell r="T13">
            <v>2.2300000000000004</v>
          </cell>
          <cell r="Z13">
            <v>2.4702630000000001</v>
          </cell>
          <cell r="AA13">
            <v>2.5120619999999998</v>
          </cell>
          <cell r="AB13">
            <v>2.9784090000000001</v>
          </cell>
          <cell r="AD13">
            <v>13651.622487000001</v>
          </cell>
        </row>
        <row r="14">
          <cell r="E14" t="str">
            <v>Hotels Restaurants &amp; Leisure</v>
          </cell>
          <cell r="H14">
            <v>1.29</v>
          </cell>
          <cell r="K14">
            <v>1.48</v>
          </cell>
          <cell r="N14">
            <v>1.68</v>
          </cell>
          <cell r="Q14">
            <v>1.91</v>
          </cell>
          <cell r="T14">
            <v>2.1799999999999997</v>
          </cell>
          <cell r="Z14">
            <v>2.5300000000000002</v>
          </cell>
          <cell r="AA14">
            <v>2.8545000000000003</v>
          </cell>
          <cell r="AB14">
            <v>3.2109999999999999</v>
          </cell>
          <cell r="AD14">
            <v>24847.257420000005</v>
          </cell>
        </row>
        <row r="15">
          <cell r="E15" t="str">
            <v>Hotels Restaurants &amp; Leisure</v>
          </cell>
          <cell r="H15">
            <v>0.66</v>
          </cell>
          <cell r="K15">
            <v>0.77</v>
          </cell>
          <cell r="N15">
            <v>0.89</v>
          </cell>
          <cell r="Q15">
            <v>0.59</v>
          </cell>
          <cell r="T15">
            <v>0.97</v>
          </cell>
          <cell r="Z15">
            <v>1.3394000000000001</v>
          </cell>
          <cell r="AA15">
            <v>1.5932000000000002</v>
          </cell>
          <cell r="AB15">
            <v>1.9090619999999998</v>
          </cell>
          <cell r="AD15">
            <v>29174.432000000001</v>
          </cell>
        </row>
        <row r="16">
          <cell r="E16" t="str">
            <v>Hotels Restaurants &amp; Leisure</v>
          </cell>
          <cell r="H16">
            <v>1.6122973</v>
          </cell>
          <cell r="K16">
            <v>1.6543559999999999</v>
          </cell>
          <cell r="N16">
            <v>1.8935398999999999</v>
          </cell>
          <cell r="Q16">
            <v>1.514832</v>
          </cell>
          <cell r="T16">
            <v>0.94</v>
          </cell>
          <cell r="Z16">
            <v>1.1500000000000001</v>
          </cell>
          <cell r="AA16">
            <v>1.392692</v>
          </cell>
          <cell r="AB16">
            <v>1.7260869999999999</v>
          </cell>
          <cell r="AD16">
            <v>7611.4635590000016</v>
          </cell>
        </row>
        <row r="17">
          <cell r="E17" t="str">
            <v>Hotels Restaurants &amp; Leisure</v>
          </cell>
          <cell r="H17">
            <v>1.96</v>
          </cell>
          <cell r="K17">
            <v>2.27</v>
          </cell>
          <cell r="N17">
            <v>2.5100000000000002</v>
          </cell>
          <cell r="Q17">
            <v>2.6799999999999997</v>
          </cell>
          <cell r="T17">
            <v>2.8000000000000003</v>
          </cell>
          <cell r="Z17">
            <v>3.1808329999999998</v>
          </cell>
          <cell r="AA17">
            <v>3.6404169999999998</v>
          </cell>
          <cell r="AB17">
            <v>4.100187</v>
          </cell>
          <cell r="AD17">
            <v>6050.6705000000002</v>
          </cell>
        </row>
        <row r="18">
          <cell r="E18" t="str">
            <v>Hotels Restaurants &amp; Leisure</v>
          </cell>
          <cell r="H18">
            <v>1.26</v>
          </cell>
          <cell r="K18">
            <v>1.38</v>
          </cell>
          <cell r="N18">
            <v>1.4899999999999998</v>
          </cell>
          <cell r="Q18">
            <v>1.07</v>
          </cell>
          <cell r="T18">
            <v>0.79</v>
          </cell>
          <cell r="Z18">
            <v>0.87065789999999998</v>
          </cell>
          <cell r="AA18">
            <v>0.97530699999999992</v>
          </cell>
          <cell r="AB18">
            <v>1.1557139999999999</v>
          </cell>
          <cell r="AD18">
            <v>4411.5290000000005</v>
          </cell>
        </row>
        <row r="19">
          <cell r="E19" t="str">
            <v>Hotels Restaurants &amp; Leisure</v>
          </cell>
          <cell r="H19">
            <v>0.12000000000000001</v>
          </cell>
          <cell r="K19">
            <v>0.48000000000000004</v>
          </cell>
          <cell r="N19">
            <v>2.9800000000000004</v>
          </cell>
          <cell r="Q19">
            <v>2.4899999999999998</v>
          </cell>
          <cell r="T19">
            <v>0.22999999999999998</v>
          </cell>
          <cell r="Z19">
            <v>2.11</v>
          </cell>
          <cell r="AA19">
            <v>5.3708689999999999</v>
          </cell>
          <cell r="AB19">
            <v>6.2641659999999995</v>
          </cell>
          <cell r="AD19">
            <v>11603.329878600001</v>
          </cell>
        </row>
        <row r="20">
          <cell r="E20" t="str">
            <v>Hotels Restaurants &amp; Leisure</v>
          </cell>
          <cell r="H20">
            <v>2.34</v>
          </cell>
          <cell r="K20">
            <v>2.75</v>
          </cell>
          <cell r="N20">
            <v>2.77</v>
          </cell>
          <cell r="Q20">
            <v>2.2000000000000002</v>
          </cell>
          <cell r="T20">
            <v>1.01</v>
          </cell>
          <cell r="Z20">
            <v>1.25</v>
          </cell>
          <cell r="AA20">
            <v>1.7439289999999998</v>
          </cell>
          <cell r="AB20">
            <v>2.3555169999999999</v>
          </cell>
          <cell r="AD20">
            <v>8026.0848800000003</v>
          </cell>
        </row>
        <row r="21">
          <cell r="E21" t="str">
            <v>Hotels Restaurants &amp; Leisure</v>
          </cell>
          <cell r="H21">
            <v>2.0700000000000003</v>
          </cell>
          <cell r="K21">
            <v>1.77</v>
          </cell>
          <cell r="N21">
            <v>2.13</v>
          </cell>
          <cell r="Q21">
            <v>2.1799999999999997</v>
          </cell>
          <cell r="T21">
            <v>1.7999999999999998</v>
          </cell>
          <cell r="Z21">
            <v>2</v>
          </cell>
          <cell r="AA21">
            <v>2.3963639999999997</v>
          </cell>
          <cell r="AB21">
            <v>2.7518180000000001</v>
          </cell>
          <cell r="AD21">
            <v>5174.2520800000002</v>
          </cell>
        </row>
        <row r="22">
          <cell r="E22" t="str">
            <v>Household Durables</v>
          </cell>
          <cell r="H22">
            <v>4.74</v>
          </cell>
          <cell r="K22">
            <v>5.3</v>
          </cell>
          <cell r="N22">
            <v>5.12</v>
          </cell>
          <cell r="Q22">
            <v>3.7900000000000005</v>
          </cell>
          <cell r="T22">
            <v>2.4300000000000002</v>
          </cell>
          <cell r="Z22">
            <v>2.81</v>
          </cell>
          <cell r="AA22">
            <v>2.9609999999999999</v>
          </cell>
          <cell r="AB22">
            <v>3.2718179999999997</v>
          </cell>
          <cell r="AD22">
            <v>8665.5584400000007</v>
          </cell>
        </row>
        <row r="23">
          <cell r="E23" t="str">
            <v>Household Durables</v>
          </cell>
          <cell r="H23">
            <v>6.17</v>
          </cell>
          <cell r="K23">
            <v>6.31</v>
          </cell>
          <cell r="N23">
            <v>8.129999999999999</v>
          </cell>
          <cell r="Q23">
            <v>5.5</v>
          </cell>
          <cell r="T23">
            <v>4.34</v>
          </cell>
          <cell r="Z23">
            <v>9.65</v>
          </cell>
          <cell r="AA23">
            <v>11.248571</v>
          </cell>
          <cell r="AB23">
            <v>8.3550000000000004</v>
          </cell>
          <cell r="AD23">
            <v>4116.9122500000003</v>
          </cell>
        </row>
        <row r="24">
          <cell r="E24" t="str">
            <v>Household Durables</v>
          </cell>
          <cell r="H24">
            <v>4.84</v>
          </cell>
          <cell r="K24">
            <v>3.27</v>
          </cell>
          <cell r="N24">
            <v>-3.0300000000000002</v>
          </cell>
          <cell r="Q24">
            <v>-8.129999999999999</v>
          </cell>
          <cell r="T24">
            <v>-0.96</v>
          </cell>
          <cell r="Z24">
            <v>0.64366659999999998</v>
          </cell>
          <cell r="AA24">
            <v>0.33568749999999997</v>
          </cell>
          <cell r="AB24">
            <v>0.65062500000000001</v>
          </cell>
          <cell r="AD24">
            <v>2754.1949400000003</v>
          </cell>
        </row>
        <row r="25">
          <cell r="E25" t="str">
            <v>Household Durables</v>
          </cell>
          <cell r="H25">
            <v>1.5199999999999998</v>
          </cell>
          <cell r="K25">
            <v>1.87</v>
          </cell>
          <cell r="N25">
            <v>1.82</v>
          </cell>
          <cell r="Q25">
            <v>1.2300000000000002</v>
          </cell>
          <cell r="T25">
            <v>1.3199999999999998</v>
          </cell>
          <cell r="Z25">
            <v>1.52</v>
          </cell>
          <cell r="AA25">
            <v>1.568125</v>
          </cell>
          <cell r="AB25">
            <v>1.7218749999999998</v>
          </cell>
          <cell r="AD25">
            <v>3881.6959999999999</v>
          </cell>
        </row>
        <row r="26">
          <cell r="E26" t="str">
            <v>Machinery</v>
          </cell>
          <cell r="H26">
            <v>3.21</v>
          </cell>
          <cell r="K26">
            <v>3.4800000000000004</v>
          </cell>
          <cell r="N26">
            <v>4.0100000000000007</v>
          </cell>
          <cell r="Q26">
            <v>3.4000000000000004</v>
          </cell>
          <cell r="T26">
            <v>2.69</v>
          </cell>
          <cell r="Z26">
            <v>3.91</v>
          </cell>
          <cell r="AA26">
            <v>5.2836359999999996</v>
          </cell>
          <cell r="AB26">
            <v>6.1218189999999995</v>
          </cell>
          <cell r="AD26">
            <v>9616.0636000000013</v>
          </cell>
        </row>
        <row r="27">
          <cell r="E27" t="str">
            <v>Household Durables</v>
          </cell>
          <cell r="H27">
            <v>1.46</v>
          </cell>
          <cell r="K27">
            <v>1.57</v>
          </cell>
          <cell r="N27">
            <v>1.25</v>
          </cell>
          <cell r="Q27">
            <v>0.85000000000000009</v>
          </cell>
          <cell r="T27">
            <v>0.78</v>
          </cell>
          <cell r="Z27">
            <v>1.1500000000000001</v>
          </cell>
          <cell r="AA27">
            <v>1.3316669999999999</v>
          </cell>
          <cell r="AB27">
            <v>1.6950000000000001</v>
          </cell>
          <cell r="AD27">
            <v>3070.8350400000004</v>
          </cell>
        </row>
        <row r="28">
          <cell r="E28" t="str">
            <v>Household Durables</v>
          </cell>
          <cell r="H28">
            <v>5.48</v>
          </cell>
          <cell r="K28">
            <v>2.66</v>
          </cell>
          <cell r="N28">
            <v>-9</v>
          </cell>
          <cell r="Q28">
            <v>-5.82</v>
          </cell>
          <cell r="T28">
            <v>-4.22</v>
          </cell>
          <cell r="Z28">
            <v>-2.4700000000000002</v>
          </cell>
          <cell r="AA28">
            <v>-0.22600000000000001</v>
          </cell>
          <cell r="AB28">
            <v>0.15437499999999998</v>
          </cell>
          <cell r="AD28">
            <v>1509.1982080000002</v>
          </cell>
        </row>
        <row r="29">
          <cell r="E29" t="str">
            <v>Gas Utilities</v>
          </cell>
          <cell r="H29">
            <v>2.5499999999999998</v>
          </cell>
          <cell r="K29">
            <v>2.4300000000000002</v>
          </cell>
          <cell r="N29">
            <v>2.7800000000000002</v>
          </cell>
          <cell r="Q29">
            <v>2.9499999999999997</v>
          </cell>
          <cell r="T29">
            <v>2.8699999999999997</v>
          </cell>
          <cell r="Z29">
            <v>3.1</v>
          </cell>
          <cell r="AA29">
            <v>3.1</v>
          </cell>
          <cell r="AB29">
            <v>3.5066669999999998</v>
          </cell>
          <cell r="AD29">
            <v>7324.8656000000001</v>
          </cell>
        </row>
        <row r="30">
          <cell r="E30" t="str">
            <v>Machinery</v>
          </cell>
          <cell r="H30">
            <v>1.5999999999999999</v>
          </cell>
          <cell r="K30">
            <v>2.04</v>
          </cell>
          <cell r="N30">
            <v>3.2399999999999998</v>
          </cell>
          <cell r="Q30">
            <v>4.07</v>
          </cell>
          <cell r="T30">
            <v>2.3199999999999998</v>
          </cell>
          <cell r="Z30">
            <v>3.19</v>
          </cell>
          <cell r="AA30">
            <v>4.26</v>
          </cell>
          <cell r="AB30">
            <v>4.8899999999999997</v>
          </cell>
          <cell r="AD30">
            <v>2968.6289700000002</v>
          </cell>
        </row>
        <row r="31">
          <cell r="E31" t="str">
            <v>Household Durables</v>
          </cell>
          <cell r="H31">
            <v>3.7700000000000005</v>
          </cell>
          <cell r="K31">
            <v>4.1000000000000005</v>
          </cell>
          <cell r="N31">
            <v>3.4</v>
          </cell>
          <cell r="Q31">
            <v>1.32</v>
          </cell>
          <cell r="T31">
            <v>-0.94000000000000006</v>
          </cell>
          <cell r="Z31">
            <v>1.4650000000000001</v>
          </cell>
          <cell r="AA31">
            <v>2.355</v>
          </cell>
          <cell r="AB31">
            <v>3.1262500000000002</v>
          </cell>
          <cell r="AD31">
            <v>2346.47586</v>
          </cell>
        </row>
        <row r="32">
          <cell r="E32" t="str">
            <v>Household Durables</v>
          </cell>
          <cell r="H32">
            <v>8.32</v>
          </cell>
          <cell r="K32">
            <v>3.6399999999999997</v>
          </cell>
          <cell r="N32">
            <v>-12.29</v>
          </cell>
          <cell r="Q32">
            <v>-7</v>
          </cell>
          <cell r="T32">
            <v>-2.52</v>
          </cell>
          <cell r="Z32">
            <v>0.51109369999999998</v>
          </cell>
          <cell r="AA32">
            <v>0.55570770000000003</v>
          </cell>
          <cell r="AB32">
            <v>0.96508399999999994</v>
          </cell>
          <cell r="AD32">
            <v>2242.6354800000004</v>
          </cell>
        </row>
        <row r="33">
          <cell r="E33" t="str">
            <v>Metals &amp; Mining</v>
          </cell>
          <cell r="H33">
            <v>2.58</v>
          </cell>
          <cell r="K33">
            <v>2.75</v>
          </cell>
          <cell r="N33">
            <v>2.57</v>
          </cell>
          <cell r="Q33">
            <v>6.5699999999999994</v>
          </cell>
          <cell r="T33">
            <v>1.05</v>
          </cell>
          <cell r="Z33">
            <v>7.49</v>
          </cell>
          <cell r="AA33">
            <v>13.699166</v>
          </cell>
          <cell r="AB33">
            <v>15.154</v>
          </cell>
          <cell r="AD33">
            <v>11522.73934</v>
          </cell>
        </row>
        <row r="34">
          <cell r="E34" t="str">
            <v>Chemicals</v>
          </cell>
          <cell r="H34">
            <v>2.1950000000000003</v>
          </cell>
          <cell r="K34">
            <v>2.7350000000000003</v>
          </cell>
          <cell r="N34">
            <v>3.0999999999999996</v>
          </cell>
          <cell r="Q34">
            <v>4.63</v>
          </cell>
          <cell r="T34">
            <v>4.1500000000000004</v>
          </cell>
          <cell r="Z34">
            <v>4.84</v>
          </cell>
          <cell r="AA34">
            <v>5.73</v>
          </cell>
          <cell r="AB34">
            <v>6.6566659999999995</v>
          </cell>
          <cell r="AD34">
            <v>5239.1722</v>
          </cell>
        </row>
        <row r="35">
          <cell r="E35" t="str">
            <v>Internet &amp; Catalog Retail</v>
          </cell>
          <cell r="H35">
            <v>0.84</v>
          </cell>
          <cell r="K35">
            <v>0.44999999999999996</v>
          </cell>
          <cell r="N35">
            <v>1.1200000000000001</v>
          </cell>
          <cell r="Q35">
            <v>1.5</v>
          </cell>
          <cell r="T35">
            <v>2.0299999999999998</v>
          </cell>
          <cell r="Z35">
            <v>2.5300000000000002</v>
          </cell>
          <cell r="AA35">
            <v>1.9596879999999999</v>
          </cell>
          <cell r="AB35">
            <v>3.2461289999999998</v>
          </cell>
          <cell r="AD35">
            <v>77586.587639999998</v>
          </cell>
        </row>
        <row r="36">
          <cell r="E36" t="str">
            <v>Internet &amp; Catalog Retail</v>
          </cell>
          <cell r="H36">
            <v>1.1599999999999999</v>
          </cell>
          <cell r="K36">
            <v>1.0900000000000001</v>
          </cell>
          <cell r="N36">
            <v>1.23</v>
          </cell>
          <cell r="Q36">
            <v>1.25</v>
          </cell>
          <cell r="T36">
            <v>1.3699999999999999</v>
          </cell>
          <cell r="Z36">
            <v>1.7000000000000002</v>
          </cell>
          <cell r="AA36">
            <v>1.9550000000000001</v>
          </cell>
          <cell r="AB36">
            <v>2.23</v>
          </cell>
          <cell r="AD36">
            <v>5986.6050000000005</v>
          </cell>
        </row>
        <row r="37">
          <cell r="E37" t="str">
            <v>Leisure Equipment &amp; Products</v>
          </cell>
          <cell r="H37">
            <v>1.2000000000000002</v>
          </cell>
          <cell r="K37">
            <v>1.4100000000000001</v>
          </cell>
          <cell r="N37">
            <v>1.46</v>
          </cell>
          <cell r="Q37">
            <v>1.05</v>
          </cell>
          <cell r="T37">
            <v>1.36</v>
          </cell>
          <cell r="Z37">
            <v>1.86</v>
          </cell>
          <cell r="AA37">
            <v>2.1529409999999998</v>
          </cell>
          <cell r="AB37">
            <v>2.3782350000000001</v>
          </cell>
          <cell r="AD37">
            <v>9275.3857800000005</v>
          </cell>
        </row>
        <row r="38">
          <cell r="E38" t="str">
            <v>Leisure Equipment &amp; Products</v>
          </cell>
          <cell r="H38">
            <v>1.19</v>
          </cell>
          <cell r="K38">
            <v>1.24</v>
          </cell>
          <cell r="N38">
            <v>2.0499999999999998</v>
          </cell>
          <cell r="Q38">
            <v>2.0100000000000002</v>
          </cell>
          <cell r="T38">
            <v>2.4800000000000004</v>
          </cell>
          <cell r="Z38">
            <v>2.63</v>
          </cell>
          <cell r="AA38">
            <v>3.0287500000000001</v>
          </cell>
          <cell r="AB38">
            <v>3.5075000000000003</v>
          </cell>
          <cell r="AD38">
            <v>4956.3384400000004</v>
          </cell>
        </row>
        <row r="39">
          <cell r="E39" t="str">
            <v>Oil Gas &amp; Consumable Fuels</v>
          </cell>
          <cell r="H39">
            <v>3.78</v>
          </cell>
          <cell r="K39">
            <v>3.69</v>
          </cell>
          <cell r="N39">
            <v>3.19</v>
          </cell>
          <cell r="Q39">
            <v>3.1500000000000004</v>
          </cell>
          <cell r="T39">
            <v>5.1099999999999994</v>
          </cell>
          <cell r="Z39">
            <v>4.51</v>
          </cell>
          <cell r="AA39">
            <v>4.6429159999999996</v>
          </cell>
          <cell r="AB39">
            <v>6.0419999999999998</v>
          </cell>
          <cell r="AD39">
            <v>6609.5551200000009</v>
          </cell>
        </row>
        <row r="40">
          <cell r="E40" t="str">
            <v>Media</v>
          </cell>
          <cell r="H40">
            <v>1.3199999999999998</v>
          </cell>
          <cell r="K40">
            <v>1.75</v>
          </cell>
          <cell r="N40">
            <v>2.06</v>
          </cell>
          <cell r="Q40">
            <v>2.04</v>
          </cell>
          <cell r="T40">
            <v>1.88</v>
          </cell>
          <cell r="Z40">
            <v>2.1767309999999997</v>
          </cell>
          <cell r="AA40">
            <v>2.599081</v>
          </cell>
          <cell r="AB40">
            <v>3.0137259999999997</v>
          </cell>
          <cell r="AD40">
            <v>60390.420299999998</v>
          </cell>
        </row>
        <row r="41">
          <cell r="E41" t="str">
            <v>Media</v>
          </cell>
          <cell r="H41">
            <v>2.4</v>
          </cell>
          <cell r="K41">
            <v>2.4300000000000002</v>
          </cell>
          <cell r="N41">
            <v>2.91</v>
          </cell>
          <cell r="Q41">
            <v>3</v>
          </cell>
          <cell r="T41">
            <v>1.78</v>
          </cell>
          <cell r="Z41">
            <v>2.41</v>
          </cell>
          <cell r="AA41">
            <v>2.774286</v>
          </cell>
          <cell r="AB41">
            <v>3.1346430000000001</v>
          </cell>
          <cell r="AD41">
            <v>31953.298639999997</v>
          </cell>
        </row>
        <row r="42">
          <cell r="E42" t="str">
            <v>Media</v>
          </cell>
          <cell r="H42">
            <v>0.33</v>
          </cell>
          <cell r="K42">
            <v>0.61</v>
          </cell>
          <cell r="N42">
            <v>0.74</v>
          </cell>
          <cell r="Q42">
            <v>0.93</v>
          </cell>
          <cell r="T42">
            <v>1.2600000000000002</v>
          </cell>
          <cell r="Z42">
            <v>1.27</v>
          </cell>
          <cell r="AA42">
            <v>1.5963159999999998</v>
          </cell>
          <cell r="AB42">
            <v>1.9236359999999999</v>
          </cell>
          <cell r="AD42">
            <v>59251.896900000007</v>
          </cell>
        </row>
        <row r="43">
          <cell r="E43" t="str">
            <v>Media</v>
          </cell>
          <cell r="H43">
            <v>0.23</v>
          </cell>
          <cell r="K43">
            <v>1.1200000000000001</v>
          </cell>
          <cell r="N43">
            <v>1.21</v>
          </cell>
          <cell r="Q43">
            <v>1.37</v>
          </cell>
          <cell r="T43">
            <v>1.4500000000000002</v>
          </cell>
          <cell r="Z43">
            <v>2.48</v>
          </cell>
          <cell r="AA43">
            <v>3.3338889999999997</v>
          </cell>
          <cell r="AB43">
            <v>4.2264710000000001</v>
          </cell>
          <cell r="AD43">
            <v>32385.171299999998</v>
          </cell>
        </row>
        <row r="44">
          <cell r="E44" t="str">
            <v>Media</v>
          </cell>
          <cell r="H44">
            <v>0.74</v>
          </cell>
          <cell r="K44">
            <v>0.9</v>
          </cell>
          <cell r="N44">
            <v>1.05</v>
          </cell>
          <cell r="Q44">
            <v>0.96999999999999986</v>
          </cell>
          <cell r="T44">
            <v>0.80999999999999994</v>
          </cell>
          <cell r="Z44">
            <v>1.135</v>
          </cell>
          <cell r="AA44">
            <v>1.273182</v>
          </cell>
          <cell r="AB44">
            <v>1.529358</v>
          </cell>
          <cell r="AD44">
            <v>37293.941760000002</v>
          </cell>
        </row>
        <row r="45">
          <cell r="E45" t="str">
            <v>Media</v>
          </cell>
          <cell r="H45">
            <v>1.83</v>
          </cell>
          <cell r="K45">
            <v>2.0699999999999998</v>
          </cell>
          <cell r="N45">
            <v>2.37</v>
          </cell>
          <cell r="Q45">
            <v>2.39</v>
          </cell>
          <cell r="T45">
            <v>2.56</v>
          </cell>
          <cell r="Z45">
            <v>3.1264419999999999</v>
          </cell>
          <cell r="AA45">
            <v>3.8774519999999999</v>
          </cell>
          <cell r="AB45">
            <v>4.4318749999999998</v>
          </cell>
          <cell r="AD45">
            <v>26388.776699999999</v>
          </cell>
        </row>
        <row r="46">
          <cell r="E46" t="str">
            <v>Media</v>
          </cell>
          <cell r="H46">
            <v>0</v>
          </cell>
          <cell r="K46">
            <v>2.2199999999999998</v>
          </cell>
          <cell r="N46">
            <v>3.42</v>
          </cell>
          <cell r="Q46">
            <v>3.5700000000000003</v>
          </cell>
          <cell r="T46">
            <v>3.04</v>
          </cell>
          <cell r="Z46">
            <v>3.64</v>
          </cell>
          <cell r="AA46">
            <v>4.5458340000000002</v>
          </cell>
          <cell r="AB46">
            <v>5.7276200000000008</v>
          </cell>
          <cell r="AD46">
            <v>21253.878359999999</v>
          </cell>
        </row>
        <row r="47">
          <cell r="E47" t="str">
            <v>Media</v>
          </cell>
          <cell r="H47">
            <v>2.1850000000000001</v>
          </cell>
          <cell r="K47">
            <v>2.5049999999999999</v>
          </cell>
          <cell r="N47">
            <v>2.97</v>
          </cell>
          <cell r="Q47">
            <v>3.1799999999999997</v>
          </cell>
          <cell r="T47">
            <v>2.54</v>
          </cell>
          <cell r="Z47">
            <v>2.7</v>
          </cell>
          <cell r="AA47">
            <v>3.3042859999999998</v>
          </cell>
          <cell r="AB47">
            <v>3.7212500000000004</v>
          </cell>
          <cell r="AD47">
            <v>10856.893019999998</v>
          </cell>
        </row>
        <row r="48">
          <cell r="E48" t="str">
            <v>Media</v>
          </cell>
          <cell r="H48">
            <v>2.2799999999999998</v>
          </cell>
          <cell r="K48">
            <v>2.52</v>
          </cell>
          <cell r="N48">
            <v>3.01</v>
          </cell>
          <cell r="Q48">
            <v>2.66</v>
          </cell>
          <cell r="T48">
            <v>2.3600000000000003</v>
          </cell>
          <cell r="Z48">
            <v>2.69</v>
          </cell>
          <cell r="AA48">
            <v>2.8942859999999997</v>
          </cell>
          <cell r="AB48">
            <v>3.1542859999999999</v>
          </cell>
          <cell r="AD48">
            <v>12322.067999999999</v>
          </cell>
        </row>
        <row r="49">
          <cell r="E49" t="str">
            <v>Media</v>
          </cell>
          <cell r="H49">
            <v>1.55</v>
          </cell>
          <cell r="K49">
            <v>1.7999999999999998</v>
          </cell>
          <cell r="N49">
            <v>1.8900000000000001</v>
          </cell>
          <cell r="Q49">
            <v>1.6300000000000001</v>
          </cell>
          <cell r="T49">
            <v>0.5</v>
          </cell>
          <cell r="Z49">
            <v>1.1100000000000001</v>
          </cell>
          <cell r="AA49">
            <v>1.8723079999999999</v>
          </cell>
          <cell r="AB49">
            <v>2.2149999999999999</v>
          </cell>
          <cell r="AD49">
            <v>15428.846879999999</v>
          </cell>
        </row>
        <row r="50">
          <cell r="E50" t="str">
            <v>Media</v>
          </cell>
          <cell r="H50">
            <v>0</v>
          </cell>
          <cell r="K50">
            <v>0</v>
          </cell>
          <cell r="N50">
            <v>-1.56</v>
          </cell>
          <cell r="Q50">
            <v>1.9</v>
          </cell>
          <cell r="T50">
            <v>1.77</v>
          </cell>
          <cell r="Z50">
            <v>2.37</v>
          </cell>
          <cell r="AA50">
            <v>2.7749999999999999</v>
          </cell>
          <cell r="AB50">
            <v>3.262778</v>
          </cell>
          <cell r="AD50">
            <v>3725.6752224000006</v>
          </cell>
        </row>
        <row r="51">
          <cell r="E51" t="str">
            <v>Media</v>
          </cell>
          <cell r="H51">
            <v>31.47</v>
          </cell>
          <cell r="K51">
            <v>34.870000000000005</v>
          </cell>
          <cell r="N51">
            <v>30.74</v>
          </cell>
          <cell r="Q51">
            <v>29.73</v>
          </cell>
          <cell r="T51">
            <v>9.7800000000000011</v>
          </cell>
          <cell r="Z51">
            <v>38.15</v>
          </cell>
          <cell r="AA51">
            <v>25.71</v>
          </cell>
          <cell r="AB51">
            <v>21.86</v>
          </cell>
          <cell r="AD51">
            <v>1684.3421595000004</v>
          </cell>
        </row>
        <row r="52">
          <cell r="E52" t="str">
            <v>Media</v>
          </cell>
          <cell r="H52">
            <v>-0.64999999999999991</v>
          </cell>
          <cell r="K52">
            <v>-0.22000000000000003</v>
          </cell>
          <cell r="N52">
            <v>0.2</v>
          </cell>
          <cell r="Q52">
            <v>0.49000000000000005</v>
          </cell>
          <cell r="T52">
            <v>0.15</v>
          </cell>
          <cell r="Z52">
            <v>0.47000000000000003</v>
          </cell>
          <cell r="AA52">
            <v>0.614375</v>
          </cell>
          <cell r="AB52">
            <v>0.74750000000000005</v>
          </cell>
          <cell r="AD52">
            <v>3787.3785000000003</v>
          </cell>
        </row>
        <row r="53">
          <cell r="E53" t="str">
            <v>Communications Equipment</v>
          </cell>
          <cell r="H53">
            <v>0</v>
          </cell>
          <cell r="K53">
            <v>0</v>
          </cell>
          <cell r="N53">
            <v>0</v>
          </cell>
          <cell r="Q53">
            <v>0</v>
          </cell>
          <cell r="T53">
            <v>0</v>
          </cell>
          <cell r="Z53">
            <v>-0.28000000000000003</v>
          </cell>
          <cell r="AA53">
            <v>0.51371440000000002</v>
          </cell>
          <cell r="AB53">
            <v>1.357143</v>
          </cell>
          <cell r="AD53">
            <v>11097.3357</v>
          </cell>
        </row>
        <row r="54">
          <cell r="E54" t="str">
            <v>Communications Equipment</v>
          </cell>
          <cell r="H54">
            <v>0.80499999999999994</v>
          </cell>
          <cell r="K54">
            <v>1.06</v>
          </cell>
          <cell r="N54">
            <v>0.86</v>
          </cell>
          <cell r="Q54">
            <v>1.08</v>
          </cell>
          <cell r="T54">
            <v>1.8</v>
          </cell>
          <cell r="Z54">
            <v>2.8112119999999998</v>
          </cell>
          <cell r="AA54">
            <v>3.8753029999999997</v>
          </cell>
          <cell r="AB54">
            <v>4.5802079999999998</v>
          </cell>
          <cell r="AD54">
            <v>6362.3468400000002</v>
          </cell>
        </row>
        <row r="55">
          <cell r="E55" t="str">
            <v>Media</v>
          </cell>
          <cell r="H55">
            <v>4.99</v>
          </cell>
          <cell r="K55">
            <v>4.92</v>
          </cell>
          <cell r="N55">
            <v>4.4300000000000006</v>
          </cell>
          <cell r="Q55">
            <v>3.4</v>
          </cell>
          <cell r="T55">
            <v>1.8699999999999999</v>
          </cell>
          <cell r="Z55">
            <v>2.44</v>
          </cell>
          <cell r="AA55">
            <v>2.173</v>
          </cell>
          <cell r="AB55">
            <v>2.2869999999999999</v>
          </cell>
          <cell r="AD55">
            <v>2373.0638400000003</v>
          </cell>
        </row>
        <row r="56">
          <cell r="E56" t="str">
            <v>Multiline Retail</v>
          </cell>
          <cell r="H56">
            <v>2.71</v>
          </cell>
          <cell r="K56">
            <v>3.21</v>
          </cell>
          <cell r="N56">
            <v>3.3400000000000003</v>
          </cell>
          <cell r="Q56">
            <v>2.86</v>
          </cell>
          <cell r="T56">
            <v>3.3</v>
          </cell>
          <cell r="Z56">
            <v>3.8316669999999999</v>
          </cell>
          <cell r="AA56">
            <v>4.1874649999999995</v>
          </cell>
          <cell r="AB56">
            <v>4.3049080000000002</v>
          </cell>
          <cell r="AD56">
            <v>34863.845549999998</v>
          </cell>
        </row>
        <row r="57">
          <cell r="E57" t="str">
            <v>Multiline Retail</v>
          </cell>
          <cell r="H57">
            <v>2.4300000000000002</v>
          </cell>
          <cell r="K57">
            <v>3.33</v>
          </cell>
          <cell r="N57">
            <v>3.39</v>
          </cell>
          <cell r="Q57">
            <v>2.88</v>
          </cell>
          <cell r="T57">
            <v>3.23</v>
          </cell>
          <cell r="Z57">
            <v>3.6150000000000002</v>
          </cell>
          <cell r="AA57">
            <v>4.4440080000000002</v>
          </cell>
          <cell r="AB57">
            <v>5.1091000000000006</v>
          </cell>
          <cell r="AD57">
            <v>12331.37443</v>
          </cell>
        </row>
        <row r="58">
          <cell r="E58" t="str">
            <v>Multiline Retail</v>
          </cell>
          <cell r="H58">
            <v>6.03</v>
          </cell>
          <cell r="K58">
            <v>9.0100000000000016</v>
          </cell>
          <cell r="N58">
            <v>5.29</v>
          </cell>
          <cell r="Q58">
            <v>1.7</v>
          </cell>
          <cell r="T58">
            <v>2.0699999999999998</v>
          </cell>
          <cell r="Z58">
            <v>1.4091669999999998</v>
          </cell>
          <cell r="AA58">
            <v>-1.3440000000000001</v>
          </cell>
          <cell r="AB58">
            <v>-0.82747229999999994</v>
          </cell>
          <cell r="AD58">
            <v>2344.9750319999998</v>
          </cell>
        </row>
        <row r="59">
          <cell r="E59" t="str">
            <v>Multiline Retail</v>
          </cell>
          <cell r="H59">
            <v>3.74</v>
          </cell>
          <cell r="K59">
            <v>4.91</v>
          </cell>
          <cell r="N59">
            <v>4.78</v>
          </cell>
          <cell r="Q59">
            <v>2.5499999999999998</v>
          </cell>
          <cell r="T59">
            <v>1.06</v>
          </cell>
          <cell r="Z59">
            <v>1.546667</v>
          </cell>
          <cell r="AA59">
            <v>1.7791669999999999</v>
          </cell>
          <cell r="AB59">
            <v>2.2005309999999998</v>
          </cell>
          <cell r="AD59">
            <v>5558.3586299999997</v>
          </cell>
        </row>
        <row r="60">
          <cell r="E60" t="str">
            <v>Multiline Retail</v>
          </cell>
          <cell r="H60">
            <v>2.3250000000000002</v>
          </cell>
          <cell r="K60">
            <v>2.36</v>
          </cell>
          <cell r="N60">
            <v>2.1999999999999997</v>
          </cell>
          <cell r="Q60">
            <v>1.29</v>
          </cell>
          <cell r="T60">
            <v>1.41</v>
          </cell>
          <cell r="Z60">
            <v>2.0333329999999998</v>
          </cell>
          <cell r="AA60">
            <v>2.6183929999999997</v>
          </cell>
          <cell r="AB60">
            <v>2.9925000000000002</v>
          </cell>
          <cell r="AD60">
            <v>11006.32093</v>
          </cell>
        </row>
        <row r="61">
          <cell r="E61" t="str">
            <v>Multiline Retail</v>
          </cell>
          <cell r="H61">
            <v>1.99</v>
          </cell>
          <cell r="K61">
            <v>2.56</v>
          </cell>
          <cell r="N61">
            <v>2.82</v>
          </cell>
          <cell r="Q61">
            <v>1.83</v>
          </cell>
          <cell r="T61">
            <v>1.94</v>
          </cell>
          <cell r="Z61">
            <v>2.6825000000000001</v>
          </cell>
          <cell r="AA61">
            <v>3.0850929999999996</v>
          </cell>
          <cell r="AB61">
            <v>3.5335769999999997</v>
          </cell>
          <cell r="AD61">
            <v>7574.1083100000005</v>
          </cell>
        </row>
        <row r="62">
          <cell r="E62" t="str">
            <v>Multiline Retail</v>
          </cell>
          <cell r="H62">
            <v>1.3</v>
          </cell>
          <cell r="K62">
            <v>1.52</v>
          </cell>
          <cell r="N62">
            <v>1.63</v>
          </cell>
          <cell r="Q62">
            <v>1.71</v>
          </cell>
          <cell r="T62">
            <v>2.1399999999999997</v>
          </cell>
          <cell r="Z62">
            <v>2.7765219999999999</v>
          </cell>
          <cell r="AA62">
            <v>3.2527529999999998</v>
          </cell>
          <cell r="AB62">
            <v>3.7594200000000004</v>
          </cell>
          <cell r="AD62">
            <v>6360.8750099999997</v>
          </cell>
        </row>
        <row r="63">
          <cell r="E63" t="str">
            <v>Multiline Retail</v>
          </cell>
          <cell r="H63">
            <v>0.14000000000000001</v>
          </cell>
          <cell r="K63">
            <v>1.07</v>
          </cell>
          <cell r="N63">
            <v>1.54</v>
          </cell>
          <cell r="Q63">
            <v>1.8900000000000001</v>
          </cell>
          <cell r="T63">
            <v>2.37</v>
          </cell>
          <cell r="Z63">
            <v>2.7916669999999999</v>
          </cell>
          <cell r="AA63">
            <v>2.8653580000000001</v>
          </cell>
          <cell r="AB63">
            <v>3.2876189999999998</v>
          </cell>
          <cell r="AD63">
            <v>2423.5130400000003</v>
          </cell>
        </row>
        <row r="64">
          <cell r="E64" t="str">
            <v>Specialty Retail</v>
          </cell>
          <cell r="H64">
            <v>2.71</v>
          </cell>
          <cell r="K64">
            <v>2.83</v>
          </cell>
          <cell r="N64">
            <v>2.2399999999999998</v>
          </cell>
          <cell r="Q64">
            <v>1.7599999999999998</v>
          </cell>
          <cell r="T64">
            <v>1.64</v>
          </cell>
          <cell r="Z64">
            <v>1.9991669999999999</v>
          </cell>
          <cell r="AA64">
            <v>2.3260489999999998</v>
          </cell>
          <cell r="AB64">
            <v>2.663951</v>
          </cell>
          <cell r="AD64">
            <v>51684.272700000009</v>
          </cell>
        </row>
        <row r="65">
          <cell r="E65" t="str">
            <v>Specialty Retail</v>
          </cell>
          <cell r="H65">
            <v>1.7350000000000001</v>
          </cell>
          <cell r="K65">
            <v>1.9899999999999998</v>
          </cell>
          <cell r="N65">
            <v>1.8599999999999999</v>
          </cell>
          <cell r="Q65">
            <v>1.4900000000000002</v>
          </cell>
          <cell r="T65">
            <v>1.23</v>
          </cell>
          <cell r="Z65">
            <v>1.424167</v>
          </cell>
          <cell r="AA65">
            <v>1.5757369999999999</v>
          </cell>
          <cell r="AB65">
            <v>1.7636539999999998</v>
          </cell>
          <cell r="AD65">
            <v>25494.530600000002</v>
          </cell>
        </row>
        <row r="66">
          <cell r="E66" t="str">
            <v>Specialty Retail</v>
          </cell>
          <cell r="H66">
            <v>1.0499999999999998</v>
          </cell>
          <cell r="K66">
            <v>1.29</v>
          </cell>
          <cell r="N66">
            <v>1.43</v>
          </cell>
          <cell r="Q66">
            <v>1.29</v>
          </cell>
          <cell r="T66">
            <v>1.1499999999999999</v>
          </cell>
          <cell r="Z66">
            <v>1.2591669999999999</v>
          </cell>
          <cell r="AA66">
            <v>1.3877189999999999</v>
          </cell>
          <cell r="AB66">
            <v>1.5286839999999999</v>
          </cell>
          <cell r="AD66">
            <v>9934.2352200000005</v>
          </cell>
        </row>
        <row r="67">
          <cell r="E67" t="str">
            <v>Specialty Retail</v>
          </cell>
          <cell r="H67">
            <v>2.0200000000000005</v>
          </cell>
          <cell r="K67">
            <v>2.54</v>
          </cell>
          <cell r="N67">
            <v>3.0200000000000005</v>
          </cell>
          <cell r="Q67">
            <v>2.97</v>
          </cell>
          <cell r="T67">
            <v>2.9300000000000006</v>
          </cell>
          <cell r="Z67">
            <v>3.3816669999999998</v>
          </cell>
          <cell r="AA67">
            <v>3.4745509999999999</v>
          </cell>
          <cell r="AB67">
            <v>3.6889100000000004</v>
          </cell>
          <cell r="AD67">
            <v>7807.7887800000008</v>
          </cell>
        </row>
        <row r="68">
          <cell r="E68" t="str">
            <v>Specialty Retail</v>
          </cell>
          <cell r="H68">
            <v>1.29</v>
          </cell>
          <cell r="K68">
            <v>1.6199999999999999</v>
          </cell>
          <cell r="N68">
            <v>1.9300000000000002</v>
          </cell>
          <cell r="Q68">
            <v>2.0199999999999996</v>
          </cell>
          <cell r="T68">
            <v>2.85</v>
          </cell>
          <cell r="Z68">
            <v>3.4450000000000003</v>
          </cell>
          <cell r="AA68">
            <v>3.9327429999999999</v>
          </cell>
          <cell r="AB68">
            <v>4.4061400000000006</v>
          </cell>
          <cell r="AD68">
            <v>20467.532070000001</v>
          </cell>
        </row>
        <row r="69">
          <cell r="E69" t="str">
            <v>Specialty Retail</v>
          </cell>
          <cell r="H69">
            <v>1.24</v>
          </cell>
          <cell r="K69">
            <v>0.93</v>
          </cell>
          <cell r="N69">
            <v>1.1099999999999999</v>
          </cell>
          <cell r="Q69">
            <v>1.35</v>
          </cell>
          <cell r="T69">
            <v>1.59</v>
          </cell>
          <cell r="Z69">
            <v>1.855</v>
          </cell>
          <cell r="AA69">
            <v>1.4927869999999999</v>
          </cell>
          <cell r="AB69">
            <v>1.6743000000000001</v>
          </cell>
          <cell r="AD69">
            <v>6256.7480250000008</v>
          </cell>
        </row>
        <row r="70">
          <cell r="E70" t="str">
            <v>Specialty Retail</v>
          </cell>
          <cell r="H70">
            <v>7.2200000000000006</v>
          </cell>
          <cell r="K70">
            <v>7.7899999999999991</v>
          </cell>
          <cell r="N70">
            <v>8.8699999999999992</v>
          </cell>
          <cell r="Q70">
            <v>10.27</v>
          </cell>
          <cell r="T70">
            <v>12.45</v>
          </cell>
          <cell r="Z70">
            <v>16.38533</v>
          </cell>
          <cell r="AA70">
            <v>20.09422</v>
          </cell>
          <cell r="AB70">
            <v>22.664110000000001</v>
          </cell>
          <cell r="AD70">
            <v>7991.0807030000014</v>
          </cell>
        </row>
        <row r="71">
          <cell r="E71" t="str">
            <v>Specialty Retail</v>
          </cell>
          <cell r="H71">
            <v>1.8399999999999999</v>
          </cell>
          <cell r="K71">
            <v>2.0300000000000002</v>
          </cell>
          <cell r="N71">
            <v>2.2400000000000002</v>
          </cell>
          <cell r="Q71">
            <v>1.76</v>
          </cell>
          <cell r="T71">
            <v>1.9900000000000002</v>
          </cell>
          <cell r="Z71">
            <v>2.9416669999999998</v>
          </cell>
          <cell r="AA71">
            <v>3.5786309999999997</v>
          </cell>
          <cell r="AB71">
            <v>4.134226</v>
          </cell>
          <cell r="AD71">
            <v>14299.947200000002</v>
          </cell>
        </row>
        <row r="72">
          <cell r="E72" t="str">
            <v>Chemicals</v>
          </cell>
          <cell r="H72">
            <v>3.2700000000000005</v>
          </cell>
          <cell r="K72">
            <v>4.18</v>
          </cell>
          <cell r="N72">
            <v>4.7</v>
          </cell>
          <cell r="Q72">
            <v>4.3099999999999996</v>
          </cell>
          <cell r="T72">
            <v>3.89</v>
          </cell>
          <cell r="Z72">
            <v>4.43</v>
          </cell>
          <cell r="AA72">
            <v>4.8388229999999997</v>
          </cell>
          <cell r="AB72">
            <v>5.6011769999999999</v>
          </cell>
          <cell r="AD72">
            <v>6539.0188800000005</v>
          </cell>
        </row>
        <row r="73">
          <cell r="E73" t="str">
            <v>Specialty Retail</v>
          </cell>
          <cell r="H73">
            <v>1.4099999999999997</v>
          </cell>
          <cell r="K73">
            <v>1.5499999999999998</v>
          </cell>
          <cell r="N73">
            <v>1.6800000000000002</v>
          </cell>
          <cell r="Q73">
            <v>1.65</v>
          </cell>
          <cell r="T73">
            <v>2.25</v>
          </cell>
          <cell r="Z73">
            <v>3.0500000000000003</v>
          </cell>
          <cell r="AA73">
            <v>3.6108689999999997</v>
          </cell>
          <cell r="AB73">
            <v>4.0856519999999996</v>
          </cell>
          <cell r="AD73">
            <v>9293.8166999999994</v>
          </cell>
        </row>
        <row r="74">
          <cell r="E74" t="str">
            <v>Specialty Retail</v>
          </cell>
          <cell r="H74">
            <v>1.3399999999999999</v>
          </cell>
          <cell r="K74">
            <v>1.6700000000000002</v>
          </cell>
          <cell r="N74">
            <v>1.1399999999999999</v>
          </cell>
          <cell r="Q74">
            <v>1.07</v>
          </cell>
          <cell r="T74">
            <v>1.23</v>
          </cell>
          <cell r="Z74">
            <v>1.9908329999999999</v>
          </cell>
          <cell r="AA74">
            <v>2.4500419999999998</v>
          </cell>
          <cell r="AB74">
            <v>2.8309739999999999</v>
          </cell>
          <cell r="AD74">
            <v>9334.4068310000002</v>
          </cell>
        </row>
        <row r="75">
          <cell r="E75" t="str">
            <v>Specialty Retail</v>
          </cell>
          <cell r="H75">
            <v>0.8</v>
          </cell>
          <cell r="K75">
            <v>1.04</v>
          </cell>
          <cell r="N75">
            <v>1.79</v>
          </cell>
          <cell r="Q75">
            <v>2.4000000000000004</v>
          </cell>
          <cell r="T75">
            <v>2.27</v>
          </cell>
          <cell r="Z75">
            <v>2.6366670000000001</v>
          </cell>
          <cell r="AA75">
            <v>2.8721760000000001</v>
          </cell>
          <cell r="AB75">
            <v>3.124066</v>
          </cell>
          <cell r="AD75">
            <v>3240.4591300000002</v>
          </cell>
        </row>
        <row r="76">
          <cell r="E76" t="str">
            <v>Specialty Retail</v>
          </cell>
          <cell r="H76">
            <v>1.75</v>
          </cell>
          <cell r="K76">
            <v>1.87</v>
          </cell>
          <cell r="N76">
            <v>2.35</v>
          </cell>
          <cell r="Q76">
            <v>2.33</v>
          </cell>
          <cell r="T76">
            <v>2.0100000000000002</v>
          </cell>
          <cell r="Z76">
            <v>2.8533329999999997</v>
          </cell>
          <cell r="AA76">
            <v>3.6629350000000001</v>
          </cell>
          <cell r="AB76">
            <v>4.1949629999999996</v>
          </cell>
          <cell r="AD76">
            <v>8985.8866799999996</v>
          </cell>
        </row>
        <row r="77">
          <cell r="E77" t="str">
            <v>Specialty Retail</v>
          </cell>
          <cell r="H77">
            <v>1.48</v>
          </cell>
          <cell r="K77">
            <v>1.54</v>
          </cell>
          <cell r="N77">
            <v>1.4300000000000002</v>
          </cell>
          <cell r="Q77">
            <v>1.01</v>
          </cell>
          <cell r="T77">
            <v>1.17</v>
          </cell>
          <cell r="Z77">
            <v>1.56</v>
          </cell>
          <cell r="AA77">
            <v>1.9121429999999999</v>
          </cell>
          <cell r="AB77">
            <v>2.1464279999999998</v>
          </cell>
          <cell r="AD77">
            <v>2522.6712347000002</v>
          </cell>
        </row>
        <row r="78">
          <cell r="E78" t="str">
            <v>Specialty Retail</v>
          </cell>
          <cell r="H78">
            <v>3.76</v>
          </cell>
          <cell r="K78">
            <v>4.59</v>
          </cell>
          <cell r="N78">
            <v>5.2200000000000006</v>
          </cell>
          <cell r="Q78">
            <v>3.3800000000000003</v>
          </cell>
          <cell r="T78">
            <v>1.1100000000000001</v>
          </cell>
          <cell r="Z78">
            <v>1.9725000000000001</v>
          </cell>
          <cell r="AA78">
            <v>3.1151079999999998</v>
          </cell>
          <cell r="AB78">
            <v>4.5694889999999999</v>
          </cell>
          <cell r="AD78">
            <v>5520.3909899999999</v>
          </cell>
        </row>
        <row r="79">
          <cell r="E79" t="str">
            <v>Oil Gas &amp; Consumable Fuels</v>
          </cell>
          <cell r="H79">
            <v>0</v>
          </cell>
          <cell r="K79">
            <v>0</v>
          </cell>
          <cell r="N79">
            <v>0</v>
          </cell>
          <cell r="Q79">
            <v>0</v>
          </cell>
          <cell r="T79">
            <v>0</v>
          </cell>
          <cell r="Z79">
            <v>0</v>
          </cell>
          <cell r="AA79">
            <v>7.5961529999999993</v>
          </cell>
          <cell r="AB79">
            <v>6.4161539999999997</v>
          </cell>
          <cell r="AD79">
            <v>13433.577850000001</v>
          </cell>
        </row>
        <row r="80">
          <cell r="E80" t="str">
            <v>Internet &amp; Catalog Retail</v>
          </cell>
          <cell r="H80">
            <v>0.42000000000000004</v>
          </cell>
          <cell r="K80">
            <v>0.7</v>
          </cell>
          <cell r="N80">
            <v>0.98</v>
          </cell>
          <cell r="Q80">
            <v>1.3399999999999999</v>
          </cell>
          <cell r="T80">
            <v>1.9900000000000002</v>
          </cell>
          <cell r="Z80">
            <v>2.96</v>
          </cell>
          <cell r="AA80">
            <v>4.6485709999999996</v>
          </cell>
          <cell r="AB80">
            <v>6.9503329999999997</v>
          </cell>
          <cell r="AD80">
            <v>9201.4623360000023</v>
          </cell>
        </row>
        <row r="81">
          <cell r="E81" t="str">
            <v>Textiles Apparel &amp; Luxury Goods</v>
          </cell>
          <cell r="H81">
            <v>2.5299999999999998</v>
          </cell>
          <cell r="K81">
            <v>2.6949999999999998</v>
          </cell>
          <cell r="N81">
            <v>3.38</v>
          </cell>
          <cell r="Q81">
            <v>3.7299999999999995</v>
          </cell>
          <cell r="T81">
            <v>3.7800000000000002</v>
          </cell>
          <cell r="Z81">
            <v>4.1691669999999998</v>
          </cell>
          <cell r="AA81">
            <v>4.6450759999999995</v>
          </cell>
          <cell r="AB81">
            <v>5.2835719999999995</v>
          </cell>
          <cell r="AD81">
            <v>32366.010320000001</v>
          </cell>
        </row>
        <row r="82">
          <cell r="E82" t="str">
            <v>Textiles Apparel &amp; Luxury Goods</v>
          </cell>
          <cell r="H82">
            <v>1.17</v>
          </cell>
          <cell r="K82">
            <v>1.4700000000000002</v>
          </cell>
          <cell r="N82">
            <v>1.91</v>
          </cell>
          <cell r="Q82">
            <v>2.0699999999999998</v>
          </cell>
          <cell r="T82">
            <v>2</v>
          </cell>
          <cell r="Z82">
            <v>2.63</v>
          </cell>
          <cell r="AA82">
            <v>3.1617999999999999</v>
          </cell>
          <cell r="AB82">
            <v>3.6575500000000001</v>
          </cell>
          <cell r="AD82">
            <v>16071.882959999999</v>
          </cell>
        </row>
        <row r="83">
          <cell r="E83" t="str">
            <v>Textiles Apparel &amp; Luxury Goods</v>
          </cell>
          <cell r="H83">
            <v>4.63</v>
          </cell>
          <cell r="K83">
            <v>4.7300000000000004</v>
          </cell>
          <cell r="N83">
            <v>5.38</v>
          </cell>
          <cell r="Q83">
            <v>5.42</v>
          </cell>
          <cell r="T83">
            <v>5.15</v>
          </cell>
          <cell r="Z83">
            <v>6.44</v>
          </cell>
          <cell r="AA83">
            <v>7.6685000000000008</v>
          </cell>
          <cell r="AB83">
            <v>8.6395</v>
          </cell>
          <cell r="AD83">
            <v>10204.64544</v>
          </cell>
        </row>
        <row r="84">
          <cell r="E84" t="str">
            <v>Textiles Apparel &amp; Luxury Goods</v>
          </cell>
          <cell r="H84">
            <v>3.0999999999999996</v>
          </cell>
          <cell r="K84">
            <v>3.63</v>
          </cell>
          <cell r="N84">
            <v>3.67</v>
          </cell>
          <cell r="Q84">
            <v>4.5600000000000005</v>
          </cell>
          <cell r="T84">
            <v>4.4700000000000006</v>
          </cell>
          <cell r="Z84">
            <v>5.4950000000000001</v>
          </cell>
          <cell r="AA84">
            <v>6.5080359999999997</v>
          </cell>
          <cell r="AB84">
            <v>7.5297939999999999</v>
          </cell>
          <cell r="AD84">
            <v>8831.0931424000009</v>
          </cell>
        </row>
        <row r="85">
          <cell r="E85" t="str">
            <v>Beverages</v>
          </cell>
          <cell r="H85">
            <v>2.1799999999999997</v>
          </cell>
          <cell r="K85">
            <v>2.37</v>
          </cell>
          <cell r="N85">
            <v>2.7</v>
          </cell>
          <cell r="Q85">
            <v>3.1500000000000004</v>
          </cell>
          <cell r="T85">
            <v>3.0500000000000003</v>
          </cell>
          <cell r="Z85">
            <v>3.49</v>
          </cell>
          <cell r="AA85">
            <v>3.8738889999999997</v>
          </cell>
          <cell r="AB85">
            <v>4.2966670000000002</v>
          </cell>
          <cell r="AD85">
            <v>162926.20718</v>
          </cell>
        </row>
        <row r="86">
          <cell r="E86" t="str">
            <v>Beverages</v>
          </cell>
          <cell r="H86">
            <v>2.6599999999999997</v>
          </cell>
          <cell r="K86">
            <v>3</v>
          </cell>
          <cell r="N86">
            <v>3.38</v>
          </cell>
          <cell r="Q86">
            <v>3.67</v>
          </cell>
          <cell r="T86">
            <v>3.71</v>
          </cell>
          <cell r="Z86">
            <v>4.13</v>
          </cell>
          <cell r="AA86">
            <v>4.4523529999999996</v>
          </cell>
          <cell r="AB86">
            <v>4.8494120000000001</v>
          </cell>
          <cell r="AD86">
            <v>96957.316360000012</v>
          </cell>
        </row>
        <row r="87">
          <cell r="E87" t="str">
            <v>Beverages</v>
          </cell>
          <cell r="H87">
            <v>1.2999999999999998</v>
          </cell>
          <cell r="K87">
            <v>1.3099999999999998</v>
          </cell>
          <cell r="N87">
            <v>1.4</v>
          </cell>
          <cell r="Q87">
            <v>1.32</v>
          </cell>
          <cell r="T87">
            <v>1.6</v>
          </cell>
          <cell r="Z87">
            <v>1.78</v>
          </cell>
          <cell r="AA87">
            <v>2.1506659999999997</v>
          </cell>
          <cell r="AB87">
            <v>2.3973329999999997</v>
          </cell>
          <cell r="AD87">
            <v>8765.8703100000002</v>
          </cell>
        </row>
        <row r="88">
          <cell r="E88" t="str">
            <v>Media</v>
          </cell>
          <cell r="H88">
            <v>0.04</v>
          </cell>
          <cell r="K88">
            <v>-0.16000000000000003</v>
          </cell>
          <cell r="N88">
            <v>-0.25</v>
          </cell>
          <cell r="Q88">
            <v>0.84000000000000008</v>
          </cell>
          <cell r="T88">
            <v>1.29</v>
          </cell>
          <cell r="Z88">
            <v>1.78</v>
          </cell>
          <cell r="AA88">
            <v>2.3555000000000001</v>
          </cell>
          <cell r="AB88">
            <v>2.8122729999999998</v>
          </cell>
          <cell r="AD88">
            <v>10997.746200000001</v>
          </cell>
        </row>
        <row r="89">
          <cell r="E89" t="str">
            <v>Beverages</v>
          </cell>
          <cell r="H89">
            <v>1.95</v>
          </cell>
          <cell r="K89">
            <v>2.125</v>
          </cell>
          <cell r="N89">
            <v>2.7899999999999996</v>
          </cell>
          <cell r="Q89">
            <v>2.77</v>
          </cell>
          <cell r="T89">
            <v>3.8000000000000003</v>
          </cell>
          <cell r="Z89">
            <v>3.56</v>
          </cell>
          <cell r="AA89">
            <v>3.5554539999999997</v>
          </cell>
          <cell r="AB89">
            <v>3.8190909999999998</v>
          </cell>
          <cell r="AD89">
            <v>6750.5350320000007</v>
          </cell>
        </row>
        <row r="90">
          <cell r="E90" t="str">
            <v>Beverages</v>
          </cell>
          <cell r="H90">
            <v>0</v>
          </cell>
          <cell r="K90">
            <v>0</v>
          </cell>
          <cell r="N90">
            <v>0</v>
          </cell>
          <cell r="Q90">
            <v>1.8399999999999999</v>
          </cell>
          <cell r="T90">
            <v>1.97</v>
          </cell>
          <cell r="Z90">
            <v>2.4000000000000004</v>
          </cell>
          <cell r="AA90">
            <v>2.738823</v>
          </cell>
          <cell r="AB90">
            <v>2.9629409999999998</v>
          </cell>
          <cell r="AD90">
            <v>8267.90805</v>
          </cell>
        </row>
        <row r="91">
          <cell r="E91" t="str">
            <v>Beverages</v>
          </cell>
          <cell r="H91">
            <v>2.2400000000000002</v>
          </cell>
          <cell r="K91">
            <v>2.56</v>
          </cell>
          <cell r="N91">
            <v>2.6399999999999997</v>
          </cell>
          <cell r="Q91">
            <v>2.96</v>
          </cell>
          <cell r="T91">
            <v>3.1799999999999997</v>
          </cell>
          <cell r="Z91">
            <v>3.64</v>
          </cell>
          <cell r="AA91">
            <v>3.7672729999999999</v>
          </cell>
          <cell r="AB91">
            <v>3.9403029999999997</v>
          </cell>
          <cell r="AD91">
            <v>7119.8288445000017</v>
          </cell>
        </row>
        <row r="92">
          <cell r="E92" t="str">
            <v>Beverages</v>
          </cell>
          <cell r="H92">
            <v>1.54</v>
          </cell>
          <cell r="K92">
            <v>1.6799999999999997</v>
          </cell>
          <cell r="N92">
            <v>1.46</v>
          </cell>
          <cell r="Q92">
            <v>1.73</v>
          </cell>
          <cell r="T92">
            <v>1.62</v>
          </cell>
          <cell r="Z92">
            <v>1.8733329999999999</v>
          </cell>
          <cell r="AA92">
            <v>1.9542309999999998</v>
          </cell>
          <cell r="AB92">
            <v>2.1173310000000001</v>
          </cell>
          <cell r="AD92">
            <v>3335.4285520000003</v>
          </cell>
        </row>
        <row r="93">
          <cell r="E93" t="str">
            <v>Food &amp; Staples Retailing</v>
          </cell>
          <cell r="H93">
            <v>2.63</v>
          </cell>
          <cell r="K93">
            <v>2.89</v>
          </cell>
          <cell r="N93">
            <v>3.13</v>
          </cell>
          <cell r="Q93">
            <v>3.42</v>
          </cell>
          <cell r="T93">
            <v>3.6599999999999997</v>
          </cell>
          <cell r="Z93">
            <v>4.0358330000000002</v>
          </cell>
          <cell r="AA93">
            <v>4.4412500000000001</v>
          </cell>
          <cell r="AB93">
            <v>4.8506640000000001</v>
          </cell>
          <cell r="AD93">
            <v>99716.296680000014</v>
          </cell>
        </row>
        <row r="94">
          <cell r="E94" t="str">
            <v>Food &amp; Staples Retailing</v>
          </cell>
          <cell r="H94">
            <v>1.39</v>
          </cell>
          <cell r="K94">
            <v>1.57</v>
          </cell>
          <cell r="N94">
            <v>1.9</v>
          </cell>
          <cell r="Q94">
            <v>2.4500000000000002</v>
          </cell>
          <cell r="T94">
            <v>2.64</v>
          </cell>
          <cell r="Z94">
            <v>2.69</v>
          </cell>
          <cell r="AA94">
            <v>2.7785709999999999</v>
          </cell>
          <cell r="AB94">
            <v>3.1823809999999999</v>
          </cell>
          <cell r="AD94">
            <v>50196.935820000006</v>
          </cell>
        </row>
        <row r="95">
          <cell r="E95" t="str">
            <v>Food &amp; Staples Retailing</v>
          </cell>
          <cell r="H95">
            <v>1.56</v>
          </cell>
          <cell r="K95">
            <v>1.8</v>
          </cell>
          <cell r="N95">
            <v>2.06</v>
          </cell>
          <cell r="Q95">
            <v>2.13</v>
          </cell>
          <cell r="T95">
            <v>2.1100000000000003</v>
          </cell>
          <cell r="Z95">
            <v>2.3214809999999999</v>
          </cell>
          <cell r="AA95">
            <v>2.7459259999999999</v>
          </cell>
          <cell r="AB95">
            <v>3.1113420000000001</v>
          </cell>
          <cell r="AD95">
            <v>32846.668920000004</v>
          </cell>
        </row>
        <row r="96">
          <cell r="E96" t="str">
            <v>Food &amp; Staples Retailing</v>
          </cell>
          <cell r="H96">
            <v>2.08</v>
          </cell>
          <cell r="K96">
            <v>2.37</v>
          </cell>
          <cell r="N96">
            <v>2.72</v>
          </cell>
          <cell r="Q96">
            <v>2.98</v>
          </cell>
          <cell r="T96">
            <v>2.52</v>
          </cell>
          <cell r="Z96">
            <v>3.059275</v>
          </cell>
          <cell r="AA96">
            <v>3.4831539999999999</v>
          </cell>
          <cell r="AB96">
            <v>3.987206</v>
          </cell>
          <cell r="AD96">
            <v>35280.813600000001</v>
          </cell>
        </row>
        <row r="97">
          <cell r="E97" t="str">
            <v>Food &amp; Staples Retailing</v>
          </cell>
          <cell r="H97">
            <v>1.31</v>
          </cell>
          <cell r="K97">
            <v>1.52</v>
          </cell>
          <cell r="N97">
            <v>1.72</v>
          </cell>
          <cell r="Q97">
            <v>1.9200000000000002</v>
          </cell>
          <cell r="T97">
            <v>1.71</v>
          </cell>
          <cell r="Z97">
            <v>1.755833</v>
          </cell>
          <cell r="AA97">
            <v>1.9497500000000001</v>
          </cell>
          <cell r="AB97">
            <v>2.1645409999999998</v>
          </cell>
          <cell r="AD97">
            <v>14161.1212</v>
          </cell>
        </row>
        <row r="98">
          <cell r="E98" t="str">
            <v>Food &amp; Staples Retailing</v>
          </cell>
          <cell r="H98">
            <v>1.4200000000000002</v>
          </cell>
          <cell r="K98">
            <v>1.46</v>
          </cell>
          <cell r="N98">
            <v>1.7</v>
          </cell>
          <cell r="Q98">
            <v>1.81</v>
          </cell>
          <cell r="T98">
            <v>1.85</v>
          </cell>
          <cell r="Z98">
            <v>1.96</v>
          </cell>
          <cell r="AA98">
            <v>2.0072730000000001</v>
          </cell>
          <cell r="AB98">
            <v>2.126023</v>
          </cell>
          <cell r="AD98">
            <v>15678.080730000001</v>
          </cell>
        </row>
        <row r="99">
          <cell r="E99" t="str">
            <v>Food &amp; Staples Retailing</v>
          </cell>
          <cell r="H99">
            <v>1.42</v>
          </cell>
          <cell r="K99">
            <v>1.7399999999999998</v>
          </cell>
          <cell r="N99">
            <v>2</v>
          </cell>
          <cell r="Q99">
            <v>2.2199999999999998</v>
          </cell>
          <cell r="T99">
            <v>1.75</v>
          </cell>
          <cell r="Z99">
            <v>1.55</v>
          </cell>
          <cell r="AA99">
            <v>1.7110529999999999</v>
          </cell>
          <cell r="AB99">
            <v>1.8715789999999999</v>
          </cell>
          <cell r="AD99">
            <v>6618.1290000000008</v>
          </cell>
        </row>
        <row r="100">
          <cell r="E100" t="str">
            <v>Food &amp; Staples Retailing</v>
          </cell>
          <cell r="H100">
            <v>2.33</v>
          </cell>
          <cell r="K100">
            <v>2.23</v>
          </cell>
          <cell r="N100">
            <v>2.72</v>
          </cell>
          <cell r="Q100">
            <v>2.71</v>
          </cell>
          <cell r="T100">
            <v>2.23</v>
          </cell>
          <cell r="Z100">
            <v>1.48</v>
          </cell>
          <cell r="AA100">
            <v>1.2513100000000001</v>
          </cell>
          <cell r="AB100">
            <v>1.2500819999999999</v>
          </cell>
          <cell r="AD100">
            <v>1654.8012000000001</v>
          </cell>
        </row>
        <row r="101">
          <cell r="E101" t="str">
            <v>Food &amp; Staples Retailing</v>
          </cell>
          <cell r="H101">
            <v>1.26</v>
          </cell>
          <cell r="K101">
            <v>1.38</v>
          </cell>
          <cell r="N101">
            <v>1.19</v>
          </cell>
          <cell r="Q101">
            <v>0.74</v>
          </cell>
          <cell r="T101">
            <v>0.96</v>
          </cell>
          <cell r="Z101">
            <v>1.5530679999999999</v>
          </cell>
          <cell r="AA101">
            <v>2.003409</v>
          </cell>
          <cell r="AB101">
            <v>2.322864</v>
          </cell>
          <cell r="AD101">
            <v>9821.65056</v>
          </cell>
        </row>
        <row r="102">
          <cell r="E102" t="str">
            <v>Food Products</v>
          </cell>
          <cell r="H102">
            <v>1.89</v>
          </cell>
          <cell r="K102">
            <v>1.93</v>
          </cell>
          <cell r="N102">
            <v>1.8199999999999998</v>
          </cell>
          <cell r="Q102">
            <v>1.89</v>
          </cell>
          <cell r="T102">
            <v>2.04</v>
          </cell>
          <cell r="Z102">
            <v>2.02</v>
          </cell>
          <cell r="AA102">
            <v>2.2709999999999999</v>
          </cell>
          <cell r="AB102">
            <v>2.523333</v>
          </cell>
          <cell r="AD102">
            <v>61631.132560000005</v>
          </cell>
        </row>
        <row r="103">
          <cell r="E103" t="str">
            <v>Food Products</v>
          </cell>
          <cell r="H103">
            <v>1.54</v>
          </cell>
          <cell r="K103">
            <v>1.56</v>
          </cell>
          <cell r="N103">
            <v>1.6549999999999998</v>
          </cell>
          <cell r="Q103">
            <v>1.96</v>
          </cell>
          <cell r="T103">
            <v>2.2349999999999999</v>
          </cell>
          <cell r="Z103">
            <v>2.4050000000000002</v>
          </cell>
          <cell r="AA103">
            <v>2.5572219999999999</v>
          </cell>
          <cell r="AB103">
            <v>2.73414</v>
          </cell>
          <cell r="AD103">
            <v>24195.549499999997</v>
          </cell>
        </row>
        <row r="104">
          <cell r="E104" t="str">
            <v>Food Products</v>
          </cell>
          <cell r="H104">
            <v>2.3600000000000003</v>
          </cell>
          <cell r="K104">
            <v>2.5</v>
          </cell>
          <cell r="N104">
            <v>2.75</v>
          </cell>
          <cell r="Q104">
            <v>2.99</v>
          </cell>
          <cell r="T104">
            <v>3.16</v>
          </cell>
          <cell r="Z104">
            <v>3.3000000000000003</v>
          </cell>
          <cell r="AA104">
            <v>3.485652</v>
          </cell>
          <cell r="AB104">
            <v>3.7952179999999998</v>
          </cell>
          <cell r="AD104">
            <v>13620.911360000002</v>
          </cell>
        </row>
        <row r="105">
          <cell r="E105" t="str">
            <v>Food Products</v>
          </cell>
          <cell r="H105">
            <v>1.46</v>
          </cell>
          <cell r="K105">
            <v>2.44</v>
          </cell>
          <cell r="N105">
            <v>2.56</v>
          </cell>
          <cell r="Q105">
            <v>3.9000000000000004</v>
          </cell>
          <cell r="T105">
            <v>2.19</v>
          </cell>
          <cell r="Z105">
            <v>3.2650000000000001</v>
          </cell>
          <cell r="AA105">
            <v>3.2989999999999999</v>
          </cell>
          <cell r="AB105">
            <v>3.2827500000000001</v>
          </cell>
          <cell r="AD105">
            <v>18790.284650000001</v>
          </cell>
        </row>
        <row r="106">
          <cell r="E106" t="str">
            <v>Food Products</v>
          </cell>
          <cell r="H106">
            <v>2.27</v>
          </cell>
          <cell r="K106">
            <v>2.37</v>
          </cell>
          <cell r="N106">
            <v>2.5700000000000003</v>
          </cell>
          <cell r="Q106">
            <v>2.96</v>
          </cell>
          <cell r="T106">
            <v>2.81</v>
          </cell>
          <cell r="Z106">
            <v>3.0100000000000002</v>
          </cell>
          <cell r="AA106">
            <v>3.2544439999999999</v>
          </cell>
          <cell r="AB106">
            <v>3.548889</v>
          </cell>
          <cell r="AD106">
            <v>16850.547560000003</v>
          </cell>
        </row>
        <row r="107">
          <cell r="E107" t="str">
            <v>Food Products</v>
          </cell>
          <cell r="H107">
            <v>1.77</v>
          </cell>
          <cell r="K107">
            <v>1.9700000000000002</v>
          </cell>
          <cell r="N107">
            <v>1.98</v>
          </cell>
          <cell r="Q107">
            <v>2.11</v>
          </cell>
          <cell r="T107">
            <v>2.3899999999999997</v>
          </cell>
          <cell r="Z107">
            <v>2.4991669999999999</v>
          </cell>
          <cell r="AA107">
            <v>2.4691669999999997</v>
          </cell>
          <cell r="AB107">
            <v>2.430714</v>
          </cell>
          <cell r="AD107">
            <v>5742.4095300000008</v>
          </cell>
        </row>
        <row r="108">
          <cell r="E108" t="str">
            <v>Food Products</v>
          </cell>
          <cell r="H108">
            <v>1.29</v>
          </cell>
          <cell r="K108">
            <v>1.35</v>
          </cell>
          <cell r="N108">
            <v>1.61</v>
          </cell>
          <cell r="Q108">
            <v>1.77</v>
          </cell>
          <cell r="T108">
            <v>1.72</v>
          </cell>
          <cell r="Z108">
            <v>1.745833</v>
          </cell>
          <cell r="AA108">
            <v>1.783056</v>
          </cell>
          <cell r="AB108">
            <v>1.9150689999999999</v>
          </cell>
          <cell r="AD108">
            <v>10124.141160000001</v>
          </cell>
        </row>
        <row r="109">
          <cell r="E109" t="str">
            <v>Food Products</v>
          </cell>
          <cell r="H109">
            <v>1.3</v>
          </cell>
          <cell r="K109">
            <v>1.08</v>
          </cell>
          <cell r="N109">
            <v>0.79</v>
          </cell>
          <cell r="Q109">
            <v>0.80999999999999994</v>
          </cell>
          <cell r="T109">
            <v>1.1200000000000001</v>
          </cell>
          <cell r="Z109">
            <v>0.77</v>
          </cell>
          <cell r="AA109">
            <v>0.84923070000000001</v>
          </cell>
          <cell r="AB109">
            <v>0.98367509999999991</v>
          </cell>
          <cell r="AD109">
            <v>10379.691740000002</v>
          </cell>
        </row>
        <row r="110">
          <cell r="E110" t="str">
            <v>Food Products</v>
          </cell>
          <cell r="H110">
            <v>2.29</v>
          </cell>
          <cell r="K110">
            <v>2.37</v>
          </cell>
          <cell r="N110">
            <v>2.08</v>
          </cell>
          <cell r="Q110">
            <v>1.8899999999999997</v>
          </cell>
          <cell r="T110">
            <v>2.17</v>
          </cell>
          <cell r="Z110">
            <v>2.5500000000000003</v>
          </cell>
          <cell r="AA110">
            <v>2.83</v>
          </cell>
          <cell r="AB110">
            <v>3.1106669999999998</v>
          </cell>
          <cell r="AD110">
            <v>8875.5159920000006</v>
          </cell>
        </row>
        <row r="111">
          <cell r="E111" t="str">
            <v>Food Products</v>
          </cell>
          <cell r="H111">
            <v>2.5500000000000003</v>
          </cell>
          <cell r="K111">
            <v>2.8200000000000003</v>
          </cell>
          <cell r="N111">
            <v>3.17</v>
          </cell>
          <cell r="Q111">
            <v>3.4499999999999997</v>
          </cell>
          <cell r="T111">
            <v>4.38</v>
          </cell>
          <cell r="Z111">
            <v>4.6566669999999997</v>
          </cell>
          <cell r="AA111">
            <v>5.0071430000000001</v>
          </cell>
          <cell r="AB111">
            <v>5.3916000000000004</v>
          </cell>
          <cell r="AD111">
            <v>8341.856960000001</v>
          </cell>
        </row>
        <row r="112">
          <cell r="E112" t="str">
            <v>Food Products</v>
          </cell>
          <cell r="H112">
            <v>1.8599999999999999</v>
          </cell>
          <cell r="K112">
            <v>2.09</v>
          </cell>
          <cell r="N112">
            <v>2.2399999999999998</v>
          </cell>
          <cell r="Q112">
            <v>2.04</v>
          </cell>
          <cell r="T112">
            <v>2.75</v>
          </cell>
          <cell r="Z112">
            <v>1.5469999999999999</v>
          </cell>
          <cell r="AA112">
            <v>1.7392219999999998</v>
          </cell>
          <cell r="AB112">
            <v>1.8044439999999999</v>
          </cell>
          <cell r="AD112">
            <v>3825.5930000000003</v>
          </cell>
        </row>
        <row r="113">
          <cell r="E113" t="str">
            <v>Food Products</v>
          </cell>
          <cell r="H113">
            <v>1.01</v>
          </cell>
          <cell r="K113">
            <v>-0.32000000000000006</v>
          </cell>
          <cell r="N113">
            <v>0.64999999999999991</v>
          </cell>
          <cell r="Q113">
            <v>-7.999999999999996E-2</v>
          </cell>
          <cell r="T113">
            <v>0.98</v>
          </cell>
          <cell r="Z113">
            <v>2.1281949999999998</v>
          </cell>
          <cell r="AA113">
            <v>1.9514259999999999</v>
          </cell>
          <cell r="AB113">
            <v>2.0590259999999998</v>
          </cell>
          <cell r="AD113">
            <v>5150.8131100000001</v>
          </cell>
        </row>
        <row r="114">
          <cell r="E114" t="str">
            <v>Food Products</v>
          </cell>
          <cell r="H114">
            <v>1.62</v>
          </cell>
          <cell r="K114">
            <v>1.73</v>
          </cell>
          <cell r="N114">
            <v>1.92</v>
          </cell>
          <cell r="Q114">
            <v>2.14</v>
          </cell>
          <cell r="T114">
            <v>2.34</v>
          </cell>
          <cell r="Z114">
            <v>2.6611800000000003</v>
          </cell>
          <cell r="AA114">
            <v>2.8121529999999999</v>
          </cell>
          <cell r="AB114">
            <v>3.145</v>
          </cell>
          <cell r="AD114">
            <v>6183.6349900000005</v>
          </cell>
        </row>
        <row r="115">
          <cell r="E115" t="str">
            <v>Food Products</v>
          </cell>
          <cell r="H115">
            <v>1.9700000000000002</v>
          </cell>
          <cell r="K115">
            <v>2.12</v>
          </cell>
          <cell r="N115">
            <v>1.21</v>
          </cell>
          <cell r="Q115">
            <v>1.3</v>
          </cell>
          <cell r="T115">
            <v>1.6</v>
          </cell>
          <cell r="Z115">
            <v>0.8</v>
          </cell>
          <cell r="AA115">
            <v>0.69000000000000006</v>
          </cell>
          <cell r="AB115">
            <v>0.88</v>
          </cell>
          <cell r="AD115">
            <v>1522.3005900000001</v>
          </cell>
        </row>
        <row r="116">
          <cell r="E116" t="str">
            <v>Household Products</v>
          </cell>
          <cell r="H116">
            <v>2.6399999999999997</v>
          </cell>
          <cell r="K116">
            <v>2.81</v>
          </cell>
          <cell r="N116">
            <v>3.31</v>
          </cell>
          <cell r="Q116">
            <v>4.3499999999999996</v>
          </cell>
          <cell r="T116">
            <v>4.1900000000000004</v>
          </cell>
          <cell r="Z116">
            <v>4.03</v>
          </cell>
          <cell r="AA116">
            <v>4.0902180000000001</v>
          </cell>
          <cell r="AB116">
            <v>4.420693</v>
          </cell>
          <cell r="AD116">
            <v>175600.30554</v>
          </cell>
        </row>
        <row r="117">
          <cell r="E117" t="str">
            <v>Household Products</v>
          </cell>
          <cell r="H117">
            <v>2.64</v>
          </cell>
          <cell r="K117">
            <v>2.91</v>
          </cell>
          <cell r="N117">
            <v>3.38</v>
          </cell>
          <cell r="Q117">
            <v>3.87</v>
          </cell>
          <cell r="T117">
            <v>4.37</v>
          </cell>
          <cell r="Z117">
            <v>4.83</v>
          </cell>
          <cell r="AA117">
            <v>5.0737500000000004</v>
          </cell>
          <cell r="AB117">
            <v>5.5682609999999997</v>
          </cell>
          <cell r="AD117">
            <v>44225.351240000004</v>
          </cell>
        </row>
        <row r="118">
          <cell r="E118" t="str">
            <v>Household Products</v>
          </cell>
          <cell r="H118">
            <v>3.7800000000000002</v>
          </cell>
          <cell r="K118">
            <v>3.9000000000000004</v>
          </cell>
          <cell r="N118">
            <v>4.2500000000000009</v>
          </cell>
          <cell r="Q118">
            <v>4.1400000000000006</v>
          </cell>
          <cell r="T118">
            <v>4.5199999999999996</v>
          </cell>
          <cell r="Z118">
            <v>4.68</v>
          </cell>
          <cell r="AA118">
            <v>4.856471</v>
          </cell>
          <cell r="AB118">
            <v>5.2718749999999996</v>
          </cell>
          <cell r="AD118">
            <v>26758.920579999998</v>
          </cell>
        </row>
        <row r="119">
          <cell r="E119" t="str">
            <v>Household Products</v>
          </cell>
          <cell r="H119">
            <v>3</v>
          </cell>
          <cell r="K119">
            <v>3.12</v>
          </cell>
          <cell r="N119">
            <v>3.32</v>
          </cell>
          <cell r="Q119">
            <v>3.37</v>
          </cell>
          <cell r="T119">
            <v>4.16</v>
          </cell>
          <cell r="Z119">
            <v>4.085</v>
          </cell>
          <cell r="AA119">
            <v>4.0021870000000002</v>
          </cell>
          <cell r="AB119">
            <v>4.2496869999999998</v>
          </cell>
          <cell r="AD119">
            <v>9188.1148499999999</v>
          </cell>
        </row>
        <row r="120">
          <cell r="E120" t="str">
            <v>Personal Products</v>
          </cell>
          <cell r="H120">
            <v>1.7999999999999998</v>
          </cell>
          <cell r="K120">
            <v>1.05</v>
          </cell>
          <cell r="N120">
            <v>1.2200000000000002</v>
          </cell>
          <cell r="Q120">
            <v>2.04</v>
          </cell>
          <cell r="T120">
            <v>1.7200000000000002</v>
          </cell>
          <cell r="Z120">
            <v>1.8</v>
          </cell>
          <cell r="AA120">
            <v>2.0449999999999999</v>
          </cell>
          <cell r="AB120">
            <v>2.286</v>
          </cell>
          <cell r="AD120">
            <v>9313.5702000000001</v>
          </cell>
        </row>
        <row r="121">
          <cell r="E121" t="str">
            <v>Personal Products</v>
          </cell>
          <cell r="H121">
            <v>1.86</v>
          </cell>
          <cell r="K121">
            <v>2.21</v>
          </cell>
          <cell r="N121">
            <v>2.2400000000000002</v>
          </cell>
          <cell r="Q121">
            <v>2.13</v>
          </cell>
          <cell r="T121">
            <v>2.4900000000000002</v>
          </cell>
          <cell r="Z121">
            <v>3.22</v>
          </cell>
          <cell r="AA121">
            <v>3.9958329999999997</v>
          </cell>
          <cell r="AB121">
            <v>4.6314579999999994</v>
          </cell>
          <cell r="AD121">
            <v>11109.47544</v>
          </cell>
        </row>
        <row r="122">
          <cell r="E122" t="str">
            <v>Tobacco</v>
          </cell>
          <cell r="H122">
            <v>0</v>
          </cell>
          <cell r="K122">
            <v>0</v>
          </cell>
          <cell r="N122">
            <v>0</v>
          </cell>
          <cell r="Q122">
            <v>3.4</v>
          </cell>
          <cell r="T122">
            <v>3.31</v>
          </cell>
          <cell r="Z122">
            <v>3.87</v>
          </cell>
          <cell r="AA122">
            <v>4.743125</v>
          </cell>
          <cell r="AB122">
            <v>5.2275</v>
          </cell>
          <cell r="AD122">
            <v>121909.93695</v>
          </cell>
        </row>
        <row r="123">
          <cell r="E123" t="str">
            <v>Tobacco</v>
          </cell>
          <cell r="H123">
            <v>5.1099999999999994</v>
          </cell>
          <cell r="K123">
            <v>5.35</v>
          </cell>
          <cell r="N123">
            <v>4.3899999999999997</v>
          </cell>
          <cell r="Q123">
            <v>1.6600000000000001</v>
          </cell>
          <cell r="T123">
            <v>1.7600000000000002</v>
          </cell>
          <cell r="Z123">
            <v>1.9000000000000001</v>
          </cell>
          <cell r="AA123">
            <v>2.0354549999999998</v>
          </cell>
          <cell r="AB123">
            <v>2.1809089999999998</v>
          </cell>
          <cell r="AD123">
            <v>56542.382870000009</v>
          </cell>
        </row>
        <row r="124">
          <cell r="E124" t="str">
            <v>Tobacco</v>
          </cell>
          <cell r="H124">
            <v>3.6000000000000005</v>
          </cell>
          <cell r="K124">
            <v>4.38</v>
          </cell>
          <cell r="N124">
            <v>5.33</v>
          </cell>
          <cell r="Q124">
            <v>5.14</v>
          </cell>
          <cell r="T124">
            <v>5.76</v>
          </cell>
          <cell r="Z124">
            <v>6.78</v>
          </cell>
          <cell r="AA124">
            <v>7.7263639999999993</v>
          </cell>
          <cell r="AB124">
            <v>8.5445449999999994</v>
          </cell>
          <cell r="AD124">
            <v>15721.327000000003</v>
          </cell>
        </row>
        <row r="125">
          <cell r="E125" t="str">
            <v>Tobacco</v>
          </cell>
          <cell r="H125">
            <v>3.89</v>
          </cell>
          <cell r="K125">
            <v>4.1099999999999994</v>
          </cell>
          <cell r="N125">
            <v>4.57</v>
          </cell>
          <cell r="Q125">
            <v>4.8000000000000007</v>
          </cell>
          <cell r="T125">
            <v>4.6300000000000008</v>
          </cell>
          <cell r="Z125">
            <v>2.4900000000000002</v>
          </cell>
          <cell r="AA125">
            <v>2.6472729999999998</v>
          </cell>
          <cell r="AB125">
            <v>2.8254539999999997</v>
          </cell>
          <cell r="AD125">
            <v>12681.193249999998</v>
          </cell>
        </row>
        <row r="126">
          <cell r="E126" t="str">
            <v>Energy Equipment &amp; Services</v>
          </cell>
          <cell r="H126">
            <v>1.67</v>
          </cell>
          <cell r="K126">
            <v>3.05</v>
          </cell>
          <cell r="N126">
            <v>4.1800000000000006</v>
          </cell>
          <cell r="Q126">
            <v>4.5</v>
          </cell>
          <cell r="T126">
            <v>2.78</v>
          </cell>
          <cell r="Z126">
            <v>2.86</v>
          </cell>
          <cell r="AA126">
            <v>3.8325</v>
          </cell>
          <cell r="AB126">
            <v>5.4787500000000007</v>
          </cell>
          <cell r="AD126">
            <v>102408.26180000001</v>
          </cell>
        </row>
        <row r="127">
          <cell r="E127" t="str">
            <v>Energy Equipment &amp; Services</v>
          </cell>
          <cell r="H127">
            <v>1.5949999999999998</v>
          </cell>
          <cell r="K127">
            <v>2.13</v>
          </cell>
          <cell r="N127">
            <v>2.4900000000000002</v>
          </cell>
          <cell r="Q127">
            <v>2.9</v>
          </cell>
          <cell r="T127">
            <v>1.28</v>
          </cell>
          <cell r="Z127">
            <v>2.06</v>
          </cell>
          <cell r="AA127">
            <v>3.3587879999999997</v>
          </cell>
          <cell r="AB127">
            <v>4.5582349999999998</v>
          </cell>
          <cell r="AD127">
            <v>38073.690930000004</v>
          </cell>
        </row>
        <row r="128">
          <cell r="E128" t="str">
            <v>Energy Equipment &amp; Services</v>
          </cell>
          <cell r="H128">
            <v>0.99499999999999988</v>
          </cell>
          <cell r="K128">
            <v>1.95</v>
          </cell>
          <cell r="N128">
            <v>3.75</v>
          </cell>
          <cell r="Q128">
            <v>5.0999999999999996</v>
          </cell>
          <cell r="T128">
            <v>3.9399999999999995</v>
          </cell>
          <cell r="Z128">
            <v>4.09</v>
          </cell>
          <cell r="AA128">
            <v>4.4513800000000003</v>
          </cell>
          <cell r="AB128">
            <v>5.6617249999999997</v>
          </cell>
          <cell r="AD128">
            <v>27538.08193</v>
          </cell>
        </row>
        <row r="129">
          <cell r="E129" t="str">
            <v>Energy Equipment &amp; Services</v>
          </cell>
          <cell r="H129">
            <v>1.75</v>
          </cell>
          <cell r="K129">
            <v>5.12</v>
          </cell>
          <cell r="N129">
            <v>6.54</v>
          </cell>
          <cell r="Q129">
            <v>9.42</v>
          </cell>
          <cell r="T129">
            <v>9.9</v>
          </cell>
          <cell r="Z129">
            <v>6.7</v>
          </cell>
          <cell r="AA129">
            <v>6.2553570000000001</v>
          </cell>
          <cell r="AB129">
            <v>4.9980000000000002</v>
          </cell>
          <cell r="AD129">
            <v>4410.6315750000003</v>
          </cell>
        </row>
        <row r="130">
          <cell r="E130" t="str">
            <v>Energy Equipment &amp; Services</v>
          </cell>
          <cell r="H130">
            <v>2.57</v>
          </cell>
          <cell r="K130">
            <v>4.18</v>
          </cell>
          <cell r="N130">
            <v>4.7399999999999993</v>
          </cell>
          <cell r="Q130">
            <v>5.3500000000000005</v>
          </cell>
          <cell r="T130">
            <v>1.92</v>
          </cell>
          <cell r="Z130">
            <v>2.2200000000000002</v>
          </cell>
          <cell r="AA130">
            <v>4.3543329999999996</v>
          </cell>
          <cell r="AB130">
            <v>6.0060000000000002</v>
          </cell>
          <cell r="AD130">
            <v>25691.274849999998</v>
          </cell>
        </row>
        <row r="131">
          <cell r="E131" t="str">
            <v>Energy Equipment &amp; Services</v>
          </cell>
          <cell r="H131">
            <v>0.76</v>
          </cell>
          <cell r="K131">
            <v>1.4350000000000001</v>
          </cell>
          <cell r="N131">
            <v>2.13</v>
          </cell>
          <cell r="Q131">
            <v>2.68</v>
          </cell>
          <cell r="T131">
            <v>2.31</v>
          </cell>
          <cell r="Z131">
            <v>2.42</v>
          </cell>
          <cell r="AA131">
            <v>2.6721729999999999</v>
          </cell>
          <cell r="AB131">
            <v>3.74</v>
          </cell>
          <cell r="AD131">
            <v>12209.69541</v>
          </cell>
        </row>
        <row r="132">
          <cell r="E132" t="str">
            <v>Industrial Conglomerates</v>
          </cell>
          <cell r="H132">
            <v>7.4</v>
          </cell>
          <cell r="K132">
            <v>6.3</v>
          </cell>
          <cell r="N132">
            <v>2.17</v>
          </cell>
          <cell r="Q132">
            <v>2.97</v>
          </cell>
          <cell r="T132">
            <v>2.3899999999999997</v>
          </cell>
          <cell r="Z132">
            <v>2.8026389999999997</v>
          </cell>
          <cell r="AA132">
            <v>3.2905549999999999</v>
          </cell>
          <cell r="AB132">
            <v>3.7782739999999997</v>
          </cell>
          <cell r="AD132">
            <v>18898.362600000004</v>
          </cell>
        </row>
        <row r="133">
          <cell r="E133" t="str">
            <v>Electrical Equipment</v>
          </cell>
          <cell r="H133">
            <v>1.71</v>
          </cell>
          <cell r="K133">
            <v>2.15</v>
          </cell>
          <cell r="N133">
            <v>2.6400000000000006</v>
          </cell>
          <cell r="Q133">
            <v>3.0599999999999996</v>
          </cell>
          <cell r="T133">
            <v>2.7</v>
          </cell>
          <cell r="Z133">
            <v>3.36</v>
          </cell>
          <cell r="AA133">
            <v>4.24</v>
          </cell>
          <cell r="AB133">
            <v>4.7364280000000001</v>
          </cell>
          <cell r="AD133">
            <v>7039.7987700000003</v>
          </cell>
        </row>
        <row r="134">
          <cell r="E134" t="str">
            <v>Energy Equipment &amp; Services</v>
          </cell>
          <cell r="H134">
            <v>0.77</v>
          </cell>
          <cell r="K134">
            <v>1.615</v>
          </cell>
          <cell r="N134">
            <v>2.29</v>
          </cell>
          <cell r="Q134">
            <v>2.9400000000000004</v>
          </cell>
          <cell r="T134">
            <v>2.88</v>
          </cell>
          <cell r="Z134">
            <v>1.47</v>
          </cell>
          <cell r="AA134">
            <v>1.7142309999999998</v>
          </cell>
          <cell r="AB134">
            <v>2.263846</v>
          </cell>
          <cell r="AD134">
            <v>10502.2899</v>
          </cell>
        </row>
        <row r="135">
          <cell r="E135" t="str">
            <v>Energy Equipment &amp; Services</v>
          </cell>
          <cell r="H135">
            <v>2.0100000000000002</v>
          </cell>
          <cell r="K135">
            <v>3.5999999999999996</v>
          </cell>
          <cell r="N135">
            <v>3.09</v>
          </cell>
          <cell r="Q135">
            <v>3.04</v>
          </cell>
          <cell r="T135">
            <v>1.2999999999999998</v>
          </cell>
          <cell r="Z135">
            <v>1.1300000000000001</v>
          </cell>
          <cell r="AA135">
            <v>1.475357</v>
          </cell>
          <cell r="AB135">
            <v>2.5414279999999998</v>
          </cell>
          <cell r="AD135">
            <v>5100.7287500000002</v>
          </cell>
        </row>
        <row r="136">
          <cell r="E136" t="str">
            <v>Health Care Technology</v>
          </cell>
          <cell r="H136">
            <v>1.1000000000000001</v>
          </cell>
          <cell r="K136">
            <v>1.3800000000000001</v>
          </cell>
          <cell r="N136">
            <v>1.75</v>
          </cell>
          <cell r="Q136">
            <v>2.1999999999999997</v>
          </cell>
          <cell r="T136">
            <v>2.4300000000000002</v>
          </cell>
          <cell r="Z136">
            <v>1.48</v>
          </cell>
          <cell r="AA136">
            <v>1.8313039999999998</v>
          </cell>
          <cell r="AB136">
            <v>2.2226089999999998</v>
          </cell>
          <cell r="AD136">
            <v>9553.498292000002</v>
          </cell>
        </row>
        <row r="137">
          <cell r="E137" t="str">
            <v>Energy Equipment &amp; Services</v>
          </cell>
          <cell r="H137">
            <v>1.56</v>
          </cell>
          <cell r="K137">
            <v>2.7600000000000002</v>
          </cell>
          <cell r="N137">
            <v>4.09</v>
          </cell>
          <cell r="Q137">
            <v>4.05</v>
          </cell>
          <cell r="T137">
            <v>2.98</v>
          </cell>
          <cell r="Z137">
            <v>2.59</v>
          </cell>
          <cell r="AA137">
            <v>1.8225</v>
          </cell>
          <cell r="AB137">
            <v>3.738966</v>
          </cell>
          <cell r="AD137">
            <v>4580.8405199999997</v>
          </cell>
        </row>
        <row r="138">
          <cell r="E138" t="str">
            <v>Oil Gas &amp; Consumable Fuels</v>
          </cell>
          <cell r="H138">
            <v>5.35</v>
          </cell>
          <cell r="K138">
            <v>6.5499999999999989</v>
          </cell>
          <cell r="N138">
            <v>7.28</v>
          </cell>
          <cell r="Q138">
            <v>8.44</v>
          </cell>
          <cell r="T138">
            <v>4.01</v>
          </cell>
          <cell r="Z138">
            <v>6.22</v>
          </cell>
          <cell r="AA138">
            <v>8.6120000000000001</v>
          </cell>
          <cell r="AB138">
            <v>8.8194999999999997</v>
          </cell>
          <cell r="AD138">
            <v>358717.58252000005</v>
          </cell>
        </row>
        <row r="139">
          <cell r="E139" t="str">
            <v>Oil Gas &amp; Consumable Fuels</v>
          </cell>
          <cell r="H139">
            <v>6.54</v>
          </cell>
          <cell r="K139">
            <v>7.9300000000000006</v>
          </cell>
          <cell r="N139">
            <v>8.35</v>
          </cell>
          <cell r="Q139">
            <v>11.36</v>
          </cell>
          <cell r="T139">
            <v>4.84</v>
          </cell>
          <cell r="Z139">
            <v>9.370000000000001</v>
          </cell>
          <cell r="AA139">
            <v>13.509500000000001</v>
          </cell>
          <cell r="AB139">
            <v>13.2005</v>
          </cell>
          <cell r="AD139">
            <v>197830.67069999999</v>
          </cell>
        </row>
        <row r="140">
          <cell r="E140" t="str">
            <v>Oil Gas &amp; Consumable Fuels</v>
          </cell>
          <cell r="H140">
            <v>9.35</v>
          </cell>
          <cell r="K140">
            <v>9.99</v>
          </cell>
          <cell r="N140">
            <v>9.14</v>
          </cell>
          <cell r="Q140">
            <v>10.61</v>
          </cell>
          <cell r="T140">
            <v>3.6500000000000004</v>
          </cell>
          <cell r="Z140">
            <v>5.92</v>
          </cell>
          <cell r="AA140">
            <v>8.3335000000000008</v>
          </cell>
          <cell r="AB140">
            <v>8.7665000000000006</v>
          </cell>
          <cell r="AD140">
            <v>93121.841159999996</v>
          </cell>
        </row>
        <row r="141">
          <cell r="E141" t="str">
            <v>Oil Gas &amp; Consumable Fuels</v>
          </cell>
          <cell r="H141">
            <v>4.88</v>
          </cell>
          <cell r="K141">
            <v>4.78</v>
          </cell>
          <cell r="N141">
            <v>5.26</v>
          </cell>
          <cell r="Q141">
            <v>8.9499999999999993</v>
          </cell>
          <cell r="T141">
            <v>3.79</v>
          </cell>
          <cell r="Z141">
            <v>5.72</v>
          </cell>
          <cell r="AA141">
            <v>8.2565000000000008</v>
          </cell>
          <cell r="AB141">
            <v>9.1755000000000013</v>
          </cell>
          <cell r="AD141">
            <v>67639.328750000001</v>
          </cell>
        </row>
        <row r="142">
          <cell r="E142" t="str">
            <v>Oil Gas &amp; Consumable Fuels</v>
          </cell>
          <cell r="H142">
            <v>6.73</v>
          </cell>
          <cell r="K142">
            <v>6.3500000000000005</v>
          </cell>
          <cell r="N142">
            <v>6.24</v>
          </cell>
          <cell r="Q142">
            <v>9.5500000000000007</v>
          </cell>
          <cell r="T142">
            <v>3.7600000000000002</v>
          </cell>
          <cell r="Z142">
            <v>6.53</v>
          </cell>
          <cell r="AA142">
            <v>6.2547619999999995</v>
          </cell>
          <cell r="AB142">
            <v>7.4911110000000001</v>
          </cell>
          <cell r="AD142">
            <v>27757.260000000002</v>
          </cell>
        </row>
        <row r="143">
          <cell r="E143" t="str">
            <v>Oil Gas &amp; Consumable Fuels</v>
          </cell>
          <cell r="H143">
            <v>7.83</v>
          </cell>
          <cell r="K143">
            <v>7.4700000000000006</v>
          </cell>
          <cell r="N143">
            <v>8.4499999999999993</v>
          </cell>
          <cell r="Q143">
            <v>11.280000000000001</v>
          </cell>
          <cell r="T143">
            <v>5.6</v>
          </cell>
          <cell r="Z143">
            <v>8.92</v>
          </cell>
          <cell r="AA143">
            <v>11.896471</v>
          </cell>
          <cell r="AB143">
            <v>12.379564999999999</v>
          </cell>
          <cell r="AD143">
            <v>37662.164340000003</v>
          </cell>
        </row>
        <row r="144">
          <cell r="E144" t="str">
            <v>Oil Gas &amp; Consumable Fuels</v>
          </cell>
          <cell r="H144">
            <v>5.4550000000000001</v>
          </cell>
          <cell r="K144">
            <v>5.9</v>
          </cell>
          <cell r="N144">
            <v>3.96</v>
          </cell>
          <cell r="Q144">
            <v>4.9700000000000006</v>
          </cell>
          <cell r="T144">
            <v>-1.1600000000000001</v>
          </cell>
          <cell r="Z144">
            <v>1.82</v>
          </cell>
          <cell r="AA144">
            <v>3.4330769999999999</v>
          </cell>
          <cell r="AB144">
            <v>4.0751849999999994</v>
          </cell>
          <cell r="AD144">
            <v>35965.793090000006</v>
          </cell>
        </row>
        <row r="145">
          <cell r="E145" t="str">
            <v>Specialty Retail</v>
          </cell>
          <cell r="H145">
            <v>0.7</v>
          </cell>
          <cell r="K145">
            <v>0.92</v>
          </cell>
          <cell r="N145">
            <v>0.83</v>
          </cell>
          <cell r="Q145">
            <v>0.27</v>
          </cell>
          <cell r="T145">
            <v>1.23</v>
          </cell>
          <cell r="Z145">
            <v>1.588333</v>
          </cell>
          <cell r="AA145">
            <v>1.842778</v>
          </cell>
          <cell r="AB145">
            <v>2.0215549999999998</v>
          </cell>
          <cell r="AD145">
            <v>6086.6844499999997</v>
          </cell>
        </row>
        <row r="146">
          <cell r="E146" t="str">
            <v>Oil Gas &amp; Consumable Fuels</v>
          </cell>
          <cell r="H146">
            <v>4.4800000000000004</v>
          </cell>
          <cell r="K146">
            <v>6.42</v>
          </cell>
          <cell r="N146">
            <v>5.45</v>
          </cell>
          <cell r="Q146">
            <v>6.4699999999999989</v>
          </cell>
          <cell r="T146">
            <v>1.6199999999999999</v>
          </cell>
          <cell r="Z146">
            <v>3.65</v>
          </cell>
          <cell r="AA146">
            <v>4.0586669999999998</v>
          </cell>
          <cell r="AB146">
            <v>4.1476470000000001</v>
          </cell>
          <cell r="AD146">
            <v>18371.896200000003</v>
          </cell>
        </row>
        <row r="147">
          <cell r="E147" t="str">
            <v>Oil Gas &amp; Consumable Fuels</v>
          </cell>
          <cell r="H147">
            <v>4.1162548999999995</v>
          </cell>
          <cell r="K147">
            <v>5.71</v>
          </cell>
          <cell r="N147">
            <v>5.97</v>
          </cell>
          <cell r="Q147">
            <v>7.3199999999999994</v>
          </cell>
          <cell r="T147">
            <v>2.2800000000000002</v>
          </cell>
          <cell r="Z147">
            <v>5.15</v>
          </cell>
          <cell r="AA147">
            <v>7.1316660000000001</v>
          </cell>
          <cell r="AB147">
            <v>7.7838889999999994</v>
          </cell>
          <cell r="AD147">
            <v>18094.108032</v>
          </cell>
        </row>
        <row r="148">
          <cell r="E148" t="str">
            <v>Oil Gas &amp; Consumable Fuels</v>
          </cell>
          <cell r="H148">
            <v>5.21</v>
          </cell>
          <cell r="K148">
            <v>4.83</v>
          </cell>
          <cell r="N148">
            <v>4.3600000000000003</v>
          </cell>
          <cell r="Q148">
            <v>7.49</v>
          </cell>
          <cell r="T148">
            <v>2.99</v>
          </cell>
          <cell r="Z148">
            <v>0.92</v>
          </cell>
          <cell r="AA148">
            <v>3.514815</v>
          </cell>
          <cell r="AB148">
            <v>5.3337029999999999</v>
          </cell>
          <cell r="AD148">
            <v>23957.82375</v>
          </cell>
        </row>
        <row r="149">
          <cell r="E149" t="str">
            <v>Oil Gas &amp; Consumable Fuels</v>
          </cell>
          <cell r="H149">
            <v>0.47499999999999998</v>
          </cell>
          <cell r="K149">
            <v>0.46499999999999997</v>
          </cell>
          <cell r="N149">
            <v>0.65</v>
          </cell>
          <cell r="Q149">
            <v>1.53</v>
          </cell>
          <cell r="T149">
            <v>1.5</v>
          </cell>
          <cell r="Z149">
            <v>1.73</v>
          </cell>
          <cell r="AA149">
            <v>1.9091669999999998</v>
          </cell>
          <cell r="AB149">
            <v>2.4030429999999998</v>
          </cell>
          <cell r="AD149">
            <v>13032.37146</v>
          </cell>
        </row>
        <row r="150">
          <cell r="E150" t="str">
            <v>Oil Gas &amp; Consumable Fuels</v>
          </cell>
          <cell r="H150">
            <v>2.5499999999999998</v>
          </cell>
          <cell r="K150">
            <v>3.62</v>
          </cell>
          <cell r="N150">
            <v>3.2</v>
          </cell>
          <cell r="Q150">
            <v>3.56</v>
          </cell>
          <cell r="T150">
            <v>2.5499999999999998</v>
          </cell>
          <cell r="Z150">
            <v>2.95</v>
          </cell>
          <cell r="AA150">
            <v>2.8813329999999997</v>
          </cell>
          <cell r="AB150">
            <v>2.9213329999999997</v>
          </cell>
          <cell r="AD150">
            <v>21018.973399999999</v>
          </cell>
        </row>
        <row r="151">
          <cell r="E151" t="str">
            <v>Oil Gas &amp; Consumable Fuels</v>
          </cell>
          <cell r="H151">
            <v>3.1452016</v>
          </cell>
          <cell r="K151">
            <v>2.4547916000000001</v>
          </cell>
          <cell r="N151">
            <v>1.53</v>
          </cell>
          <cell r="Q151">
            <v>1.83</v>
          </cell>
          <cell r="T151">
            <v>1.1800000000000002</v>
          </cell>
          <cell r="Z151">
            <v>1.57</v>
          </cell>
          <cell r="AA151">
            <v>1.7672729999999999</v>
          </cell>
          <cell r="AB151">
            <v>1.838182</v>
          </cell>
          <cell r="AD151">
            <v>16425.5</v>
          </cell>
        </row>
        <row r="152">
          <cell r="E152" t="str">
            <v>Oil Gas &amp; Consumable Fuels</v>
          </cell>
          <cell r="H152">
            <v>3.8799999999999994</v>
          </cell>
          <cell r="K152">
            <v>3.19</v>
          </cell>
          <cell r="N152">
            <v>4.32</v>
          </cell>
          <cell r="Q152">
            <v>8.7199999999999989</v>
          </cell>
          <cell r="T152">
            <v>3.1</v>
          </cell>
          <cell r="Z152">
            <v>4.13</v>
          </cell>
          <cell r="AA152">
            <v>6.0715379999999994</v>
          </cell>
          <cell r="AB152">
            <v>7.1215389999999994</v>
          </cell>
          <cell r="AD152">
            <v>9947.8991800000003</v>
          </cell>
        </row>
        <row r="153">
          <cell r="E153" t="str">
            <v>Oil Gas &amp; Consumable Fuels</v>
          </cell>
          <cell r="H153">
            <v>4.0299999999999994</v>
          </cell>
          <cell r="K153">
            <v>4.8</v>
          </cell>
          <cell r="N153">
            <v>5.4</v>
          </cell>
          <cell r="Q153">
            <v>6.97</v>
          </cell>
          <cell r="T153">
            <v>3.3600000000000003</v>
          </cell>
          <cell r="Z153">
            <v>4.22</v>
          </cell>
          <cell r="AA153">
            <v>5.0223810000000002</v>
          </cell>
          <cell r="AB153">
            <v>6.8238110000000001</v>
          </cell>
          <cell r="AD153">
            <v>14877.848460000001</v>
          </cell>
        </row>
        <row r="154">
          <cell r="E154" t="str">
            <v>Oil Gas &amp; Consumable Fuels</v>
          </cell>
          <cell r="H154">
            <v>6.68</v>
          </cell>
          <cell r="K154">
            <v>8.31</v>
          </cell>
          <cell r="N154">
            <v>8.17</v>
          </cell>
          <cell r="Q154">
            <v>4.59</v>
          </cell>
          <cell r="T154">
            <v>-0.56000000000000005</v>
          </cell>
          <cell r="Z154">
            <v>1.62</v>
          </cell>
          <cell r="AA154">
            <v>3.9580000000000002</v>
          </cell>
          <cell r="AB154">
            <v>4.1661109999999999</v>
          </cell>
          <cell r="AD154">
            <v>13224.0975</v>
          </cell>
        </row>
        <row r="155">
          <cell r="E155" t="str">
            <v>Oil Gas &amp; Consumable Fuels</v>
          </cell>
          <cell r="H155">
            <v>0.87</v>
          </cell>
          <cell r="K155">
            <v>1.1700000000000002</v>
          </cell>
          <cell r="N155">
            <v>1.6999999999999997</v>
          </cell>
          <cell r="Q155">
            <v>2.15</v>
          </cell>
          <cell r="T155">
            <v>0.94000000000000006</v>
          </cell>
          <cell r="Z155">
            <v>1.28</v>
          </cell>
          <cell r="AA155">
            <v>1.493333</v>
          </cell>
          <cell r="AB155">
            <v>1.8788889999999998</v>
          </cell>
          <cell r="AD155">
            <v>15721.14258</v>
          </cell>
        </row>
        <row r="156">
          <cell r="E156" t="str">
            <v>Oil Gas &amp; Consumable Fuels</v>
          </cell>
          <cell r="H156">
            <v>1.6</v>
          </cell>
          <cell r="K156">
            <v>2.23</v>
          </cell>
          <cell r="N156">
            <v>1.56</v>
          </cell>
          <cell r="Q156">
            <v>3.6399999999999997</v>
          </cell>
          <cell r="T156">
            <v>1.91</v>
          </cell>
          <cell r="Z156">
            <v>3.0500000000000003</v>
          </cell>
          <cell r="AA156">
            <v>4.2676189999999998</v>
          </cell>
          <cell r="AB156">
            <v>5.8442859999999994</v>
          </cell>
          <cell r="AD156">
            <v>12906.032790000001</v>
          </cell>
        </row>
        <row r="157">
          <cell r="E157" t="str">
            <v>Oil Gas &amp; Consumable Fuels</v>
          </cell>
          <cell r="H157">
            <v>1</v>
          </cell>
          <cell r="K157">
            <v>1.1199999999999999</v>
          </cell>
          <cell r="N157">
            <v>1.69</v>
          </cell>
          <cell r="Q157">
            <v>1.9400000000000002</v>
          </cell>
          <cell r="T157">
            <v>1.03</v>
          </cell>
          <cell r="Z157">
            <v>0.56000000000000005</v>
          </cell>
          <cell r="AA157">
            <v>1.000345</v>
          </cell>
          <cell r="AB157">
            <v>1.5878789999999998</v>
          </cell>
          <cell r="AD157">
            <v>10504.249600000001</v>
          </cell>
        </row>
        <row r="158">
          <cell r="E158" t="str">
            <v>Oil Gas &amp; Consumable Fuels</v>
          </cell>
          <cell r="H158">
            <v>0.54</v>
          </cell>
          <cell r="K158">
            <v>0.48000000000000009</v>
          </cell>
          <cell r="N158">
            <v>0.96</v>
          </cell>
          <cell r="Q158">
            <v>1.2799999999999998</v>
          </cell>
          <cell r="T158">
            <v>1.29</v>
          </cell>
          <cell r="Z158">
            <v>0.98</v>
          </cell>
          <cell r="AA158">
            <v>1.1245449999999999</v>
          </cell>
          <cell r="AB158">
            <v>1.2725</v>
          </cell>
          <cell r="AD158">
            <v>14371.99323</v>
          </cell>
        </row>
        <row r="159">
          <cell r="E159" t="str">
            <v>Oil Gas &amp; Consumable Fuels</v>
          </cell>
          <cell r="H159">
            <v>1.48</v>
          </cell>
          <cell r="K159">
            <v>2.2000000000000002</v>
          </cell>
          <cell r="N159">
            <v>1.45</v>
          </cell>
          <cell r="Q159">
            <v>2.41</v>
          </cell>
          <cell r="T159">
            <v>2.96</v>
          </cell>
          <cell r="Z159">
            <v>2.2800000000000002</v>
          </cell>
          <cell r="AA159">
            <v>2.9017390000000001</v>
          </cell>
          <cell r="AB159">
            <v>4.2275</v>
          </cell>
          <cell r="AD159">
            <v>9949.4082000000017</v>
          </cell>
        </row>
        <row r="160">
          <cell r="E160" t="str">
            <v>Oil Gas &amp; Consumable Fuels</v>
          </cell>
          <cell r="H160">
            <v>0.75499999999999989</v>
          </cell>
          <cell r="K160">
            <v>0.78</v>
          </cell>
          <cell r="N160">
            <v>1.1199999999999999</v>
          </cell>
          <cell r="Q160">
            <v>1.5500000000000003</v>
          </cell>
          <cell r="T160">
            <v>0.69</v>
          </cell>
          <cell r="Z160">
            <v>0.62</v>
          </cell>
          <cell r="AA160">
            <v>1.191111</v>
          </cell>
          <cell r="AB160">
            <v>1.3813329999999999</v>
          </cell>
          <cell r="AD160">
            <v>5875.534560000001</v>
          </cell>
        </row>
        <row r="161">
          <cell r="E161" t="str">
            <v>Oil Gas &amp; Consumable Fuels</v>
          </cell>
          <cell r="H161">
            <v>1.4750000000000001</v>
          </cell>
          <cell r="K161">
            <v>1.845</v>
          </cell>
          <cell r="N161">
            <v>1.68</v>
          </cell>
          <cell r="Q161">
            <v>2.31</v>
          </cell>
          <cell r="T161">
            <v>1.72</v>
          </cell>
          <cell r="Z161">
            <v>0.98</v>
          </cell>
          <cell r="AA161">
            <v>1.4729409999999998</v>
          </cell>
          <cell r="AB161">
            <v>2.8959999999999999</v>
          </cell>
          <cell r="AD161">
            <v>7761.8980999999994</v>
          </cell>
        </row>
        <row r="162">
          <cell r="E162" t="str">
            <v>Oil Gas &amp; Consumable Fuels</v>
          </cell>
          <cell r="H162">
            <v>3.1100000000000003</v>
          </cell>
          <cell r="K162">
            <v>1.44</v>
          </cell>
          <cell r="N162">
            <v>2.4500000000000002</v>
          </cell>
          <cell r="Q162">
            <v>3.0800000000000005</v>
          </cell>
          <cell r="T162">
            <v>-5.0000000000000017E-2</v>
          </cell>
          <cell r="Z162">
            <v>1.77</v>
          </cell>
          <cell r="AA162">
            <v>3.507917</v>
          </cell>
          <cell r="AB162">
            <v>4.9175000000000004</v>
          </cell>
          <cell r="AD162">
            <v>8819.7482400000008</v>
          </cell>
        </row>
        <row r="163">
          <cell r="E163" t="str">
            <v>Oil Gas &amp; Consumable Fuels</v>
          </cell>
          <cell r="H163">
            <v>7.379999999999999</v>
          </cell>
          <cell r="K163">
            <v>7.57</v>
          </cell>
          <cell r="N163">
            <v>6.910000000000001</v>
          </cell>
          <cell r="Q163">
            <v>7.48</v>
          </cell>
          <cell r="T163">
            <v>-0.33</v>
          </cell>
          <cell r="Z163">
            <v>1.79</v>
          </cell>
          <cell r="AA163">
            <v>0.19454539999999998</v>
          </cell>
          <cell r="AB163">
            <v>1.934167</v>
          </cell>
          <cell r="AD163">
            <v>4548.7789200000007</v>
          </cell>
        </row>
        <row r="164">
          <cell r="E164" t="str">
            <v>Oil Gas &amp; Consumable Fuels</v>
          </cell>
          <cell r="H164">
            <v>4.0599999999999996</v>
          </cell>
          <cell r="K164">
            <v>5.7350000000000003</v>
          </cell>
          <cell r="N164">
            <v>4.0599999999999996</v>
          </cell>
          <cell r="Q164">
            <v>2.09</v>
          </cell>
          <cell r="T164">
            <v>-0.71</v>
          </cell>
          <cell r="Z164">
            <v>-0.28999999999999998</v>
          </cell>
          <cell r="AA164">
            <v>4.472353</v>
          </cell>
          <cell r="AB164">
            <v>3.8511769999999999</v>
          </cell>
          <cell r="AD164">
            <v>3500.7995000000005</v>
          </cell>
        </row>
        <row r="165">
          <cell r="E165" t="str">
            <v>Oil Gas &amp; Consumable Fuels</v>
          </cell>
          <cell r="H165">
            <v>1.02</v>
          </cell>
          <cell r="K165">
            <v>1.46</v>
          </cell>
          <cell r="N165">
            <v>0.43000000000000005</v>
          </cell>
          <cell r="Q165">
            <v>2.6100000000000003</v>
          </cell>
          <cell r="T165">
            <v>1.8800000000000001</v>
          </cell>
          <cell r="Z165">
            <v>2.16</v>
          </cell>
          <cell r="AA165">
            <v>2.8789469999999997</v>
          </cell>
          <cell r="AB165">
            <v>3.4263159999999999</v>
          </cell>
          <cell r="AD165">
            <v>7181.5082000000002</v>
          </cell>
        </row>
        <row r="166">
          <cell r="E166" t="str">
            <v>Capital Markets</v>
          </cell>
          <cell r="H166">
            <v>11.25</v>
          </cell>
          <cell r="K166">
            <v>19.71</v>
          </cell>
          <cell r="N166">
            <v>24.740000000000002</v>
          </cell>
          <cell r="Q166">
            <v>4.6500000000000012</v>
          </cell>
          <cell r="T166">
            <v>21.77</v>
          </cell>
          <cell r="Z166">
            <v>13.18</v>
          </cell>
          <cell r="AA166">
            <v>10.501154999999999</v>
          </cell>
          <cell r="AB166">
            <v>16.212970000000002</v>
          </cell>
          <cell r="AD166">
            <v>54253.450650000006</v>
          </cell>
        </row>
        <row r="167">
          <cell r="E167" t="str">
            <v>Capital Markets</v>
          </cell>
          <cell r="H167">
            <v>4.78</v>
          </cell>
          <cell r="K167">
            <v>6.35</v>
          </cell>
          <cell r="N167">
            <v>2.1800000000000002</v>
          </cell>
          <cell r="Q167">
            <v>1.4799999999999995</v>
          </cell>
          <cell r="T167">
            <v>-1</v>
          </cell>
          <cell r="Z167">
            <v>2.44</v>
          </cell>
          <cell r="AA167">
            <v>1.1408</v>
          </cell>
          <cell r="AB167">
            <v>2.6538459999999997</v>
          </cell>
          <cell r="AD167">
            <v>23541.312959999999</v>
          </cell>
        </row>
        <row r="168">
          <cell r="E168" t="str">
            <v>Capital Markets</v>
          </cell>
          <cell r="H168">
            <v>2.173</v>
          </cell>
          <cell r="K168">
            <v>2.4168000000000003</v>
          </cell>
          <cell r="N168">
            <v>2.62</v>
          </cell>
          <cell r="Q168">
            <v>2.3900000000000006</v>
          </cell>
          <cell r="T168">
            <v>2.13</v>
          </cell>
          <cell r="Z168">
            <v>2.2800000000000002</v>
          </cell>
          <cell r="AA168">
            <v>2.2368419999999998</v>
          </cell>
          <cell r="AB168">
            <v>2.5147619999999997</v>
          </cell>
          <cell r="AD168">
            <v>24971.069639999998</v>
          </cell>
        </row>
        <row r="169">
          <cell r="E169" t="str">
            <v>Capital Markets</v>
          </cell>
          <cell r="H169">
            <v>2.8200000000000003</v>
          </cell>
          <cell r="K169">
            <v>3.43</v>
          </cell>
          <cell r="N169">
            <v>4.5299999999999994</v>
          </cell>
          <cell r="Q169">
            <v>5.61</v>
          </cell>
          <cell r="T169">
            <v>4.12</v>
          </cell>
          <cell r="Z169">
            <v>3.4000000000000004</v>
          </cell>
          <cell r="AA169">
            <v>3.6927779999999997</v>
          </cell>
          <cell r="AB169">
            <v>4.1421060000000001</v>
          </cell>
          <cell r="AD169">
            <v>16784.4987</v>
          </cell>
        </row>
        <row r="170">
          <cell r="E170" t="str">
            <v>Capital Markets</v>
          </cell>
          <cell r="H170">
            <v>0.56000000000000005</v>
          </cell>
          <cell r="K170">
            <v>0.79999999999999993</v>
          </cell>
          <cell r="N170">
            <v>0.98</v>
          </cell>
          <cell r="Q170">
            <v>1.06</v>
          </cell>
          <cell r="T170">
            <v>0.68</v>
          </cell>
          <cell r="Z170">
            <v>0.38</v>
          </cell>
          <cell r="AA170">
            <v>0.77100000000000002</v>
          </cell>
          <cell r="AB170">
            <v>0.91400000000000003</v>
          </cell>
          <cell r="AD170">
            <v>12203.846900000002</v>
          </cell>
        </row>
        <row r="171">
          <cell r="E171" t="str">
            <v>Capital Markets</v>
          </cell>
          <cell r="H171">
            <v>4.34</v>
          </cell>
          <cell r="K171">
            <v>5.9</v>
          </cell>
          <cell r="N171">
            <v>7.52</v>
          </cell>
          <cell r="Q171">
            <v>5.07</v>
          </cell>
          <cell r="T171">
            <v>4.91</v>
          </cell>
          <cell r="Z171">
            <v>6.9976469999999997</v>
          </cell>
          <cell r="AA171">
            <v>9.1734969999999993</v>
          </cell>
          <cell r="AB171">
            <v>10.028542</v>
          </cell>
          <cell r="AD171">
            <v>16485.422408000002</v>
          </cell>
        </row>
        <row r="172">
          <cell r="E172" t="str">
            <v>Capital Markets</v>
          </cell>
          <cell r="H172">
            <v>2.65</v>
          </cell>
          <cell r="K172">
            <v>3.0100000000000002</v>
          </cell>
          <cell r="N172">
            <v>3.66</v>
          </cell>
          <cell r="Q172">
            <v>4.84</v>
          </cell>
          <cell r="T172">
            <v>3.15</v>
          </cell>
          <cell r="Z172">
            <v>2.65</v>
          </cell>
          <cell r="AA172">
            <v>2.6754549999999999</v>
          </cell>
          <cell r="AB172">
            <v>3.1668419999999999</v>
          </cell>
          <cell r="AD172">
            <v>8808.8832899999998</v>
          </cell>
        </row>
        <row r="173">
          <cell r="E173" t="str">
            <v>Capital Markets</v>
          </cell>
          <cell r="H173">
            <v>1.575</v>
          </cell>
          <cell r="K173">
            <v>1.9</v>
          </cell>
          <cell r="N173">
            <v>2.4</v>
          </cell>
          <cell r="Q173">
            <v>1.8</v>
          </cell>
          <cell r="T173">
            <v>1.6400000000000001</v>
          </cell>
          <cell r="Z173">
            <v>2.5300000000000002</v>
          </cell>
          <cell r="AA173">
            <v>3.0536840000000001</v>
          </cell>
          <cell r="AB173">
            <v>3.466316</v>
          </cell>
          <cell r="AD173">
            <v>13130.362500000001</v>
          </cell>
        </row>
        <row r="174">
          <cell r="E174" t="str">
            <v>Capital Markets</v>
          </cell>
          <cell r="H174">
            <v>0.53</v>
          </cell>
          <cell r="K174">
            <v>1.2400000000000002</v>
          </cell>
          <cell r="N174">
            <v>1.65</v>
          </cell>
          <cell r="Q174">
            <v>1.2100000000000002</v>
          </cell>
          <cell r="T174">
            <v>0.75</v>
          </cell>
          <cell r="Z174">
            <v>1.3800000000000001</v>
          </cell>
          <cell r="AA174">
            <v>1.7327779999999999</v>
          </cell>
          <cell r="AB174">
            <v>1.94</v>
          </cell>
          <cell r="AD174">
            <v>7970.7420000000002</v>
          </cell>
        </row>
        <row r="175">
          <cell r="E175" t="str">
            <v>Capital Markets</v>
          </cell>
          <cell r="H175">
            <v>2.76</v>
          </cell>
          <cell r="K175">
            <v>3.3499999999999996</v>
          </cell>
          <cell r="N175">
            <v>4.03</v>
          </cell>
          <cell r="Q175">
            <v>2.4200000000000004</v>
          </cell>
          <cell r="T175">
            <v>2.89</v>
          </cell>
          <cell r="Z175">
            <v>4.47</v>
          </cell>
          <cell r="AA175">
            <v>5.4781819999999994</v>
          </cell>
          <cell r="AB175">
            <v>6.3921429999999999</v>
          </cell>
          <cell r="AD175">
            <v>10386.757949999999</v>
          </cell>
        </row>
        <row r="176">
          <cell r="E176" t="str">
            <v>Capital Markets</v>
          </cell>
          <cell r="H176">
            <v>3.9800000000000004</v>
          </cell>
          <cell r="K176">
            <v>4.41</v>
          </cell>
          <cell r="N176">
            <v>4.8099999999999996</v>
          </cell>
          <cell r="Q176">
            <v>-13.32</v>
          </cell>
          <cell r="T176">
            <v>-1.3599999999999999</v>
          </cell>
          <cell r="Z176">
            <v>1.5525</v>
          </cell>
          <cell r="AA176">
            <v>1.8001559999999999</v>
          </cell>
          <cell r="AB176">
            <v>2.3330419999999998</v>
          </cell>
          <cell r="AD176">
            <v>3960.4171200000005</v>
          </cell>
        </row>
        <row r="177">
          <cell r="E177" t="str">
            <v>Capital Markets</v>
          </cell>
          <cell r="H177">
            <v>1.8599999999999999</v>
          </cell>
          <cell r="K177">
            <v>1.83</v>
          </cell>
          <cell r="N177">
            <v>2.13</v>
          </cell>
          <cell r="Q177">
            <v>2.2000000000000002</v>
          </cell>
          <cell r="T177">
            <v>1.9300000000000002</v>
          </cell>
          <cell r="Z177">
            <v>1.73</v>
          </cell>
          <cell r="AA177">
            <v>1.556</v>
          </cell>
          <cell r="AB177">
            <v>1.7058329999999999</v>
          </cell>
          <cell r="AD177">
            <v>1552.94136</v>
          </cell>
        </row>
        <row r="178">
          <cell r="E178" t="str">
            <v>Capital Markets</v>
          </cell>
          <cell r="H178">
            <v>0.52</v>
          </cell>
          <cell r="K178">
            <v>0.65999999999999992</v>
          </cell>
          <cell r="N178">
            <v>1.1099999999999999</v>
          </cell>
          <cell r="Q178">
            <v>0.85000000000000009</v>
          </cell>
          <cell r="T178">
            <v>0.47000000000000003</v>
          </cell>
          <cell r="Z178">
            <v>0.88</v>
          </cell>
          <cell r="AA178">
            <v>0.82000000000000006</v>
          </cell>
          <cell r="AB178">
            <v>0.75705889999999998</v>
          </cell>
          <cell r="AD178">
            <v>1217.7349200000001</v>
          </cell>
        </row>
        <row r="179">
          <cell r="E179" t="str">
            <v>Capital Markets</v>
          </cell>
          <cell r="H179">
            <v>11.1</v>
          </cell>
          <cell r="K179">
            <v>14.8</v>
          </cell>
          <cell r="N179">
            <v>-33.599999999999994</v>
          </cell>
          <cell r="Q179">
            <v>-15.4</v>
          </cell>
          <cell r="T179">
            <v>-13.299999999999999</v>
          </cell>
          <cell r="Z179">
            <v>-0.13</v>
          </cell>
          <cell r="AA179">
            <v>0.6871429</v>
          </cell>
          <cell r="AB179">
            <v>0.97928569999999993</v>
          </cell>
          <cell r="AD179">
            <v>2837.007243</v>
          </cell>
        </row>
        <row r="180">
          <cell r="E180" t="str">
            <v>Commercial Banks</v>
          </cell>
          <cell r="H180">
            <v>2.25</v>
          </cell>
          <cell r="K180">
            <v>2.4900000000000002</v>
          </cell>
          <cell r="N180">
            <v>2.3800000000000003</v>
          </cell>
          <cell r="Q180">
            <v>0.82999999999999985</v>
          </cell>
          <cell r="T180">
            <v>1.77</v>
          </cell>
          <cell r="Z180">
            <v>2.21</v>
          </cell>
          <cell r="AA180">
            <v>2.8128000000000002</v>
          </cell>
          <cell r="AB180">
            <v>3.417408</v>
          </cell>
          <cell r="AD180">
            <v>129054.04000000002</v>
          </cell>
        </row>
        <row r="181">
          <cell r="E181" t="str">
            <v>Commercial Banks</v>
          </cell>
          <cell r="H181">
            <v>2.41</v>
          </cell>
          <cell r="K181">
            <v>2.6100000000000003</v>
          </cell>
          <cell r="N181">
            <v>2.4299999999999997</v>
          </cell>
          <cell r="Q181">
            <v>1.6199999999999999</v>
          </cell>
          <cell r="T181">
            <v>0.96</v>
          </cell>
          <cell r="Z181">
            <v>1.73</v>
          </cell>
          <cell r="AA181">
            <v>2.318889</v>
          </cell>
          <cell r="AB181">
            <v>2.6332139999999997</v>
          </cell>
          <cell r="AD181">
            <v>44043.219000000005</v>
          </cell>
        </row>
        <row r="182">
          <cell r="E182" t="str">
            <v>Commercial Banks</v>
          </cell>
          <cell r="H182">
            <v>4.4800000000000004</v>
          </cell>
          <cell r="K182">
            <v>5.05</v>
          </cell>
          <cell r="N182">
            <v>5.07</v>
          </cell>
          <cell r="Q182">
            <v>2.48</v>
          </cell>
          <cell r="T182">
            <v>4.34</v>
          </cell>
          <cell r="Z182">
            <v>5.74</v>
          </cell>
          <cell r="AA182">
            <v>6.123462</v>
          </cell>
          <cell r="AB182">
            <v>6.2322229999999994</v>
          </cell>
          <cell r="AD182">
            <v>25156.327400000002</v>
          </cell>
        </row>
        <row r="183">
          <cell r="E183" t="str">
            <v>Commercial Banks</v>
          </cell>
          <cell r="H183">
            <v>3.04</v>
          </cell>
          <cell r="K183">
            <v>3.2</v>
          </cell>
          <cell r="N183">
            <v>3.17</v>
          </cell>
          <cell r="Q183">
            <v>2.5</v>
          </cell>
          <cell r="T183">
            <v>1.18</v>
          </cell>
          <cell r="Z183">
            <v>1.1599999999999999</v>
          </cell>
          <cell r="AA183">
            <v>1.754688</v>
          </cell>
          <cell r="AB183">
            <v>2.4512119999999999</v>
          </cell>
          <cell r="AD183">
            <v>15050.65187</v>
          </cell>
        </row>
        <row r="184">
          <cell r="E184" t="str">
            <v>Commercial Banks</v>
          </cell>
          <cell r="H184">
            <v>5.59</v>
          </cell>
          <cell r="K184">
            <v>5.81</v>
          </cell>
          <cell r="N184">
            <v>4.1099999999999994</v>
          </cell>
          <cell r="Q184">
            <v>2.1399999999999997</v>
          </cell>
          <cell r="T184">
            <v>-4.3</v>
          </cell>
          <cell r="Z184">
            <v>-0.18</v>
          </cell>
          <cell r="AA184">
            <v>1.12087</v>
          </cell>
          <cell r="AB184">
            <v>2.2003710000000001</v>
          </cell>
          <cell r="AD184">
            <v>10227.73545</v>
          </cell>
        </row>
        <row r="185">
          <cell r="E185" t="str">
            <v>Commercial Banks</v>
          </cell>
          <cell r="H185">
            <v>6.73</v>
          </cell>
          <cell r="K185">
            <v>7.37</v>
          </cell>
          <cell r="N185">
            <v>5.9499999999999993</v>
          </cell>
          <cell r="Q185">
            <v>5</v>
          </cell>
          <cell r="T185">
            <v>2.86</v>
          </cell>
          <cell r="Z185">
            <v>5.69</v>
          </cell>
          <cell r="AA185">
            <v>7.0985000000000005</v>
          </cell>
          <cell r="AB185">
            <v>7.4547619999999997</v>
          </cell>
          <cell r="AD185">
            <v>9194.6522999999997</v>
          </cell>
        </row>
        <row r="186">
          <cell r="E186" t="str">
            <v>Commercial Banks</v>
          </cell>
          <cell r="H186">
            <v>2.39</v>
          </cell>
          <cell r="K186">
            <v>2.81</v>
          </cell>
          <cell r="N186">
            <v>2.2599999999999998</v>
          </cell>
          <cell r="Q186">
            <v>-8.1199999999999992</v>
          </cell>
          <cell r="T186">
            <v>-1.1200000000000001</v>
          </cell>
          <cell r="Z186">
            <v>-0.79</v>
          </cell>
          <cell r="AA186">
            <v>0.1331579</v>
          </cell>
          <cell r="AB186">
            <v>0.5836363</v>
          </cell>
          <cell r="AD186">
            <v>5252.0362400000004</v>
          </cell>
        </row>
        <row r="187">
          <cell r="E187" t="str">
            <v>Commercial Banks</v>
          </cell>
          <cell r="H187">
            <v>2.79</v>
          </cell>
          <cell r="K187">
            <v>2.14</v>
          </cell>
          <cell r="N187">
            <v>2.0199999999999996</v>
          </cell>
          <cell r="Q187">
            <v>-3.78</v>
          </cell>
          <cell r="T187">
            <v>0.71</v>
          </cell>
          <cell r="Z187">
            <v>0.63</v>
          </cell>
          <cell r="AA187">
            <v>1.1282140000000001</v>
          </cell>
          <cell r="AB187">
            <v>1.4114279999999999</v>
          </cell>
          <cell r="AD187">
            <v>9297.5273600000019</v>
          </cell>
        </row>
        <row r="188">
          <cell r="E188" t="str">
            <v>Commercial Banks</v>
          </cell>
          <cell r="H188">
            <v>5.0999999999999996</v>
          </cell>
          <cell r="K188">
            <v>4.79</v>
          </cell>
          <cell r="N188">
            <v>4.38</v>
          </cell>
          <cell r="Q188">
            <v>1.3</v>
          </cell>
          <cell r="T188">
            <v>-0.77</v>
          </cell>
          <cell r="Z188">
            <v>0.88</v>
          </cell>
          <cell r="AA188">
            <v>2.2016</v>
          </cell>
          <cell r="AB188">
            <v>2.4449999999999998</v>
          </cell>
          <cell r="AD188">
            <v>4526.4121800000003</v>
          </cell>
        </row>
        <row r="189">
          <cell r="E189" t="str">
            <v>Commercial Banks</v>
          </cell>
          <cell r="H189">
            <v>2.7299999999999995</v>
          </cell>
          <cell r="K189">
            <v>2.9699999999999998</v>
          </cell>
          <cell r="N189">
            <v>2.16</v>
          </cell>
          <cell r="Q189">
            <v>-3.39</v>
          </cell>
          <cell r="T189">
            <v>-2.59</v>
          </cell>
          <cell r="Z189">
            <v>0.44</v>
          </cell>
          <cell r="AA189">
            <v>0.84647059999999996</v>
          </cell>
          <cell r="AB189">
            <v>0.76640000000000008</v>
          </cell>
          <cell r="AD189">
            <v>6104.22588</v>
          </cell>
        </row>
        <row r="190">
          <cell r="E190" t="str">
            <v>Commercial Banks</v>
          </cell>
          <cell r="H190">
            <v>3.0061500000000003</v>
          </cell>
          <cell r="K190">
            <v>2.3555840000000003</v>
          </cell>
          <cell r="N190">
            <v>-1.1925760000000001</v>
          </cell>
          <cell r="Q190">
            <v>-0.82790399999999997</v>
          </cell>
          <cell r="T190">
            <v>-1.4685440000000001</v>
          </cell>
          <cell r="Z190">
            <v>-0.25</v>
          </cell>
          <cell r="AA190">
            <v>0.59625000000000006</v>
          </cell>
          <cell r="AB190">
            <v>0.73080000000000001</v>
          </cell>
          <cell r="AD190">
            <v>1682.71065</v>
          </cell>
        </row>
        <row r="191">
          <cell r="E191" t="str">
            <v>Commercial Banks</v>
          </cell>
          <cell r="H191">
            <v>1.77</v>
          </cell>
          <cell r="K191">
            <v>1.83</v>
          </cell>
          <cell r="N191">
            <v>0.47000000000000008</v>
          </cell>
          <cell r="Q191">
            <v>-0.31999999999999995</v>
          </cell>
          <cell r="T191">
            <v>-8.08</v>
          </cell>
          <cell r="Z191">
            <v>0.19</v>
          </cell>
          <cell r="AA191">
            <v>0.62294119999999997</v>
          </cell>
          <cell r="AB191">
            <v>0.66400000000000003</v>
          </cell>
          <cell r="AD191">
            <v>4152.9491900000003</v>
          </cell>
        </row>
        <row r="192">
          <cell r="E192" t="str">
            <v>IT Services</v>
          </cell>
          <cell r="H192">
            <v>1.5</v>
          </cell>
          <cell r="K192">
            <v>1.72</v>
          </cell>
          <cell r="N192">
            <v>2.11</v>
          </cell>
          <cell r="Q192">
            <v>2.79</v>
          </cell>
          <cell r="T192">
            <v>2.61</v>
          </cell>
          <cell r="Z192">
            <v>2.9023809999999997</v>
          </cell>
          <cell r="AA192">
            <v>3.520429</v>
          </cell>
          <cell r="AB192">
            <v>3.9410000000000003</v>
          </cell>
          <cell r="AD192">
            <v>33872.989770000007</v>
          </cell>
        </row>
        <row r="193">
          <cell r="E193" t="str">
            <v>Commercial Banks</v>
          </cell>
          <cell r="H193">
            <v>5.16</v>
          </cell>
          <cell r="K193">
            <v>5.46</v>
          </cell>
          <cell r="N193">
            <v>4.3999999999999995</v>
          </cell>
          <cell r="Q193">
            <v>-2.4300000000000002</v>
          </cell>
          <cell r="T193">
            <v>-10.489999999999998</v>
          </cell>
          <cell r="Z193">
            <v>-2.5</v>
          </cell>
          <cell r="AA193">
            <v>0.84681809999999991</v>
          </cell>
          <cell r="AB193">
            <v>1.717692</v>
          </cell>
          <cell r="AD193">
            <v>3060.6862500000002</v>
          </cell>
        </row>
        <row r="194">
          <cell r="E194" t="str">
            <v>Consumer Finance</v>
          </cell>
          <cell r="H194">
            <v>2.57</v>
          </cell>
          <cell r="K194">
            <v>3.0199999999999996</v>
          </cell>
          <cell r="N194">
            <v>3.37</v>
          </cell>
          <cell r="Q194">
            <v>2.3499999999999996</v>
          </cell>
          <cell r="T194">
            <v>1.54</v>
          </cell>
          <cell r="Z194">
            <v>3.35</v>
          </cell>
          <cell r="AA194">
            <v>3.9606659999999998</v>
          </cell>
          <cell r="AB194">
            <v>4.1377269999999999</v>
          </cell>
          <cell r="AD194">
            <v>51802.139220000005</v>
          </cell>
        </row>
        <row r="195">
          <cell r="E195" t="str">
            <v>Consumer Finance</v>
          </cell>
          <cell r="H195">
            <v>6.8</v>
          </cell>
          <cell r="K195">
            <v>7.669999999999999</v>
          </cell>
          <cell r="N195">
            <v>3.9</v>
          </cell>
          <cell r="Q195">
            <v>-6.0000000000000497E-2</v>
          </cell>
          <cell r="T195">
            <v>0.66999999999999982</v>
          </cell>
          <cell r="Z195">
            <v>6.01</v>
          </cell>
          <cell r="AA195">
            <v>7.3718179999999993</v>
          </cell>
          <cell r="AB195">
            <v>5.9241669999999997</v>
          </cell>
          <cell r="AD195">
            <v>19787.856500000002</v>
          </cell>
        </row>
        <row r="196">
          <cell r="E196" t="str">
            <v>Consumer Finance</v>
          </cell>
          <cell r="H196">
            <v>1.2100000000000002</v>
          </cell>
          <cell r="K196">
            <v>2.2599999999999998</v>
          </cell>
          <cell r="N196">
            <v>1.75</v>
          </cell>
          <cell r="Q196">
            <v>1.1000000000000001</v>
          </cell>
          <cell r="T196">
            <v>9.9999999999999978E-2</v>
          </cell>
          <cell r="Z196">
            <v>1.417108</v>
          </cell>
          <cell r="AA196">
            <v>3.5361689999999997</v>
          </cell>
          <cell r="AB196">
            <v>2.9958619999999998</v>
          </cell>
          <cell r="AD196">
            <v>13353.49728</v>
          </cell>
        </row>
        <row r="197">
          <cell r="E197" t="str">
            <v>Consumer Finance</v>
          </cell>
          <cell r="H197">
            <v>2.5099999999999998</v>
          </cell>
          <cell r="K197">
            <v>2.84</v>
          </cell>
          <cell r="N197">
            <v>1.23</v>
          </cell>
          <cell r="Q197">
            <v>0.88</v>
          </cell>
          <cell r="T197">
            <v>0.95</v>
          </cell>
          <cell r="Z197">
            <v>1.8800000000000001</v>
          </cell>
          <cell r="AA197">
            <v>1.8266669999999998</v>
          </cell>
          <cell r="AB197">
            <v>1.897143</v>
          </cell>
          <cell r="AD197">
            <v>6888.1182600000011</v>
          </cell>
        </row>
        <row r="198">
          <cell r="E198" t="str">
            <v>Diversified Financial Services</v>
          </cell>
          <cell r="H198">
            <v>2.95</v>
          </cell>
          <cell r="K198">
            <v>3.8600000000000003</v>
          </cell>
          <cell r="N198">
            <v>4.37</v>
          </cell>
          <cell r="Q198">
            <v>1.4000000000000004</v>
          </cell>
          <cell r="T198">
            <v>2.2400000000000002</v>
          </cell>
          <cell r="Z198">
            <v>3.96</v>
          </cell>
          <cell r="AA198">
            <v>4.9606900000000005</v>
          </cell>
          <cell r="AB198">
            <v>5.5724130000000001</v>
          </cell>
          <cell r="AD198">
            <v>133158.18435</v>
          </cell>
        </row>
        <row r="199">
          <cell r="E199" t="str">
            <v>Diversified Financial Services</v>
          </cell>
          <cell r="H199">
            <v>4.04</v>
          </cell>
          <cell r="K199">
            <v>4.7099999999999991</v>
          </cell>
          <cell r="N199">
            <v>3.32</v>
          </cell>
          <cell r="Q199">
            <v>0.61999999999999988</v>
          </cell>
          <cell r="T199">
            <v>-8.9999999999999969E-2</v>
          </cell>
          <cell r="Z199">
            <v>0.86</v>
          </cell>
          <cell r="AA199">
            <v>-0.17961539999999998</v>
          </cell>
          <cell r="AB199">
            <v>1.3313329999999999</v>
          </cell>
          <cell r="AD199">
            <v>72957.333599999998</v>
          </cell>
        </row>
        <row r="200">
          <cell r="E200" t="str">
            <v>Diversified Financial Services</v>
          </cell>
          <cell r="H200">
            <v>8.8000000000000007</v>
          </cell>
          <cell r="K200">
            <v>11.59</v>
          </cell>
          <cell r="N200">
            <v>15.459999999999999</v>
          </cell>
          <cell r="Q200">
            <v>16.310000000000002</v>
          </cell>
          <cell r="T200">
            <v>13.29</v>
          </cell>
          <cell r="Z200">
            <v>15.48</v>
          </cell>
          <cell r="AA200">
            <v>17.338000000000001</v>
          </cell>
          <cell r="AB200">
            <v>19.49052</v>
          </cell>
          <cell r="AD200">
            <v>17334.856380000001</v>
          </cell>
        </row>
        <row r="201">
          <cell r="E201" t="str">
            <v>Diversified Financial Services</v>
          </cell>
          <cell r="H201">
            <v>39.600000000000009</v>
          </cell>
          <cell r="K201">
            <v>42.5</v>
          </cell>
          <cell r="N201">
            <v>6.9999999999999964</v>
          </cell>
          <cell r="Q201">
            <v>-46</v>
          </cell>
          <cell r="T201">
            <v>-2.9</v>
          </cell>
          <cell r="Z201">
            <v>3.5</v>
          </cell>
          <cell r="AA201">
            <v>4.0579159999999996</v>
          </cell>
          <cell r="AB201">
            <v>5.1273080000000002</v>
          </cell>
          <cell r="AD201">
            <v>81719.619120000003</v>
          </cell>
        </row>
        <row r="202">
          <cell r="E202" t="str">
            <v>Diversified Financial Services</v>
          </cell>
          <cell r="H202">
            <v>1.1100000000000001</v>
          </cell>
          <cell r="K202">
            <v>2.39</v>
          </cell>
          <cell r="N202">
            <v>3.29</v>
          </cell>
          <cell r="Q202">
            <v>4.34</v>
          </cell>
          <cell r="T202">
            <v>4.51</v>
          </cell>
          <cell r="Z202">
            <v>5.64</v>
          </cell>
          <cell r="AA202">
            <v>6.6735000000000007</v>
          </cell>
          <cell r="AB202">
            <v>7.5090000000000003</v>
          </cell>
          <cell r="AD202">
            <v>8580.1340999999993</v>
          </cell>
        </row>
        <row r="203">
          <cell r="E203" t="str">
            <v>Diversified Financial Services</v>
          </cell>
          <cell r="H203">
            <v>0</v>
          </cell>
          <cell r="K203">
            <v>1.64</v>
          </cell>
          <cell r="N203">
            <v>2.54</v>
          </cell>
          <cell r="Q203">
            <v>2.9</v>
          </cell>
          <cell r="T203">
            <v>2.0499999999999998</v>
          </cell>
          <cell r="Z203">
            <v>2.09</v>
          </cell>
          <cell r="AA203">
            <v>2.5843750000000001</v>
          </cell>
          <cell r="AB203">
            <v>2.9493749999999999</v>
          </cell>
          <cell r="AD203">
            <v>6937.7264999999998</v>
          </cell>
        </row>
        <row r="204">
          <cell r="E204" t="str">
            <v>Diversified Financial Services</v>
          </cell>
          <cell r="H204">
            <v>1.83</v>
          </cell>
          <cell r="K204">
            <v>2.2599999999999998</v>
          </cell>
          <cell r="N204">
            <v>2.4899999999999998</v>
          </cell>
          <cell r="Q204">
            <v>1.81</v>
          </cell>
          <cell r="T204">
            <v>1.69</v>
          </cell>
          <cell r="Z204">
            <v>1.97</v>
          </cell>
          <cell r="AA204">
            <v>2.44</v>
          </cell>
          <cell r="AB204">
            <v>2.605715</v>
          </cell>
          <cell r="AD204">
            <v>5961.4348800000007</v>
          </cell>
        </row>
        <row r="205">
          <cell r="E205" t="str">
            <v>Diversified Financial Services</v>
          </cell>
          <cell r="H205">
            <v>0.85</v>
          </cell>
          <cell r="K205">
            <v>0.57000000000000006</v>
          </cell>
          <cell r="N205">
            <v>2.04</v>
          </cell>
          <cell r="Q205">
            <v>-11.020000000000001</v>
          </cell>
          <cell r="T205">
            <v>1.08</v>
          </cell>
          <cell r="Z205">
            <v>0</v>
          </cell>
          <cell r="AA205">
            <v>0</v>
          </cell>
          <cell r="AB205">
            <v>0</v>
          </cell>
          <cell r="AD205">
            <v>0</v>
          </cell>
        </row>
        <row r="206">
          <cell r="E206" t="str">
            <v>Diversified Financial Services</v>
          </cell>
          <cell r="H206">
            <v>0.57000000000000006</v>
          </cell>
          <cell r="K206">
            <v>0.94</v>
          </cell>
          <cell r="N206">
            <v>1.41</v>
          </cell>
          <cell r="Q206">
            <v>2.0099999999999998</v>
          </cell>
          <cell r="T206">
            <v>1.8299999999999998</v>
          </cell>
          <cell r="Z206">
            <v>2</v>
          </cell>
          <cell r="AA206">
            <v>2.4661109999999997</v>
          </cell>
          <cell r="AB206">
            <v>2.7477779999999998</v>
          </cell>
          <cell r="AD206">
            <v>3475.0217320000002</v>
          </cell>
        </row>
        <row r="207">
          <cell r="E207" t="str">
            <v>Software</v>
          </cell>
          <cell r="H207">
            <v>0.33999999999999997</v>
          </cell>
          <cell r="K207">
            <v>0.51</v>
          </cell>
          <cell r="N207">
            <v>0.51</v>
          </cell>
          <cell r="Q207">
            <v>0.58000000000000007</v>
          </cell>
          <cell r="T207">
            <v>0.67</v>
          </cell>
          <cell r="Z207">
            <v>0.81</v>
          </cell>
          <cell r="AA207">
            <v>0.97166659999999994</v>
          </cell>
          <cell r="AB207">
            <v>1.129</v>
          </cell>
          <cell r="AD207">
            <v>7388.9587200000005</v>
          </cell>
        </row>
        <row r="208">
          <cell r="E208" t="str">
            <v>Insurance</v>
          </cell>
          <cell r="H208">
            <v>4.33</v>
          </cell>
          <cell r="K208">
            <v>5.2100000000000009</v>
          </cell>
          <cell r="N208">
            <v>6.25</v>
          </cell>
          <cell r="Q208">
            <v>3.89</v>
          </cell>
          <cell r="T208">
            <v>2.91</v>
          </cell>
          <cell r="Z208">
            <v>4.38</v>
          </cell>
          <cell r="AA208">
            <v>5.1717639999999996</v>
          </cell>
          <cell r="AB208">
            <v>5.7411110000000001</v>
          </cell>
          <cell r="AD208">
            <v>31753.481599999999</v>
          </cell>
        </row>
        <row r="209">
          <cell r="E209" t="str">
            <v>Insurance</v>
          </cell>
          <cell r="H209">
            <v>2.9</v>
          </cell>
          <cell r="K209">
            <v>5.9</v>
          </cell>
          <cell r="N209">
            <v>6.72</v>
          </cell>
          <cell r="Q209">
            <v>5.24</v>
          </cell>
          <cell r="T209">
            <v>6.32</v>
          </cell>
          <cell r="Z209">
            <v>6.26</v>
          </cell>
          <cell r="AA209">
            <v>3.9776200000000004</v>
          </cell>
          <cell r="AB209">
            <v>6.0195239999999997</v>
          </cell>
          <cell r="AD209">
            <v>20667.144480000003</v>
          </cell>
        </row>
        <row r="210">
          <cell r="E210" t="str">
            <v>Insurance</v>
          </cell>
          <cell r="H210">
            <v>4.83</v>
          </cell>
          <cell r="K210">
            <v>6.1499999999999995</v>
          </cell>
          <cell r="N210">
            <v>7.3000000000000007</v>
          </cell>
          <cell r="Q210">
            <v>2.37</v>
          </cell>
          <cell r="T210">
            <v>5.59</v>
          </cell>
          <cell r="Z210">
            <v>6.2700000000000005</v>
          </cell>
          <cell r="AA210">
            <v>6.797777</v>
          </cell>
          <cell r="AB210">
            <v>7.758420000000001</v>
          </cell>
          <cell r="AD210">
            <v>22970.16</v>
          </cell>
        </row>
        <row r="211">
          <cell r="E211" t="str">
            <v>Insurance</v>
          </cell>
          <cell r="H211">
            <v>2.5499999999999998</v>
          </cell>
          <cell r="K211">
            <v>2.85</v>
          </cell>
          <cell r="N211">
            <v>3.2699999999999996</v>
          </cell>
          <cell r="Q211">
            <v>3.9899999999999998</v>
          </cell>
          <cell r="T211">
            <v>4.8499999999999996</v>
          </cell>
          <cell r="Z211">
            <v>5.53</v>
          </cell>
          <cell r="AA211">
            <v>6.2936839999999998</v>
          </cell>
          <cell r="AB211">
            <v>6.5210520000000001</v>
          </cell>
          <cell r="AD211">
            <v>16402.414349999999</v>
          </cell>
        </row>
        <row r="212">
          <cell r="E212" t="str">
            <v>Insurance</v>
          </cell>
          <cell r="H212">
            <v>3.8649999999999998</v>
          </cell>
          <cell r="K212">
            <v>5.6000000000000005</v>
          </cell>
          <cell r="N212">
            <v>6.41</v>
          </cell>
          <cell r="Q212">
            <v>5.5600000000000005</v>
          </cell>
          <cell r="T212">
            <v>6.1400000000000006</v>
          </cell>
          <cell r="Z212">
            <v>5.9</v>
          </cell>
          <cell r="AA212">
            <v>5.704091</v>
          </cell>
          <cell r="AB212">
            <v>6.0322719999999999</v>
          </cell>
          <cell r="AD212">
            <v>17690.19615</v>
          </cell>
        </row>
        <row r="213">
          <cell r="E213" t="str">
            <v>Insurance</v>
          </cell>
          <cell r="H213">
            <v>2.2999999999999998</v>
          </cell>
          <cell r="K213">
            <v>7.67</v>
          </cell>
          <cell r="N213">
            <v>6.4700000000000006</v>
          </cell>
          <cell r="Q213">
            <v>3.1900000000000004</v>
          </cell>
          <cell r="T213">
            <v>3.4699999999999998</v>
          </cell>
          <cell r="Z213">
            <v>2.84</v>
          </cell>
          <cell r="AA213">
            <v>1.381364</v>
          </cell>
          <cell r="AB213">
            <v>3.7450000000000001</v>
          </cell>
          <cell r="AD213">
            <v>13236.142910000002</v>
          </cell>
        </row>
        <row r="214">
          <cell r="E214" t="str">
            <v>Insurance</v>
          </cell>
          <cell r="H214">
            <v>1.7098288999999998</v>
          </cell>
          <cell r="K214">
            <v>3.66</v>
          </cell>
          <cell r="N214">
            <v>3.81</v>
          </cell>
          <cell r="Q214">
            <v>-0.57000000000000028</v>
          </cell>
          <cell r="T214">
            <v>3.6</v>
          </cell>
          <cell r="Z214">
            <v>3.0500000000000003</v>
          </cell>
          <cell r="AA214">
            <v>2.9449999999999998</v>
          </cell>
          <cell r="AB214">
            <v>3.3633329999999999</v>
          </cell>
          <cell r="AD214">
            <v>11325.186315000001</v>
          </cell>
        </row>
        <row r="215">
          <cell r="E215" t="str">
            <v>Insurance</v>
          </cell>
          <cell r="H215">
            <v>1.3299999999999998</v>
          </cell>
          <cell r="K215">
            <v>1.56</v>
          </cell>
          <cell r="N215">
            <v>1.19</v>
          </cell>
          <cell r="Q215">
            <v>1.4500000000000002</v>
          </cell>
          <cell r="T215">
            <v>1.5899999999999999</v>
          </cell>
          <cell r="Z215">
            <v>1.6400000000000001</v>
          </cell>
          <cell r="AA215">
            <v>1.8163159999999998</v>
          </cell>
          <cell r="AB215">
            <v>2.1694739999999997</v>
          </cell>
          <cell r="AD215">
            <v>16109.386320000001</v>
          </cell>
        </row>
        <row r="216">
          <cell r="E216" t="str">
            <v>Insurance</v>
          </cell>
          <cell r="H216">
            <v>2.27</v>
          </cell>
          <cell r="K216">
            <v>2.2999999999999998</v>
          </cell>
          <cell r="N216">
            <v>2.8299999999999996</v>
          </cell>
          <cell r="Q216">
            <v>2.92</v>
          </cell>
          <cell r="T216">
            <v>3.13</v>
          </cell>
          <cell r="Z216">
            <v>3.12</v>
          </cell>
          <cell r="AA216">
            <v>3.3970590000000001</v>
          </cell>
          <cell r="AB216">
            <v>3.837059</v>
          </cell>
          <cell r="AD216">
            <v>14880.955820000001</v>
          </cell>
        </row>
        <row r="217">
          <cell r="E217" t="str">
            <v>Insurance</v>
          </cell>
          <cell r="H217">
            <v>1.7749999999999999</v>
          </cell>
          <cell r="K217">
            <v>2.13</v>
          </cell>
          <cell r="N217">
            <v>1.54</v>
          </cell>
          <cell r="Q217">
            <v>1.29</v>
          </cell>
          <cell r="T217">
            <v>1.55</v>
          </cell>
          <cell r="Z217">
            <v>1.51</v>
          </cell>
          <cell r="AA217">
            <v>1.5350000000000001</v>
          </cell>
          <cell r="AB217">
            <v>1.6455000000000002</v>
          </cell>
          <cell r="AD217">
            <v>12106.524000000001</v>
          </cell>
        </row>
        <row r="218">
          <cell r="E218" t="str">
            <v>Insurance</v>
          </cell>
          <cell r="H218">
            <v>2.97</v>
          </cell>
          <cell r="K218">
            <v>3.54</v>
          </cell>
          <cell r="N218">
            <v>3.9499999999999997</v>
          </cell>
          <cell r="Q218">
            <v>3.54</v>
          </cell>
          <cell r="T218">
            <v>2.6799999999999997</v>
          </cell>
          <cell r="Z218">
            <v>2.62</v>
          </cell>
          <cell r="AA218">
            <v>2.96</v>
          </cell>
          <cell r="AB218">
            <v>3.3572219999999997</v>
          </cell>
          <cell r="AD218">
            <v>7624.8998700000002</v>
          </cell>
        </row>
        <row r="219">
          <cell r="E219" t="str">
            <v>Insurance</v>
          </cell>
          <cell r="H219">
            <v>1.68</v>
          </cell>
          <cell r="K219">
            <v>1.82</v>
          </cell>
          <cell r="N219">
            <v>2.1999999999999997</v>
          </cell>
          <cell r="Q219">
            <v>2.5099999999999998</v>
          </cell>
          <cell r="T219">
            <v>2.5700000000000003</v>
          </cell>
          <cell r="Z219">
            <v>2.7</v>
          </cell>
          <cell r="AA219">
            <v>2.9662500000000001</v>
          </cell>
          <cell r="AB219">
            <v>3.3000000000000003</v>
          </cell>
          <cell r="AD219">
            <v>6943.9228800000001</v>
          </cell>
        </row>
        <row r="220">
          <cell r="E220" t="str">
            <v>Insurance</v>
          </cell>
          <cell r="H220">
            <v>4.84</v>
          </cell>
          <cell r="K220">
            <v>5.1400000000000006</v>
          </cell>
          <cell r="N220">
            <v>5.2200000000000006</v>
          </cell>
          <cell r="Q220">
            <v>3.3</v>
          </cell>
          <cell r="T220">
            <v>3.21</v>
          </cell>
          <cell r="Z220">
            <v>3.24</v>
          </cell>
          <cell r="AA220">
            <v>4.072222</v>
          </cell>
          <cell r="AB220">
            <v>4.1566669999999997</v>
          </cell>
          <cell r="AD220">
            <v>5896.3330800000003</v>
          </cell>
        </row>
        <row r="221">
          <cell r="E221" t="str">
            <v>Insurance</v>
          </cell>
          <cell r="H221">
            <v>-10.620000000000001</v>
          </cell>
          <cell r="K221">
            <v>9.8299999999999983</v>
          </cell>
          <cell r="N221">
            <v>9.66</v>
          </cell>
          <cell r="Q221">
            <v>4.05</v>
          </cell>
          <cell r="T221">
            <v>2.68</v>
          </cell>
          <cell r="Z221">
            <v>2.4000000000000004</v>
          </cell>
          <cell r="AA221">
            <v>1.3049999999999999</v>
          </cell>
          <cell r="AB221">
            <v>2.2068749999999997</v>
          </cell>
          <cell r="AD221">
            <v>6546.6011000000008</v>
          </cell>
        </row>
        <row r="222">
          <cell r="E222" t="str">
            <v>Insurance</v>
          </cell>
          <cell r="H222">
            <v>7.4</v>
          </cell>
          <cell r="K222">
            <v>9.06</v>
          </cell>
          <cell r="N222">
            <v>10.99</v>
          </cell>
          <cell r="Q222">
            <v>2.6100000000000003</v>
          </cell>
          <cell r="T222">
            <v>1.3099999999999998</v>
          </cell>
          <cell r="Z222">
            <v>2.89</v>
          </cell>
          <cell r="AA222">
            <v>2.980588</v>
          </cell>
          <cell r="AB222">
            <v>3.904706</v>
          </cell>
          <cell r="AD222">
            <v>7703.2402000000002</v>
          </cell>
        </row>
        <row r="223">
          <cell r="E223" t="str">
            <v>Insurance</v>
          </cell>
          <cell r="H223">
            <v>3.17</v>
          </cell>
          <cell r="K223">
            <v>2.8200000000000003</v>
          </cell>
          <cell r="N223">
            <v>3.55</v>
          </cell>
          <cell r="Q223">
            <v>2.1</v>
          </cell>
          <cell r="T223">
            <v>1.32</v>
          </cell>
          <cell r="Z223">
            <v>1.68</v>
          </cell>
          <cell r="AA223">
            <v>0.59499999999999997</v>
          </cell>
          <cell r="AB223">
            <v>1.4750000000000001</v>
          </cell>
          <cell r="AD223">
            <v>4474.43235</v>
          </cell>
        </row>
        <row r="224">
          <cell r="E224" t="str">
            <v>Insurance</v>
          </cell>
          <cell r="H224">
            <v>4.59</v>
          </cell>
          <cell r="K224">
            <v>4.99</v>
          </cell>
          <cell r="N224">
            <v>5.45</v>
          </cell>
          <cell r="Q224">
            <v>5.7799999999999994</v>
          </cell>
          <cell r="T224">
            <v>5.97</v>
          </cell>
          <cell r="Z224">
            <v>4.2735469999999998</v>
          </cell>
          <cell r="AA224">
            <v>4.6335709999999999</v>
          </cell>
          <cell r="AB224">
            <v>5.1292849999999994</v>
          </cell>
          <cell r="AD224">
            <v>3841.9076000000005</v>
          </cell>
        </row>
        <row r="225">
          <cell r="E225" t="str">
            <v>Insurance</v>
          </cell>
          <cell r="H225">
            <v>3.71</v>
          </cell>
          <cell r="K225">
            <v>4.67</v>
          </cell>
          <cell r="N225">
            <v>5.71</v>
          </cell>
          <cell r="Q225">
            <v>5.3599999999999994</v>
          </cell>
          <cell r="T225">
            <v>3.94</v>
          </cell>
          <cell r="Z225">
            <v>5.0200000000000005</v>
          </cell>
          <cell r="AA225">
            <v>4.5920000000000005</v>
          </cell>
          <cell r="AB225">
            <v>5.5739999999999998</v>
          </cell>
          <cell r="AD225">
            <v>3286.0633499999999</v>
          </cell>
        </row>
        <row r="226">
          <cell r="E226" t="str">
            <v>Insurance</v>
          </cell>
          <cell r="H226">
            <v>2.5300000000000002</v>
          </cell>
          <cell r="K226">
            <v>2.9000000000000004</v>
          </cell>
          <cell r="N226">
            <v>3.07</v>
          </cell>
          <cell r="Q226">
            <v>1.08</v>
          </cell>
          <cell r="T226">
            <v>0.42</v>
          </cell>
          <cell r="Z226">
            <v>0.26</v>
          </cell>
          <cell r="AA226">
            <v>0.51666669999999992</v>
          </cell>
          <cell r="AB226">
            <v>1.42</v>
          </cell>
          <cell r="AD226">
            <v>2997.3277100000005</v>
          </cell>
        </row>
        <row r="227">
          <cell r="E227" t="str">
            <v>Insurance</v>
          </cell>
          <cell r="H227">
            <v>66.599999999999994</v>
          </cell>
          <cell r="K227">
            <v>117.4</v>
          </cell>
          <cell r="N227">
            <v>71</v>
          </cell>
          <cell r="Q227">
            <v>-390.2</v>
          </cell>
          <cell r="T227">
            <v>-67.209999999999994</v>
          </cell>
          <cell r="Z227">
            <v>-14.49</v>
          </cell>
          <cell r="AA227">
            <v>3.33</v>
          </cell>
          <cell r="AB227">
            <v>3.0307689999999998</v>
          </cell>
          <cell r="AD227">
            <v>10727.436680000001</v>
          </cell>
        </row>
        <row r="228">
          <cell r="E228" t="str">
            <v>Food Products</v>
          </cell>
          <cell r="H228">
            <v>0</v>
          </cell>
          <cell r="K228">
            <v>0</v>
          </cell>
          <cell r="N228">
            <v>0</v>
          </cell>
          <cell r="Q228">
            <v>0</v>
          </cell>
          <cell r="T228">
            <v>2.23</v>
          </cell>
          <cell r="Z228">
            <v>2.42</v>
          </cell>
          <cell r="AA228">
            <v>2.7564289999999998</v>
          </cell>
          <cell r="AB228">
            <v>3.1550000000000002</v>
          </cell>
          <cell r="AD228">
            <v>14680.001120000003</v>
          </cell>
        </row>
        <row r="229">
          <cell r="E229" t="str">
            <v>Real Estate Investment Trusts (REITs)</v>
          </cell>
          <cell r="H229">
            <v>4.96</v>
          </cell>
          <cell r="K229">
            <v>5.3900000000000006</v>
          </cell>
          <cell r="N229">
            <v>5.9</v>
          </cell>
          <cell r="Q229">
            <v>6.4200000000000008</v>
          </cell>
          <cell r="T229">
            <v>5.61</v>
          </cell>
          <cell r="Z229">
            <v>5.01</v>
          </cell>
          <cell r="AA229">
            <v>6.7968189999999993</v>
          </cell>
          <cell r="AB229">
            <v>7.165</v>
          </cell>
          <cell r="AD229">
            <v>34817.999130000004</v>
          </cell>
        </row>
        <row r="230">
          <cell r="E230" t="str">
            <v>Real Estate Investment Trusts (REITs)</v>
          </cell>
          <cell r="H230">
            <v>3.62</v>
          </cell>
          <cell r="K230">
            <v>3.5900000000000003</v>
          </cell>
          <cell r="N230">
            <v>4.9800000000000004</v>
          </cell>
          <cell r="Q230">
            <v>5.07</v>
          </cell>
          <cell r="T230">
            <v>5.6199999999999992</v>
          </cell>
          <cell r="Z230">
            <v>4.7300000000000004</v>
          </cell>
          <cell r="AA230">
            <v>5.8529999999999998</v>
          </cell>
          <cell r="AB230">
            <v>6.1709529999999999</v>
          </cell>
          <cell r="AD230">
            <v>17329.092000000004</v>
          </cell>
        </row>
        <row r="231">
          <cell r="E231" t="str">
            <v>Real Estate Investment Trusts (REITs)</v>
          </cell>
          <cell r="H231">
            <v>5.26</v>
          </cell>
          <cell r="K231">
            <v>5.51</v>
          </cell>
          <cell r="N231">
            <v>5.9</v>
          </cell>
          <cell r="Q231">
            <v>5.1099999999999994</v>
          </cell>
          <cell r="T231">
            <v>4.46</v>
          </cell>
          <cell r="Z231">
            <v>6.0600000000000005</v>
          </cell>
          <cell r="AA231">
            <v>6.2453849999999997</v>
          </cell>
          <cell r="AB231">
            <v>5.578462</v>
          </cell>
          <cell r="AD231">
            <v>14088.611712</v>
          </cell>
        </row>
        <row r="232">
          <cell r="E232" t="str">
            <v>Real Estate Investment Trusts (REITs)</v>
          </cell>
          <cell r="H232">
            <v>4.25</v>
          </cell>
          <cell r="K232">
            <v>4.47</v>
          </cell>
          <cell r="N232">
            <v>4.6500000000000004</v>
          </cell>
          <cell r="Q232">
            <v>3.4799999999999995</v>
          </cell>
          <cell r="T232">
            <v>4.71</v>
          </cell>
          <cell r="Z232">
            <v>3.9000000000000004</v>
          </cell>
          <cell r="AA232">
            <v>4.8125</v>
          </cell>
          <cell r="AB232">
            <v>5.1284999999999998</v>
          </cell>
          <cell r="AD232">
            <v>15076.4658</v>
          </cell>
        </row>
        <row r="233">
          <cell r="E233" t="str">
            <v>Real Estate Investment Trusts (REITs)</v>
          </cell>
          <cell r="H233">
            <v>2.52</v>
          </cell>
          <cell r="K233">
            <v>2.2800000000000002</v>
          </cell>
          <cell r="N233">
            <v>2.4</v>
          </cell>
          <cell r="Q233">
            <v>2.17</v>
          </cell>
          <cell r="T233">
            <v>2.11</v>
          </cell>
          <cell r="Z233">
            <v>2.27</v>
          </cell>
          <cell r="AA233">
            <v>2.423333</v>
          </cell>
          <cell r="AB233">
            <v>2.7737500000000002</v>
          </cell>
          <cell r="AD233">
            <v>18171.065500000004</v>
          </cell>
        </row>
        <row r="234">
          <cell r="E234" t="str">
            <v>Real Estate Investment Trusts (REITs)</v>
          </cell>
          <cell r="H234">
            <v>1.89</v>
          </cell>
          <cell r="K234">
            <v>1.85</v>
          </cell>
          <cell r="N234">
            <v>2.14</v>
          </cell>
          <cell r="Q234">
            <v>2.2599999999999998</v>
          </cell>
          <cell r="T234">
            <v>2.12</v>
          </cell>
          <cell r="Z234">
            <v>2.23</v>
          </cell>
          <cell r="AA234">
            <v>2.532143</v>
          </cell>
          <cell r="AB234">
            <v>2.7972219999999997</v>
          </cell>
          <cell r="AD234">
            <v>14645.393889999999</v>
          </cell>
        </row>
        <row r="235">
          <cell r="E235" t="str">
            <v>Real Estate Investment Trusts (REITs)</v>
          </cell>
          <cell r="H235">
            <v>1.23</v>
          </cell>
          <cell r="K235">
            <v>1.56</v>
          </cell>
          <cell r="N235">
            <v>1.9900000000000002</v>
          </cell>
          <cell r="Q235">
            <v>1.7300000000000002</v>
          </cell>
          <cell r="T235">
            <v>0.51</v>
          </cell>
          <cell r="Z235">
            <v>0.68</v>
          </cell>
          <cell r="AA235">
            <v>0.91050000000000009</v>
          </cell>
          <cell r="AB235">
            <v>1.17381</v>
          </cell>
          <cell r="AD235">
            <v>7541.0412699999997</v>
          </cell>
        </row>
        <row r="236">
          <cell r="E236" t="str">
            <v>Real Estate Investment Trusts (REITs)</v>
          </cell>
          <cell r="H236">
            <v>1.76</v>
          </cell>
          <cell r="K236">
            <v>1.6800000000000002</v>
          </cell>
          <cell r="N236">
            <v>1.37</v>
          </cell>
          <cell r="Q236">
            <v>1.36</v>
          </cell>
          <cell r="T236">
            <v>1.4499999999999997</v>
          </cell>
          <cell r="Z236">
            <v>1.32</v>
          </cell>
          <cell r="AA236">
            <v>1.190833</v>
          </cell>
          <cell r="AB236">
            <v>1.48</v>
          </cell>
          <cell r="AD236">
            <v>5897.5998600000003</v>
          </cell>
        </row>
        <row r="237">
          <cell r="E237" t="str">
            <v>Real Estate Investment Trusts (REITs)</v>
          </cell>
          <cell r="H237">
            <v>2.08</v>
          </cell>
          <cell r="K237">
            <v>2.4300000000000002</v>
          </cell>
          <cell r="N237">
            <v>2.7</v>
          </cell>
          <cell r="Q237">
            <v>2.74</v>
          </cell>
          <cell r="T237">
            <v>2.68</v>
          </cell>
          <cell r="Z237">
            <v>2.88</v>
          </cell>
          <cell r="AA237">
            <v>3.1613329999999999</v>
          </cell>
          <cell r="AB237">
            <v>3.4576469999999997</v>
          </cell>
          <cell r="AD237">
            <v>15451.3248</v>
          </cell>
        </row>
        <row r="238">
          <cell r="E238" t="str">
            <v>Real Estate Investment Trusts (REITs)</v>
          </cell>
          <cell r="H238">
            <v>3.77</v>
          </cell>
          <cell r="K238">
            <v>4.3899999999999997</v>
          </cell>
          <cell r="N238">
            <v>4.6100000000000003</v>
          </cell>
          <cell r="Q238">
            <v>4.08</v>
          </cell>
          <cell r="T238">
            <v>3.9</v>
          </cell>
          <cell r="Z238">
            <v>4</v>
          </cell>
          <cell r="AA238">
            <v>4.664091</v>
          </cell>
          <cell r="AB238">
            <v>5.5259089999999995</v>
          </cell>
          <cell r="AD238">
            <v>12627.858880000002</v>
          </cell>
        </row>
        <row r="239">
          <cell r="E239" t="str">
            <v>Real Estate Investment Trusts (REITs)</v>
          </cell>
          <cell r="H239">
            <v>3.02</v>
          </cell>
          <cell r="K239">
            <v>2.9499999999999997</v>
          </cell>
          <cell r="N239">
            <v>3.13</v>
          </cell>
          <cell r="Q239">
            <v>3.37</v>
          </cell>
          <cell r="T239">
            <v>3.13</v>
          </cell>
          <cell r="Z239">
            <v>3.08</v>
          </cell>
          <cell r="AA239">
            <v>3.3573329999999997</v>
          </cell>
          <cell r="AB239">
            <v>3.7925</v>
          </cell>
          <cell r="AD239">
            <v>8935.066350000001</v>
          </cell>
        </row>
        <row r="240">
          <cell r="E240" t="str">
            <v>Real Estate Investment Trusts (REITs)</v>
          </cell>
          <cell r="H240">
            <v>2</v>
          </cell>
          <cell r="K240">
            <v>2.21</v>
          </cell>
          <cell r="N240">
            <v>2.59</v>
          </cell>
          <cell r="Q240">
            <v>2.02</v>
          </cell>
          <cell r="T240">
            <v>0.87000000000000011</v>
          </cell>
          <cell r="Z240">
            <v>1.1300000000000001</v>
          </cell>
          <cell r="AA240">
            <v>1.182105</v>
          </cell>
          <cell r="AB240">
            <v>1.260526</v>
          </cell>
          <cell r="AD240">
            <v>6868.9784</v>
          </cell>
        </row>
        <row r="241">
          <cell r="E241" t="str">
            <v>Real Estate Investment Trusts (REITs)</v>
          </cell>
          <cell r="H241">
            <v>2.5300000000000002</v>
          </cell>
          <cell r="K241">
            <v>3.6900000000000004</v>
          </cell>
          <cell r="N241">
            <v>4.6100000000000003</v>
          </cell>
          <cell r="Q241">
            <v>3.6799999999999997</v>
          </cell>
          <cell r="T241">
            <v>1.6099999999999999</v>
          </cell>
          <cell r="Z241">
            <v>1.25</v>
          </cell>
          <cell r="AA241">
            <v>1.286</v>
          </cell>
          <cell r="AB241">
            <v>1.7035289999999998</v>
          </cell>
          <cell r="AD241">
            <v>12183.5214</v>
          </cell>
        </row>
        <row r="242">
          <cell r="E242" t="str">
            <v>Real Estate Investment Trusts (REITs)</v>
          </cell>
          <cell r="H242">
            <v>2.52</v>
          </cell>
          <cell r="K242">
            <v>3.0600000000000005</v>
          </cell>
          <cell r="N242">
            <v>3.2800000000000002</v>
          </cell>
          <cell r="Q242">
            <v>2.0299999999999998</v>
          </cell>
          <cell r="T242">
            <v>1.24</v>
          </cell>
          <cell r="Z242">
            <v>1.3800000000000001</v>
          </cell>
          <cell r="AA242">
            <v>1.4955559999999999</v>
          </cell>
          <cell r="AB242">
            <v>1.8044439999999999</v>
          </cell>
          <cell r="AD242">
            <v>3217.2092000000002</v>
          </cell>
        </row>
        <row r="243">
          <cell r="E243" t="str">
            <v>Real Estate Management &amp; Development</v>
          </cell>
          <cell r="H243">
            <v>0.99656699999999998</v>
          </cell>
          <cell r="K243">
            <v>1.48</v>
          </cell>
          <cell r="N243">
            <v>2.11</v>
          </cell>
          <cell r="Q243">
            <v>0.95000000000000007</v>
          </cell>
          <cell r="T243">
            <v>0.37</v>
          </cell>
          <cell r="Z243">
            <v>0.75</v>
          </cell>
          <cell r="AA243">
            <v>1.05</v>
          </cell>
          <cell r="AB243">
            <v>1.382857</v>
          </cell>
          <cell r="AD243">
            <v>4284.7837200000004</v>
          </cell>
        </row>
        <row r="244">
          <cell r="E244" t="str">
            <v>Thrifts &amp; Mortgage Finance</v>
          </cell>
          <cell r="H244">
            <v>0.48</v>
          </cell>
          <cell r="K244">
            <v>0.52</v>
          </cell>
          <cell r="N244">
            <v>0.58000000000000007</v>
          </cell>
          <cell r="Q244">
            <v>0.9</v>
          </cell>
          <cell r="T244">
            <v>1.07</v>
          </cell>
          <cell r="Z244">
            <v>1.0900000000000001</v>
          </cell>
          <cell r="AA244">
            <v>-0.54846159999999999</v>
          </cell>
          <cell r="AB244">
            <v>0.79</v>
          </cell>
          <cell r="AD244">
            <v>2991.6446399999995</v>
          </cell>
        </row>
        <row r="245">
          <cell r="E245" t="str">
            <v>Thrifts &amp; Mortgage Finance</v>
          </cell>
          <cell r="H245">
            <v>0.45999999999999996</v>
          </cell>
          <cell r="K245">
            <v>0.5</v>
          </cell>
          <cell r="N245">
            <v>0.65</v>
          </cell>
          <cell r="Q245">
            <v>0.53</v>
          </cell>
          <cell r="T245">
            <v>0.32</v>
          </cell>
          <cell r="Z245">
            <v>0.35000000000000003</v>
          </cell>
          <cell r="AA245">
            <v>0.64285709999999996</v>
          </cell>
          <cell r="AB245">
            <v>0.85</v>
          </cell>
          <cell r="AD245">
            <v>4424.6270000000004</v>
          </cell>
        </row>
        <row r="246">
          <cell r="E246" t="str">
            <v>Biotechnology</v>
          </cell>
          <cell r="H246">
            <v>3.2</v>
          </cell>
          <cell r="K246">
            <v>3.9</v>
          </cell>
          <cell r="N246">
            <v>4.28</v>
          </cell>
          <cell r="Q246">
            <v>4.55</v>
          </cell>
          <cell r="T246">
            <v>4.91</v>
          </cell>
          <cell r="Z246">
            <v>5.21</v>
          </cell>
          <cell r="AA246">
            <v>5.2095649999999996</v>
          </cell>
          <cell r="AB246">
            <v>5.617826</v>
          </cell>
          <cell r="AD246">
            <v>51423.421610000005</v>
          </cell>
        </row>
        <row r="247">
          <cell r="E247" t="str">
            <v>Biotechnology</v>
          </cell>
          <cell r="H247">
            <v>0.83499999999999996</v>
          </cell>
          <cell r="K247">
            <v>1.2650000000000001</v>
          </cell>
          <cell r="N247">
            <v>1.68</v>
          </cell>
          <cell r="Q247">
            <v>2.0699999999999998</v>
          </cell>
          <cell r="T247">
            <v>3.06</v>
          </cell>
          <cell r="Z247">
            <v>3.69</v>
          </cell>
          <cell r="AA247">
            <v>3.9410000000000003</v>
          </cell>
          <cell r="AB247">
            <v>4.4982139999999999</v>
          </cell>
          <cell r="AD247">
            <v>31096.503539999998</v>
          </cell>
        </row>
        <row r="248">
          <cell r="E248" t="str">
            <v>Biotechnology</v>
          </cell>
          <cell r="H248">
            <v>0.19</v>
          </cell>
          <cell r="K248">
            <v>0.53</v>
          </cell>
          <cell r="N248">
            <v>1.06</v>
          </cell>
          <cell r="Q248">
            <v>1.5599999999999998</v>
          </cell>
          <cell r="T248">
            <v>2.08</v>
          </cell>
          <cell r="Z248">
            <v>2.8000000000000003</v>
          </cell>
          <cell r="AA248">
            <v>3.6032139999999999</v>
          </cell>
          <cell r="AB248">
            <v>4.2371429999999997</v>
          </cell>
          <cell r="AD248">
            <v>28156.812840000002</v>
          </cell>
        </row>
        <row r="249">
          <cell r="E249" t="str">
            <v>Capital Markets</v>
          </cell>
          <cell r="H249">
            <v>4.04</v>
          </cell>
          <cell r="K249">
            <v>5.09</v>
          </cell>
          <cell r="N249">
            <v>8.1999999999999993</v>
          </cell>
          <cell r="Q249">
            <v>6.43</v>
          </cell>
          <cell r="T249">
            <v>7.0500000000000007</v>
          </cell>
          <cell r="Z249">
            <v>10.94</v>
          </cell>
          <cell r="AA249">
            <v>12.47</v>
          </cell>
          <cell r="AB249">
            <v>13.971250999999999</v>
          </cell>
          <cell r="AD249">
            <v>15630.912617600003</v>
          </cell>
        </row>
        <row r="250">
          <cell r="E250" t="str">
            <v>Biotechnology</v>
          </cell>
          <cell r="H250">
            <v>1.5699999999999998</v>
          </cell>
          <cell r="K250">
            <v>2.25</v>
          </cell>
          <cell r="N250">
            <v>2.7600000000000002</v>
          </cell>
          <cell r="Q250">
            <v>3.65</v>
          </cell>
          <cell r="T250">
            <v>4.12</v>
          </cell>
          <cell r="Z250">
            <v>5.15</v>
          </cell>
          <cell r="AA250">
            <v>5.8752170000000001</v>
          </cell>
          <cell r="AB250">
            <v>6.3500000000000005</v>
          </cell>
          <cell r="AD250">
            <v>22121.409599999999</v>
          </cell>
        </row>
        <row r="251">
          <cell r="E251" t="str">
            <v>Biotechnology</v>
          </cell>
          <cell r="H251">
            <v>2.7699999999999996</v>
          </cell>
          <cell r="K251">
            <v>4.83</v>
          </cell>
          <cell r="N251">
            <v>3.93</v>
          </cell>
          <cell r="Q251">
            <v>4.79</v>
          </cell>
          <cell r="T251">
            <v>6.0200000000000005</v>
          </cell>
          <cell r="Z251">
            <v>8.14</v>
          </cell>
          <cell r="AA251">
            <v>8.1300000000000008</v>
          </cell>
          <cell r="AB251">
            <v>5.4309100000000008</v>
          </cell>
          <cell r="AD251">
            <v>6209.1438399999997</v>
          </cell>
        </row>
        <row r="252">
          <cell r="E252" t="str">
            <v>Health Care Equipment &amp; Supplies</v>
          </cell>
          <cell r="H252">
            <v>2.12</v>
          </cell>
          <cell r="K252">
            <v>2.3699999999999997</v>
          </cell>
          <cell r="N252">
            <v>2.4899999999999998</v>
          </cell>
          <cell r="Q252">
            <v>2.88</v>
          </cell>
          <cell r="T252">
            <v>3.15</v>
          </cell>
          <cell r="Z252">
            <v>3.3233329999999999</v>
          </cell>
          <cell r="AA252">
            <v>3.4226669999999997</v>
          </cell>
          <cell r="AB252">
            <v>3.6525239999999997</v>
          </cell>
          <cell r="AD252">
            <v>37032.525509999999</v>
          </cell>
        </row>
        <row r="253">
          <cell r="E253" t="str">
            <v>Health Care Equipment &amp; Supplies</v>
          </cell>
          <cell r="H253">
            <v>1.92</v>
          </cell>
          <cell r="K253">
            <v>2.23</v>
          </cell>
          <cell r="N253">
            <v>2.79</v>
          </cell>
          <cell r="Q253">
            <v>3.38</v>
          </cell>
          <cell r="T253">
            <v>3.8</v>
          </cell>
          <cell r="Z253">
            <v>3.98</v>
          </cell>
          <cell r="AA253">
            <v>4.3047369999999994</v>
          </cell>
          <cell r="AB253">
            <v>4.7084209999999995</v>
          </cell>
          <cell r="AD253">
            <v>31279.529520000004</v>
          </cell>
        </row>
        <row r="254">
          <cell r="E254" t="str">
            <v>Health Care Equipment &amp; Supplies</v>
          </cell>
          <cell r="H254">
            <v>3.04</v>
          </cell>
          <cell r="K254">
            <v>3.41</v>
          </cell>
          <cell r="N254">
            <v>3.95</v>
          </cell>
          <cell r="Q254">
            <v>4.66</v>
          </cell>
          <cell r="T254">
            <v>5.03</v>
          </cell>
          <cell r="Z254">
            <v>5.0913889999999995</v>
          </cell>
          <cell r="AA254">
            <v>5.8087500000000007</v>
          </cell>
          <cell r="AB254">
            <v>6.3837500000000009</v>
          </cell>
          <cell r="AD254">
            <v>17178.594560000001</v>
          </cell>
        </row>
        <row r="255">
          <cell r="E255" t="str">
            <v>Health Care Equipment &amp; Supplies</v>
          </cell>
          <cell r="H255">
            <v>1.75</v>
          </cell>
          <cell r="K255">
            <v>2.02</v>
          </cell>
          <cell r="N255">
            <v>2.4</v>
          </cell>
          <cell r="Q255">
            <v>2.83</v>
          </cell>
          <cell r="T255">
            <v>2.9499999999999997</v>
          </cell>
          <cell r="Z255">
            <v>3.33</v>
          </cell>
          <cell r="AA255">
            <v>3.7136670000000001</v>
          </cell>
          <cell r="AB255">
            <v>4.1196549999999998</v>
          </cell>
          <cell r="AD255">
            <v>16243.707912</v>
          </cell>
        </row>
        <row r="256">
          <cell r="E256" t="str">
            <v>Health Care Equipment &amp; Supplies</v>
          </cell>
          <cell r="H256">
            <v>1.8199999999999998</v>
          </cell>
          <cell r="K256">
            <v>0.84</v>
          </cell>
          <cell r="N256">
            <v>0.41</v>
          </cell>
          <cell r="Q256">
            <v>0.52</v>
          </cell>
          <cell r="T256">
            <v>0.5</v>
          </cell>
          <cell r="Z256">
            <v>0.42</v>
          </cell>
          <cell r="AA256">
            <v>0.44461529999999999</v>
          </cell>
          <cell r="AB256">
            <v>0.53444449999999999</v>
          </cell>
          <cell r="AD256">
            <v>9918.0569400000004</v>
          </cell>
        </row>
        <row r="257">
          <cell r="E257" t="str">
            <v>Health Care Equipment &amp; Supplies</v>
          </cell>
          <cell r="H257">
            <v>1.5399999999999998</v>
          </cell>
          <cell r="K257">
            <v>1.5100000000000002</v>
          </cell>
          <cell r="N257">
            <v>1.86</v>
          </cell>
          <cell r="Q257">
            <v>2.31</v>
          </cell>
          <cell r="T257">
            <v>2.44</v>
          </cell>
          <cell r="Z257">
            <v>3.0100000000000002</v>
          </cell>
          <cell r="AA257">
            <v>3.2754840000000001</v>
          </cell>
          <cell r="AB257">
            <v>3.6273339999999998</v>
          </cell>
          <cell r="AD257">
            <v>14581.209000000003</v>
          </cell>
        </row>
        <row r="258">
          <cell r="E258" t="str">
            <v>Health Care Equipment &amp; Supplies</v>
          </cell>
          <cell r="H258">
            <v>3.11</v>
          </cell>
          <cell r="K258">
            <v>3.44</v>
          </cell>
          <cell r="N258">
            <v>4.05</v>
          </cell>
          <cell r="Q258">
            <v>4.04</v>
          </cell>
          <cell r="T258">
            <v>3.95</v>
          </cell>
          <cell r="Z258">
            <v>4.33</v>
          </cell>
          <cell r="AA258">
            <v>4.7716120000000002</v>
          </cell>
          <cell r="AB258">
            <v>5.2422579999999996</v>
          </cell>
          <cell r="AD258">
            <v>10922.580900000003</v>
          </cell>
        </row>
        <row r="259">
          <cell r="E259" t="str">
            <v>Health Care Equipment &amp; Supplies</v>
          </cell>
          <cell r="H259">
            <v>3.0300000000000002</v>
          </cell>
          <cell r="K259">
            <v>3.3</v>
          </cell>
          <cell r="N259">
            <v>3.8200000000000003</v>
          </cell>
          <cell r="Q259">
            <v>4.45</v>
          </cell>
          <cell r="T259">
            <v>5.0999999999999996</v>
          </cell>
          <cell r="Z259">
            <v>5.6000000000000005</v>
          </cell>
          <cell r="AA259">
            <v>6.38</v>
          </cell>
          <cell r="AB259">
            <v>7.0325000000000006</v>
          </cell>
          <cell r="AD259">
            <v>8014.7383500000005</v>
          </cell>
        </row>
        <row r="260">
          <cell r="E260" t="str">
            <v>Health Care Equipment &amp; Supplies</v>
          </cell>
          <cell r="H260">
            <v>2.5100000000000002</v>
          </cell>
          <cell r="K260">
            <v>1.8900000000000001</v>
          </cell>
          <cell r="N260">
            <v>3.6900000000000004</v>
          </cell>
          <cell r="Q260">
            <v>5.1100000000000003</v>
          </cell>
          <cell r="T260">
            <v>5.93</v>
          </cell>
          <cell r="Z260">
            <v>9.4700000000000006</v>
          </cell>
          <cell r="AA260">
            <v>11.4625</v>
          </cell>
          <cell r="AB260">
            <v>13.504211</v>
          </cell>
          <cell r="AD260">
            <v>14962.834800000002</v>
          </cell>
        </row>
        <row r="261">
          <cell r="E261" t="str">
            <v>Pharmaceuticals</v>
          </cell>
          <cell r="H261">
            <v>1.9000000000000001</v>
          </cell>
          <cell r="K261">
            <v>1.93</v>
          </cell>
          <cell r="N261">
            <v>2.2000000000000002</v>
          </cell>
          <cell r="Q261">
            <v>2.5300000000000002</v>
          </cell>
          <cell r="T261">
            <v>3.1</v>
          </cell>
          <cell r="Z261">
            <v>3.31</v>
          </cell>
          <cell r="AA261">
            <v>3.9268749999999999</v>
          </cell>
          <cell r="AB261">
            <v>4.2731249999999994</v>
          </cell>
          <cell r="AD261">
            <v>7268.0129999999999</v>
          </cell>
        </row>
        <row r="262">
          <cell r="E262" t="str">
            <v>Health Care Equipment &amp; Supplies</v>
          </cell>
          <cell r="H262">
            <v>1.3399999999999999</v>
          </cell>
          <cell r="K262">
            <v>1.42</v>
          </cell>
          <cell r="N262">
            <v>1.65</v>
          </cell>
          <cell r="Q262">
            <v>1.88</v>
          </cell>
          <cell r="T262">
            <v>1.8399999999999999</v>
          </cell>
          <cell r="Z262">
            <v>1.82</v>
          </cell>
          <cell r="AA262">
            <v>1.973333</v>
          </cell>
          <cell r="AB262">
            <v>2.2861539999999998</v>
          </cell>
          <cell r="AD262">
            <v>4824.3592500000004</v>
          </cell>
        </row>
        <row r="263">
          <cell r="E263" t="str">
            <v>Health Care Equipment &amp; Supplies</v>
          </cell>
          <cell r="H263">
            <v>1.55</v>
          </cell>
          <cell r="K263">
            <v>1.88</v>
          </cell>
          <cell r="N263">
            <v>1.89</v>
          </cell>
          <cell r="Q263">
            <v>2.3200000000000003</v>
          </cell>
          <cell r="T263">
            <v>2.73</v>
          </cell>
          <cell r="Z263">
            <v>3.081731</v>
          </cell>
          <cell r="AA263">
            <v>3.5695669999999997</v>
          </cell>
          <cell r="AB263">
            <v>4.053839</v>
          </cell>
          <cell r="AD263">
            <v>6305.9939000000004</v>
          </cell>
        </row>
        <row r="264">
          <cell r="E264" t="str">
            <v>Health Care Providers &amp; Services</v>
          </cell>
          <cell r="H264">
            <v>2.48</v>
          </cell>
          <cell r="K264">
            <v>2.98</v>
          </cell>
          <cell r="N264">
            <v>3.5</v>
          </cell>
          <cell r="Q264">
            <v>2.96</v>
          </cell>
          <cell r="T264">
            <v>3.24</v>
          </cell>
          <cell r="Z264">
            <v>4.21</v>
          </cell>
          <cell r="AA264">
            <v>4.37</v>
          </cell>
          <cell r="AB264">
            <v>4.7695650000000001</v>
          </cell>
          <cell r="AD264">
            <v>51138.273600000008</v>
          </cell>
        </row>
        <row r="265">
          <cell r="E265" t="str">
            <v>Health Care Providers &amp; Services</v>
          </cell>
          <cell r="H265">
            <v>4.01</v>
          </cell>
          <cell r="K265">
            <v>4.7900000000000009</v>
          </cell>
          <cell r="N265">
            <v>5.57</v>
          </cell>
          <cell r="Q265">
            <v>4.76</v>
          </cell>
          <cell r="T265">
            <v>6.0600000000000005</v>
          </cell>
          <cell r="Z265">
            <v>6.74</v>
          </cell>
          <cell r="AA265">
            <v>7.0281819999999993</v>
          </cell>
          <cell r="AB265">
            <v>7.7134779999999994</v>
          </cell>
          <cell r="AD265">
            <v>23197.358339999999</v>
          </cell>
        </row>
        <row r="266">
          <cell r="E266" t="str">
            <v>Health Care Providers &amp; Services</v>
          </cell>
          <cell r="H266">
            <v>1.22</v>
          </cell>
          <cell r="K266">
            <v>1.38</v>
          </cell>
          <cell r="N266">
            <v>1.8199999999999998</v>
          </cell>
          <cell r="Q266">
            <v>2.33</v>
          </cell>
          <cell r="T266">
            <v>2.83</v>
          </cell>
          <cell r="Z266">
            <v>3.4000000000000004</v>
          </cell>
          <cell r="AA266">
            <v>4.0911109999999997</v>
          </cell>
          <cell r="AB266">
            <v>4.6329630000000002</v>
          </cell>
          <cell r="AD266">
            <v>21365.258560000002</v>
          </cell>
        </row>
        <row r="267">
          <cell r="E267" t="str">
            <v>Health Care Providers &amp; Services</v>
          </cell>
          <cell r="H267">
            <v>0.65000000000000013</v>
          </cell>
          <cell r="K267">
            <v>0.84</v>
          </cell>
          <cell r="N267">
            <v>1.1800000000000002</v>
          </cell>
          <cell r="Q267">
            <v>1.55</v>
          </cell>
          <cell r="T267">
            <v>1.7599999999999998</v>
          </cell>
          <cell r="Z267">
            <v>2.5</v>
          </cell>
          <cell r="AA267">
            <v>3.182963</v>
          </cell>
          <cell r="AB267">
            <v>3.9038459999999997</v>
          </cell>
          <cell r="AD267">
            <v>22398.845400000002</v>
          </cell>
        </row>
        <row r="268">
          <cell r="E268" t="str">
            <v>Health Care Providers &amp; Services</v>
          </cell>
          <cell r="H268">
            <v>2.46</v>
          </cell>
          <cell r="K268">
            <v>2.7800000000000002</v>
          </cell>
          <cell r="N268">
            <v>3.1999999999999997</v>
          </cell>
          <cell r="Q268">
            <v>4.09</v>
          </cell>
          <cell r="T268">
            <v>4.59</v>
          </cell>
          <cell r="Z268">
            <v>4.8950000000000005</v>
          </cell>
          <cell r="AA268">
            <v>5.9232889999999996</v>
          </cell>
          <cell r="AB268">
            <v>6.8381800000000004</v>
          </cell>
          <cell r="AD268">
            <v>19587.202799999999</v>
          </cell>
        </row>
        <row r="269">
          <cell r="E269" t="str">
            <v>Health Care Providers &amp; Services</v>
          </cell>
          <cell r="H269">
            <v>3.09</v>
          </cell>
          <cell r="K269">
            <v>3.3200000000000003</v>
          </cell>
          <cell r="N269">
            <v>3.61</v>
          </cell>
          <cell r="Q269">
            <v>3.72</v>
          </cell>
          <cell r="T269">
            <v>2.94</v>
          </cell>
          <cell r="Z269">
            <v>2.4449999999999998</v>
          </cell>
          <cell r="AA269">
            <v>2.9085719999999999</v>
          </cell>
          <cell r="AB269">
            <v>3.3217300000000001</v>
          </cell>
          <cell r="AD269">
            <v>14622.942060000001</v>
          </cell>
        </row>
        <row r="270">
          <cell r="E270" t="str">
            <v>Health Care Providers &amp; Services</v>
          </cell>
          <cell r="H270">
            <v>2.2399999999999998</v>
          </cell>
          <cell r="K270">
            <v>2.8200000000000003</v>
          </cell>
          <cell r="N270">
            <v>3.49</v>
          </cell>
          <cell r="Q270">
            <v>3.94</v>
          </cell>
          <cell r="T270">
            <v>2.73</v>
          </cell>
          <cell r="Z270">
            <v>3.68</v>
          </cell>
          <cell r="AA270">
            <v>4.7</v>
          </cell>
          <cell r="AB270">
            <v>4.8440909999999997</v>
          </cell>
          <cell r="AD270">
            <v>14872.605</v>
          </cell>
        </row>
        <row r="271">
          <cell r="E271" t="str">
            <v>Health Care Providers &amp; Services</v>
          </cell>
          <cell r="H271">
            <v>2.66</v>
          </cell>
          <cell r="K271">
            <v>3.21</v>
          </cell>
          <cell r="N271">
            <v>2.88</v>
          </cell>
          <cell r="Q271">
            <v>3.26</v>
          </cell>
          <cell r="T271">
            <v>3.88</v>
          </cell>
          <cell r="Z271">
            <v>4.05</v>
          </cell>
          <cell r="AA271">
            <v>4.2255549999999999</v>
          </cell>
          <cell r="AB271">
            <v>4.6665000000000001</v>
          </cell>
          <cell r="AD271">
            <v>7795.0694599999997</v>
          </cell>
        </row>
        <row r="272">
          <cell r="E272" t="str">
            <v>Health Care Providers &amp; Services</v>
          </cell>
          <cell r="H272">
            <v>2.8</v>
          </cell>
          <cell r="K272">
            <v>3.32</v>
          </cell>
          <cell r="N272">
            <v>4.1800000000000006</v>
          </cell>
          <cell r="Q272">
            <v>4.58</v>
          </cell>
          <cell r="T272">
            <v>4.9000000000000004</v>
          </cell>
          <cell r="Z272">
            <v>5.55</v>
          </cell>
          <cell r="AA272">
            <v>6.3265000000000002</v>
          </cell>
          <cell r="AB272">
            <v>7.1210000000000004</v>
          </cell>
          <cell r="AD272">
            <v>8586.1380000000008</v>
          </cell>
        </row>
        <row r="273">
          <cell r="E273" t="str">
            <v>Health Care Providers &amp; Services</v>
          </cell>
          <cell r="H273">
            <v>2.7130619999999999</v>
          </cell>
          <cell r="K273">
            <v>3.1696827999999999</v>
          </cell>
          <cell r="N273">
            <v>3.97</v>
          </cell>
          <cell r="Q273">
            <v>3.4000000000000004</v>
          </cell>
          <cell r="T273">
            <v>3.99</v>
          </cell>
          <cell r="Z273">
            <v>4.66</v>
          </cell>
          <cell r="AA273">
            <v>5.3109999999999999</v>
          </cell>
          <cell r="AB273">
            <v>5.6725000000000003</v>
          </cell>
          <cell r="AD273">
            <v>12229.718800000002</v>
          </cell>
        </row>
        <row r="274">
          <cell r="E274" t="str">
            <v>Health Care Providers &amp; Services</v>
          </cell>
          <cell r="H274">
            <v>0.91999999999999993</v>
          </cell>
          <cell r="K274">
            <v>1.19</v>
          </cell>
          <cell r="N274">
            <v>1.3</v>
          </cell>
          <cell r="Q274">
            <v>1.5099999999999998</v>
          </cell>
          <cell r="T274">
            <v>1.8599999999999999</v>
          </cell>
          <cell r="Z274">
            <v>2.2669739999999998</v>
          </cell>
          <cell r="AA274">
            <v>2.6201309999999998</v>
          </cell>
          <cell r="AB274">
            <v>2.8933459999999998</v>
          </cell>
          <cell r="AD274">
            <v>10887.289620000001</v>
          </cell>
        </row>
        <row r="275">
          <cell r="E275" t="str">
            <v>Health Care Providers &amp; Services</v>
          </cell>
          <cell r="H275">
            <v>2.1</v>
          </cell>
          <cell r="K275">
            <v>2.79</v>
          </cell>
          <cell r="N275">
            <v>4.91</v>
          </cell>
          <cell r="Q275">
            <v>4.2700000000000005</v>
          </cell>
          <cell r="T275">
            <v>6.15</v>
          </cell>
          <cell r="Z275">
            <v>7.0200000000000005</v>
          </cell>
          <cell r="AA275">
            <v>7.6047819999999993</v>
          </cell>
          <cell r="AB275">
            <v>7.7956519999999996</v>
          </cell>
          <cell r="AD275">
            <v>12703.64336</v>
          </cell>
        </row>
        <row r="276">
          <cell r="E276" t="str">
            <v>Health Care Providers &amp; Services</v>
          </cell>
          <cell r="H276">
            <v>2.12</v>
          </cell>
          <cell r="K276">
            <v>2.5200000000000005</v>
          </cell>
          <cell r="N276">
            <v>3.19</v>
          </cell>
          <cell r="Q276">
            <v>3.5300000000000002</v>
          </cell>
          <cell r="T276">
            <v>4.0600000000000005</v>
          </cell>
          <cell r="Z276">
            <v>4.38</v>
          </cell>
          <cell r="AA276">
            <v>4.8158820000000002</v>
          </cell>
          <cell r="AB276">
            <v>6.09</v>
          </cell>
          <cell r="AD276">
            <v>7005.88</v>
          </cell>
        </row>
        <row r="277">
          <cell r="E277" t="str">
            <v>Health Care Providers &amp; Services</v>
          </cell>
          <cell r="H277">
            <v>3.16</v>
          </cell>
          <cell r="K277">
            <v>3.4699999999999998</v>
          </cell>
          <cell r="N277">
            <v>4.0199999999999996</v>
          </cell>
          <cell r="Q277">
            <v>2.69</v>
          </cell>
          <cell r="T277">
            <v>2.2000000000000002</v>
          </cell>
          <cell r="Z277">
            <v>3.7</v>
          </cell>
          <cell r="AA277">
            <v>3.0041669999999998</v>
          </cell>
          <cell r="AB277">
            <v>3.3238889999999999</v>
          </cell>
          <cell r="AD277">
            <v>4851.3387900000007</v>
          </cell>
        </row>
        <row r="278">
          <cell r="E278" t="str">
            <v>Health Care Providers &amp; Services</v>
          </cell>
          <cell r="H278">
            <v>1.38</v>
          </cell>
          <cell r="K278">
            <v>1.49</v>
          </cell>
          <cell r="N278">
            <v>1.6300000000000001</v>
          </cell>
          <cell r="Q278">
            <v>1.75</v>
          </cell>
          <cell r="T278">
            <v>1.72</v>
          </cell>
          <cell r="Z278">
            <v>1.8533329999999999</v>
          </cell>
          <cell r="AA278">
            <v>1.9271429999999998</v>
          </cell>
          <cell r="AB278">
            <v>2.0921609999999999</v>
          </cell>
          <cell r="AD278">
            <v>2715.2401224000005</v>
          </cell>
        </row>
        <row r="279">
          <cell r="E279" t="str">
            <v>Health Care Providers &amp; Services</v>
          </cell>
          <cell r="H279">
            <v>-0.29000000000000004</v>
          </cell>
          <cell r="K279">
            <v>-0.09</v>
          </cell>
          <cell r="N279">
            <v>-0.16999999999999998</v>
          </cell>
          <cell r="Q279">
            <v>-6.0000000000000005E-2</v>
          </cell>
          <cell r="T279">
            <v>0.14000000000000001</v>
          </cell>
          <cell r="Z279">
            <v>0.32</v>
          </cell>
          <cell r="AA279">
            <v>0.4364285</v>
          </cell>
          <cell r="AB279">
            <v>0.50142849999999994</v>
          </cell>
          <cell r="AD279">
            <v>2545.6756</v>
          </cell>
        </row>
        <row r="280">
          <cell r="E280" t="str">
            <v>Energy Equipment &amp; Services</v>
          </cell>
          <cell r="H280">
            <v>1.31</v>
          </cell>
          <cell r="K280">
            <v>3.07</v>
          </cell>
          <cell r="N280">
            <v>3.63</v>
          </cell>
          <cell r="Q280">
            <v>4.59</v>
          </cell>
          <cell r="T280">
            <v>2.5099999999999998</v>
          </cell>
          <cell r="Z280">
            <v>2.9002500000000002</v>
          </cell>
          <cell r="AA280">
            <v>4.1514790000000001</v>
          </cell>
          <cell r="AB280">
            <v>5.0566319999999996</v>
          </cell>
          <cell r="AD280">
            <v>5895.1166999999996</v>
          </cell>
        </row>
        <row r="281">
          <cell r="E281" t="str">
            <v>Life Sciences Tools &amp; Services</v>
          </cell>
          <cell r="H281">
            <v>1.5599999999999998</v>
          </cell>
          <cell r="K281">
            <v>1.8199999999999998</v>
          </cell>
          <cell r="N281">
            <v>2.6500000000000004</v>
          </cell>
          <cell r="Q281">
            <v>3.17</v>
          </cell>
          <cell r="T281">
            <v>3.05</v>
          </cell>
          <cell r="Z281">
            <v>3.5700000000000003</v>
          </cell>
          <cell r="AA281">
            <v>4.1805889999999994</v>
          </cell>
          <cell r="AB281">
            <v>4.8735289999999996</v>
          </cell>
          <cell r="AD281">
            <v>20193.916710000001</v>
          </cell>
        </row>
        <row r="282">
          <cell r="E282" t="str">
            <v>Life Sciences Tools &amp; Services</v>
          </cell>
          <cell r="H282">
            <v>1.73</v>
          </cell>
          <cell r="K282">
            <v>1.56</v>
          </cell>
          <cell r="N282">
            <v>2.0499999999999998</v>
          </cell>
          <cell r="Q282">
            <v>2.86</v>
          </cell>
          <cell r="T282">
            <v>3.04</v>
          </cell>
          <cell r="Z282">
            <v>3.5500000000000003</v>
          </cell>
          <cell r="AA282">
            <v>3.728421</v>
          </cell>
          <cell r="AB282">
            <v>4.1511110000000002</v>
          </cell>
          <cell r="AD282">
            <v>7154.2153200000002</v>
          </cell>
        </row>
        <row r="283">
          <cell r="E283" t="str">
            <v>Life Sciences Tools &amp; Services</v>
          </cell>
          <cell r="H283">
            <v>1.96</v>
          </cell>
          <cell r="K283">
            <v>2.25</v>
          </cell>
          <cell r="N283">
            <v>2.7600000000000002</v>
          </cell>
          <cell r="Q283">
            <v>3.3100000000000005</v>
          </cell>
          <cell r="T283">
            <v>3.45</v>
          </cell>
          <cell r="Z283">
            <v>4.09</v>
          </cell>
          <cell r="AA283">
            <v>4.8195239999999995</v>
          </cell>
          <cell r="AB283">
            <v>5.4405000000000001</v>
          </cell>
          <cell r="AD283">
            <v>7058.0357799999992</v>
          </cell>
        </row>
        <row r="284">
          <cell r="E284" t="str">
            <v>Insurance</v>
          </cell>
          <cell r="H284">
            <v>3.0599999999999996</v>
          </cell>
          <cell r="K284">
            <v>7.25</v>
          </cell>
          <cell r="N284">
            <v>8.07</v>
          </cell>
          <cell r="Q284">
            <v>7.72</v>
          </cell>
          <cell r="T284">
            <v>8.16</v>
          </cell>
          <cell r="Z284">
            <v>7.79</v>
          </cell>
          <cell r="AA284">
            <v>6.53</v>
          </cell>
          <cell r="AB284">
            <v>7.4457889999999995</v>
          </cell>
          <cell r="AD284">
            <v>21543.117699999999</v>
          </cell>
        </row>
        <row r="285">
          <cell r="E285" t="str">
            <v>Life Sciences Tools &amp; Services</v>
          </cell>
          <cell r="H285">
            <v>0.97</v>
          </cell>
          <cell r="K285">
            <v>1.1200000000000001</v>
          </cell>
          <cell r="N285">
            <v>1.28</v>
          </cell>
          <cell r="Q285">
            <v>1.46</v>
          </cell>
          <cell r="T285">
            <v>1.27</v>
          </cell>
          <cell r="Z285">
            <v>1.44</v>
          </cell>
          <cell r="AA285">
            <v>1.664444</v>
          </cell>
          <cell r="AB285">
            <v>1.9000000000000001</v>
          </cell>
          <cell r="AD285">
            <v>2339.8114999999998</v>
          </cell>
        </row>
        <row r="286">
          <cell r="E286" t="str">
            <v>Pharmaceuticals</v>
          </cell>
          <cell r="H286">
            <v>3.3899999999999997</v>
          </cell>
          <cell r="K286">
            <v>3.7600000000000002</v>
          </cell>
          <cell r="N286">
            <v>4.1500000000000004</v>
          </cell>
          <cell r="Q286">
            <v>4.55</v>
          </cell>
          <cell r="T286">
            <v>4.6300000000000008</v>
          </cell>
          <cell r="Z286">
            <v>4.76</v>
          </cell>
          <cell r="AA286">
            <v>4.9649999999999999</v>
          </cell>
          <cell r="AB286">
            <v>5.283182</v>
          </cell>
          <cell r="AD286">
            <v>178037.23785</v>
          </cell>
        </row>
        <row r="287">
          <cell r="E287" t="str">
            <v>Pharmaceuticals</v>
          </cell>
          <cell r="H287">
            <v>1.95</v>
          </cell>
          <cell r="K287">
            <v>2.06</v>
          </cell>
          <cell r="N287">
            <v>2.2000000000000002</v>
          </cell>
          <cell r="Q287">
            <v>2.4300000000000002</v>
          </cell>
          <cell r="T287">
            <v>2.02</v>
          </cell>
          <cell r="Z287">
            <v>2.23</v>
          </cell>
          <cell r="AA287">
            <v>2.2465000000000002</v>
          </cell>
          <cell r="AB287">
            <v>2.290476</v>
          </cell>
          <cell r="AD287">
            <v>148699.2666</v>
          </cell>
        </row>
        <row r="288">
          <cell r="E288" t="str">
            <v>Pharmaceuticals</v>
          </cell>
          <cell r="H288">
            <v>2.5</v>
          </cell>
          <cell r="K288">
            <v>2.52</v>
          </cell>
          <cell r="N288">
            <v>2.8400000000000003</v>
          </cell>
          <cell r="Q288">
            <v>3.32</v>
          </cell>
          <cell r="T288">
            <v>3.7199999999999998</v>
          </cell>
          <cell r="Z288">
            <v>4.17</v>
          </cell>
          <cell r="AA288">
            <v>4.6336360000000001</v>
          </cell>
          <cell r="AB288">
            <v>4.9931809999999999</v>
          </cell>
          <cell r="AD288">
            <v>79952.317519999997</v>
          </cell>
        </row>
        <row r="289">
          <cell r="E289" t="str">
            <v>Semiconductors &amp; Semiconductor Equipment</v>
          </cell>
          <cell r="H289">
            <v>0</v>
          </cell>
          <cell r="K289">
            <v>0.19</v>
          </cell>
          <cell r="N289">
            <v>1.4</v>
          </cell>
          <cell r="Q289">
            <v>4.2300000000000004</v>
          </cell>
          <cell r="T289">
            <v>7.5399999999999991</v>
          </cell>
          <cell r="Z289">
            <v>7.68</v>
          </cell>
          <cell r="AA289">
            <v>9.1083780000000001</v>
          </cell>
          <cell r="AB289">
            <v>10.844571</v>
          </cell>
          <cell r="AD289">
            <v>4704.5715381000009</v>
          </cell>
        </row>
        <row r="290">
          <cell r="E290" t="str">
            <v>Pharmaceuticals</v>
          </cell>
          <cell r="H290">
            <v>2.5300000000000002</v>
          </cell>
          <cell r="K290">
            <v>2.52</v>
          </cell>
          <cell r="N290">
            <v>3.21</v>
          </cell>
          <cell r="Q290">
            <v>3.42</v>
          </cell>
          <cell r="T290">
            <v>3.26</v>
          </cell>
          <cell r="Z290">
            <v>3.42</v>
          </cell>
          <cell r="AA290">
            <v>3.7325000000000004</v>
          </cell>
          <cell r="AB290">
            <v>3.8315789999999996</v>
          </cell>
          <cell r="AD290">
            <v>101162.82337499999</v>
          </cell>
        </row>
        <row r="291">
          <cell r="E291" t="str">
            <v>Internet &amp; Catalog Retail</v>
          </cell>
          <cell r="H291">
            <v>1.3699999999999999</v>
          </cell>
          <cell r="K291">
            <v>2.04</v>
          </cell>
          <cell r="N291">
            <v>4.08</v>
          </cell>
          <cell r="Q291">
            <v>5.99</v>
          </cell>
          <cell r="T291">
            <v>8.5500000000000007</v>
          </cell>
          <cell r="Z291">
            <v>13.49</v>
          </cell>
          <cell r="AA291">
            <v>22.64263</v>
          </cell>
          <cell r="AB291">
            <v>29.378</v>
          </cell>
          <cell r="AD291">
            <v>26729.448329999999</v>
          </cell>
        </row>
        <row r="292">
          <cell r="E292" t="str">
            <v>Pharmaceuticals</v>
          </cell>
          <cell r="H292">
            <v>1.4300000000000002</v>
          </cell>
          <cell r="K292">
            <v>1.01</v>
          </cell>
          <cell r="N292">
            <v>1.3900000000000001</v>
          </cell>
          <cell r="Q292">
            <v>1.74</v>
          </cell>
          <cell r="T292">
            <v>1.8399999999999999</v>
          </cell>
          <cell r="Z292">
            <v>2.16</v>
          </cell>
          <cell r="AA292">
            <v>2.27</v>
          </cell>
          <cell r="AB292">
            <v>2.0485000000000002</v>
          </cell>
          <cell r="AD292">
            <v>50906.681920000003</v>
          </cell>
        </row>
        <row r="293">
          <cell r="E293" t="str">
            <v>Pharmaceuticals</v>
          </cell>
          <cell r="H293">
            <v>2.88</v>
          </cell>
          <cell r="K293">
            <v>3.18</v>
          </cell>
          <cell r="N293">
            <v>3.54</v>
          </cell>
          <cell r="Q293">
            <v>4.0200000000000005</v>
          </cell>
          <cell r="T293">
            <v>4.4300000000000006</v>
          </cell>
          <cell r="Z293">
            <v>4.74</v>
          </cell>
          <cell r="AA293">
            <v>4.32</v>
          </cell>
          <cell r="AB293">
            <v>3.7136839999999998</v>
          </cell>
          <cell r="AD293">
            <v>37703.793161000001</v>
          </cell>
        </row>
        <row r="294">
          <cell r="E294" t="str">
            <v>Pharmaceuticals</v>
          </cell>
          <cell r="H294">
            <v>1.65</v>
          </cell>
          <cell r="K294">
            <v>1.8299999999999998</v>
          </cell>
          <cell r="N294">
            <v>2.1800000000000002</v>
          </cell>
          <cell r="Q294">
            <v>2.5700000000000003</v>
          </cell>
          <cell r="T294">
            <v>2.7800000000000002</v>
          </cell>
          <cell r="Z294">
            <v>3.16</v>
          </cell>
          <cell r="AA294">
            <v>3.64</v>
          </cell>
          <cell r="AB294">
            <v>4.2319240000000002</v>
          </cell>
          <cell r="AD294">
            <v>24705.709980000003</v>
          </cell>
        </row>
        <row r="295">
          <cell r="E295" t="str">
            <v>Pharmaceuticals</v>
          </cell>
          <cell r="H295">
            <v>2.08</v>
          </cell>
          <cell r="K295">
            <v>2.4299999999999997</v>
          </cell>
          <cell r="N295">
            <v>3.2399999999999998</v>
          </cell>
          <cell r="Q295">
            <v>3.6000000000000005</v>
          </cell>
          <cell r="T295">
            <v>3.45</v>
          </cell>
          <cell r="Z295">
            <v>4.1850000000000005</v>
          </cell>
          <cell r="AA295">
            <v>3.9219439999999999</v>
          </cell>
          <cell r="AB295">
            <v>1.880315</v>
          </cell>
          <cell r="AD295">
            <v>9686.6175500000008</v>
          </cell>
        </row>
        <row r="296">
          <cell r="E296" t="str">
            <v>Pharmaceuticals</v>
          </cell>
          <cell r="H296">
            <v>0.86999999999999988</v>
          </cell>
          <cell r="K296">
            <v>1.4</v>
          </cell>
          <cell r="N296">
            <v>1.4000000000000001</v>
          </cell>
          <cell r="Q296">
            <v>0.63</v>
          </cell>
          <cell r="T296">
            <v>1.2300000000000002</v>
          </cell>
          <cell r="Z296">
            <v>1.61</v>
          </cell>
          <cell r="AA296">
            <v>2.0138889999999998</v>
          </cell>
          <cell r="AB296">
            <v>2.3416669999999997</v>
          </cell>
          <cell r="AD296">
            <v>8561.0019900000007</v>
          </cell>
        </row>
        <row r="297">
          <cell r="E297" t="str">
            <v>Pharmaceuticals</v>
          </cell>
          <cell r="H297">
            <v>1.37</v>
          </cell>
          <cell r="K297">
            <v>1.08</v>
          </cell>
          <cell r="N297">
            <v>1.3599999999999999</v>
          </cell>
          <cell r="Q297">
            <v>2.0300000000000002</v>
          </cell>
          <cell r="T297">
            <v>2.7</v>
          </cell>
          <cell r="Z297">
            <v>3.42</v>
          </cell>
          <cell r="AA297">
            <v>4.4411109999999994</v>
          </cell>
          <cell r="AB297">
            <v>5.6666669999999995</v>
          </cell>
          <cell r="AD297">
            <v>8543.6564500000004</v>
          </cell>
        </row>
        <row r="298">
          <cell r="E298" t="str">
            <v>Media</v>
          </cell>
          <cell r="H298">
            <v>-0.41999999999999993</v>
          </cell>
          <cell r="K298">
            <v>-0.48</v>
          </cell>
          <cell r="N298">
            <v>7.9999999999999988E-2</v>
          </cell>
          <cell r="Q298">
            <v>-0.79</v>
          </cell>
          <cell r="T298">
            <v>0.95</v>
          </cell>
          <cell r="Z298">
            <v>1.24</v>
          </cell>
          <cell r="AA298">
            <v>1.3475000000000001</v>
          </cell>
          <cell r="AB298">
            <v>1.536875</v>
          </cell>
          <cell r="AD298">
            <v>3836.8605520000006</v>
          </cell>
        </row>
        <row r="299">
          <cell r="E299" t="str">
            <v>Aerospace &amp; Defense</v>
          </cell>
          <cell r="H299">
            <v>3.11</v>
          </cell>
          <cell r="K299">
            <v>3.71</v>
          </cell>
          <cell r="N299">
            <v>4.2699999999999996</v>
          </cell>
          <cell r="Q299">
            <v>4.91</v>
          </cell>
          <cell r="T299">
            <v>4.1199999999999992</v>
          </cell>
          <cell r="Z299">
            <v>4.74</v>
          </cell>
          <cell r="AA299">
            <v>5.4552169999999993</v>
          </cell>
          <cell r="AB299">
            <v>6.1586959999999999</v>
          </cell>
          <cell r="AD299">
            <v>66475.479059999998</v>
          </cell>
        </row>
        <row r="300">
          <cell r="E300" t="str">
            <v>Aerospace &amp; Defense</v>
          </cell>
          <cell r="H300">
            <v>4.0999999999999996</v>
          </cell>
          <cell r="K300">
            <v>5.82</v>
          </cell>
          <cell r="N300">
            <v>7.1099999999999994</v>
          </cell>
          <cell r="Q300">
            <v>7.87</v>
          </cell>
          <cell r="T300">
            <v>7.7999999999999989</v>
          </cell>
          <cell r="Z300">
            <v>7.26</v>
          </cell>
          <cell r="AA300">
            <v>7.4934620000000001</v>
          </cell>
          <cell r="AB300">
            <v>8.7081489999999988</v>
          </cell>
          <cell r="AD300">
            <v>20487.447288000003</v>
          </cell>
        </row>
        <row r="301">
          <cell r="E301" t="str">
            <v>Aerospace &amp; Defense</v>
          </cell>
          <cell r="H301">
            <v>3.2</v>
          </cell>
          <cell r="K301">
            <v>2.85</v>
          </cell>
          <cell r="N301">
            <v>5.25</v>
          </cell>
          <cell r="Q301">
            <v>3.63</v>
          </cell>
          <cell r="T301">
            <v>1.8299999999999996</v>
          </cell>
          <cell r="Z301">
            <v>4.45</v>
          </cell>
          <cell r="AA301">
            <v>4.2542309999999999</v>
          </cell>
          <cell r="AB301">
            <v>5.2857690000000002</v>
          </cell>
          <cell r="AD301">
            <v>46371.052750000003</v>
          </cell>
        </row>
        <row r="302">
          <cell r="E302" t="str">
            <v>Aerospace &amp; Defense</v>
          </cell>
          <cell r="H302">
            <v>2.13</v>
          </cell>
          <cell r="K302">
            <v>2.5300000000000002</v>
          </cell>
          <cell r="N302">
            <v>3.16</v>
          </cell>
          <cell r="Q302">
            <v>3.75</v>
          </cell>
          <cell r="T302">
            <v>2.85</v>
          </cell>
          <cell r="Z302">
            <v>3</v>
          </cell>
          <cell r="AA302">
            <v>3.9831819999999998</v>
          </cell>
          <cell r="AB302">
            <v>4.474348</v>
          </cell>
          <cell r="AD302">
            <v>36147.277439999998</v>
          </cell>
        </row>
        <row r="303">
          <cell r="E303" t="str">
            <v>Aerospace &amp; Defense</v>
          </cell>
          <cell r="H303">
            <v>3.62</v>
          </cell>
          <cell r="K303">
            <v>4.18</v>
          </cell>
          <cell r="N303">
            <v>5.0999999999999996</v>
          </cell>
          <cell r="Q303">
            <v>6.23</v>
          </cell>
          <cell r="T303">
            <v>6.2100000000000009</v>
          </cell>
          <cell r="Z303">
            <v>6.82</v>
          </cell>
          <cell r="AA303">
            <v>7.1908000000000003</v>
          </cell>
          <cell r="AB303">
            <v>7.65</v>
          </cell>
          <cell r="AD303">
            <v>22468.800000000003</v>
          </cell>
        </row>
        <row r="304">
          <cell r="E304" t="str">
            <v>Aerospace &amp; Defense</v>
          </cell>
          <cell r="H304">
            <v>2.0699999999999998</v>
          </cell>
          <cell r="K304">
            <v>2.48</v>
          </cell>
          <cell r="N304">
            <v>3.79</v>
          </cell>
          <cell r="Q304">
            <v>3.9299999999999997</v>
          </cell>
          <cell r="T304">
            <v>4.9000000000000004</v>
          </cell>
          <cell r="Z304">
            <v>4.79</v>
          </cell>
          <cell r="AA304">
            <v>4.9927269999999995</v>
          </cell>
          <cell r="AB304">
            <v>5.525455</v>
          </cell>
          <cell r="AD304">
            <v>14752.975600000002</v>
          </cell>
        </row>
        <row r="305">
          <cell r="E305" t="str">
            <v>Aerospace &amp; Defense</v>
          </cell>
          <cell r="H305">
            <v>3.8</v>
          </cell>
          <cell r="K305">
            <v>4.4400000000000004</v>
          </cell>
          <cell r="N305">
            <v>5.1400000000000006</v>
          </cell>
          <cell r="Q305">
            <v>5.23</v>
          </cell>
          <cell r="T305">
            <v>5.21</v>
          </cell>
          <cell r="Z305">
            <v>6.7700000000000005</v>
          </cell>
          <cell r="AA305">
            <v>6.8604339999999997</v>
          </cell>
          <cell r="AB305">
            <v>7.1765219999999994</v>
          </cell>
          <cell r="AD305">
            <v>14675.848460000001</v>
          </cell>
        </row>
        <row r="306">
          <cell r="E306" t="str">
            <v>Aerospace &amp; Defense</v>
          </cell>
          <cell r="H306">
            <v>2.37</v>
          </cell>
          <cell r="K306">
            <v>3.78</v>
          </cell>
          <cell r="N306">
            <v>6.4499999999999993</v>
          </cell>
          <cell r="Q306">
            <v>7.42</v>
          </cell>
          <cell r="T306">
            <v>6.7200000000000006</v>
          </cell>
          <cell r="Z306">
            <v>6.88</v>
          </cell>
          <cell r="AA306">
            <v>8.2603569999999991</v>
          </cell>
          <cell r="AB306">
            <v>9.9334519999999991</v>
          </cell>
          <cell r="AD306">
            <v>22988.507280000002</v>
          </cell>
        </row>
        <row r="307">
          <cell r="E307" t="str">
            <v>Aerospace &amp; Defense</v>
          </cell>
          <cell r="H307">
            <v>2.6799999999999997</v>
          </cell>
          <cell r="K307">
            <v>2.85</v>
          </cell>
          <cell r="N307">
            <v>3.54</v>
          </cell>
          <cell r="Q307">
            <v>4.04</v>
          </cell>
          <cell r="T307">
            <v>3.7800000000000002</v>
          </cell>
          <cell r="Z307">
            <v>4.41</v>
          </cell>
          <cell r="AA307">
            <v>4.7647059999999994</v>
          </cell>
          <cell r="AB307">
            <v>5.0858819999999998</v>
          </cell>
          <cell r="AD307">
            <v>8120.6510000000007</v>
          </cell>
        </row>
        <row r="308">
          <cell r="E308" t="str">
            <v>Aerospace &amp; Defense</v>
          </cell>
          <cell r="H308">
            <v>4.2</v>
          </cell>
          <cell r="K308">
            <v>4.21</v>
          </cell>
          <cell r="N308">
            <v>5.97</v>
          </cell>
          <cell r="Q308">
            <v>7.72</v>
          </cell>
          <cell r="T308">
            <v>7.66</v>
          </cell>
          <cell r="Z308">
            <v>8.25</v>
          </cell>
          <cell r="AA308">
            <v>8.7288889999999988</v>
          </cell>
          <cell r="AB308">
            <v>9.0217659999999995</v>
          </cell>
          <cell r="AD308">
            <v>6926.9745599999997</v>
          </cell>
        </row>
        <row r="309">
          <cell r="E309" t="str">
            <v>Aerospace &amp; Defense</v>
          </cell>
          <cell r="H309">
            <v>2.29</v>
          </cell>
          <cell r="K309">
            <v>2.98</v>
          </cell>
          <cell r="N309">
            <v>3.54</v>
          </cell>
          <cell r="Q309">
            <v>4.18</v>
          </cell>
          <cell r="T309">
            <v>3.54</v>
          </cell>
          <cell r="Z309">
            <v>3.6521429999999997</v>
          </cell>
          <cell r="AA309">
            <v>4.1620239999999997</v>
          </cell>
          <cell r="AB309">
            <v>4.6531319999999994</v>
          </cell>
          <cell r="AD309">
            <v>7533.1917000000003</v>
          </cell>
        </row>
        <row r="310">
          <cell r="E310" t="str">
            <v>Aerospace &amp; Defense</v>
          </cell>
          <cell r="H310">
            <v>2.13</v>
          </cell>
          <cell r="K310">
            <v>3.8200000000000003</v>
          </cell>
          <cell r="N310">
            <v>3.91</v>
          </cell>
          <cell r="Q310">
            <v>5.33</v>
          </cell>
          <cell r="T310">
            <v>4.45</v>
          </cell>
          <cell r="Z310">
            <v>4.5</v>
          </cell>
          <cell r="AA310">
            <v>5.9882600000000004</v>
          </cell>
          <cell r="AB310">
            <v>6.931305</v>
          </cell>
          <cell r="AD310">
            <v>10887.502490000001</v>
          </cell>
        </row>
        <row r="311">
          <cell r="E311" t="str">
            <v>Air Freight &amp; Logistics</v>
          </cell>
          <cell r="H311">
            <v>3.4699999999999998</v>
          </cell>
          <cell r="K311">
            <v>3.86</v>
          </cell>
          <cell r="N311">
            <v>4.12</v>
          </cell>
          <cell r="Q311">
            <v>3.51</v>
          </cell>
          <cell r="T311">
            <v>2.31</v>
          </cell>
          <cell r="Z311">
            <v>3.56</v>
          </cell>
          <cell r="AA311">
            <v>4.2735719999999997</v>
          </cell>
          <cell r="AB311">
            <v>4.9203450000000002</v>
          </cell>
          <cell r="AD311">
            <v>64005.288600000007</v>
          </cell>
        </row>
        <row r="312">
          <cell r="E312" t="str">
            <v>Air Freight &amp; Logistics</v>
          </cell>
          <cell r="H312">
            <v>5.2700000000000005</v>
          </cell>
          <cell r="K312">
            <v>6.62</v>
          </cell>
          <cell r="N312">
            <v>6.37</v>
          </cell>
          <cell r="Q312">
            <v>5.52</v>
          </cell>
          <cell r="T312">
            <v>2.63</v>
          </cell>
          <cell r="Z312">
            <v>4.4366659999999998</v>
          </cell>
          <cell r="AA312">
            <v>5.8597919999999997</v>
          </cell>
          <cell r="AB312">
            <v>7.2199459999999993</v>
          </cell>
          <cell r="AD312">
            <v>23671.19342</v>
          </cell>
        </row>
        <row r="313">
          <cell r="E313" t="str">
            <v>Air Freight &amp; Logistics</v>
          </cell>
          <cell r="H313">
            <v>1.1600000000000001</v>
          </cell>
          <cell r="K313">
            <v>1.5199999999999998</v>
          </cell>
          <cell r="N313">
            <v>1.8599999999999999</v>
          </cell>
          <cell r="Q313">
            <v>2.08</v>
          </cell>
          <cell r="T313">
            <v>2.13</v>
          </cell>
          <cell r="Z313">
            <v>2.33</v>
          </cell>
          <cell r="AA313">
            <v>2.6816</v>
          </cell>
          <cell r="AB313">
            <v>3.1144439999999998</v>
          </cell>
          <cell r="AD313">
            <v>10933.925659999999</v>
          </cell>
        </row>
        <row r="314">
          <cell r="E314" t="str">
            <v>Air Freight &amp; Logistics</v>
          </cell>
          <cell r="H314">
            <v>0.88500000000000001</v>
          </cell>
          <cell r="K314">
            <v>1.06</v>
          </cell>
          <cell r="N314">
            <v>1.2300000000000002</v>
          </cell>
          <cell r="Q314">
            <v>1.37</v>
          </cell>
          <cell r="T314">
            <v>1.1200000000000001</v>
          </cell>
          <cell r="Z314">
            <v>1.59</v>
          </cell>
          <cell r="AA314">
            <v>1.8423529999999999</v>
          </cell>
          <cell r="AB314">
            <v>2.0838890000000001</v>
          </cell>
          <cell r="AD314">
            <v>9157.3943999999992</v>
          </cell>
        </row>
        <row r="315">
          <cell r="E315" t="str">
            <v>Airlines</v>
          </cell>
          <cell r="H315">
            <v>0.52</v>
          </cell>
          <cell r="K315">
            <v>0.72000000000000008</v>
          </cell>
          <cell r="N315">
            <v>0.62</v>
          </cell>
          <cell r="Q315">
            <v>0.39</v>
          </cell>
          <cell r="T315">
            <v>0.18</v>
          </cell>
          <cell r="Z315">
            <v>0.74</v>
          </cell>
          <cell r="AA315">
            <v>0.36533329999999997</v>
          </cell>
          <cell r="AB315">
            <v>0.73875000000000002</v>
          </cell>
          <cell r="AD315">
            <v>6436.4722200000006</v>
          </cell>
        </row>
        <row r="316">
          <cell r="E316" t="str">
            <v>Building Products</v>
          </cell>
          <cell r="H316">
            <v>2.23</v>
          </cell>
          <cell r="K316">
            <v>2.23</v>
          </cell>
          <cell r="N316">
            <v>1.7599999999999998</v>
          </cell>
          <cell r="Q316">
            <v>0.31</v>
          </cell>
          <cell r="T316">
            <v>6.9999999999999993E-2</v>
          </cell>
          <cell r="Z316">
            <v>0.16</v>
          </cell>
          <cell r="AA316">
            <v>8.7333330000000001E-2</v>
          </cell>
          <cell r="AB316">
            <v>0.37473689999999998</v>
          </cell>
          <cell r="AD316">
            <v>2857.6380000000004</v>
          </cell>
        </row>
        <row r="317">
          <cell r="E317" t="str">
            <v>Commercial Services &amp; Supplies</v>
          </cell>
          <cell r="H317">
            <v>1.55</v>
          </cell>
          <cell r="K317">
            <v>1.82</v>
          </cell>
          <cell r="N317">
            <v>2.0700000000000003</v>
          </cell>
          <cell r="Q317">
            <v>2.2199999999999998</v>
          </cell>
          <cell r="T317">
            <v>2</v>
          </cell>
          <cell r="Z317">
            <v>2.1</v>
          </cell>
          <cell r="AA317">
            <v>2.1563639999999999</v>
          </cell>
          <cell r="AB317">
            <v>2.4327269999999999</v>
          </cell>
          <cell r="AD317">
            <v>14795.040000000003</v>
          </cell>
        </row>
        <row r="318">
          <cell r="E318" t="str">
            <v>Commercial Services &amp; Supplies</v>
          </cell>
          <cell r="H318">
            <v>1.17</v>
          </cell>
          <cell r="K318">
            <v>1.39</v>
          </cell>
          <cell r="N318">
            <v>1.66</v>
          </cell>
          <cell r="Q318">
            <v>1.7699999999999998</v>
          </cell>
          <cell r="T318">
            <v>1.48</v>
          </cell>
          <cell r="Z318">
            <v>1.71</v>
          </cell>
          <cell r="AA318">
            <v>1.8800000000000001</v>
          </cell>
          <cell r="AB318">
            <v>2.1066669999999998</v>
          </cell>
          <cell r="AD318">
            <v>8807.7020000000011</v>
          </cell>
        </row>
        <row r="319">
          <cell r="E319" t="str">
            <v>Commercial Services &amp; Supplies</v>
          </cell>
          <cell r="H319">
            <v>0.55000000000000004</v>
          </cell>
          <cell r="K319">
            <v>0.63</v>
          </cell>
          <cell r="N319">
            <v>0.75</v>
          </cell>
          <cell r="Q319">
            <v>0.77999999999999992</v>
          </cell>
          <cell r="T319">
            <v>0.96</v>
          </cell>
          <cell r="Z319">
            <v>1.1500000000000001</v>
          </cell>
          <cell r="AA319">
            <v>1.250909</v>
          </cell>
          <cell r="AB319">
            <v>1.509091</v>
          </cell>
          <cell r="AD319">
            <v>6502.3559999999998</v>
          </cell>
        </row>
        <row r="320">
          <cell r="E320" t="str">
            <v>Commercial Services &amp; Supplies</v>
          </cell>
          <cell r="H320">
            <v>2.7</v>
          </cell>
          <cell r="K320">
            <v>2.68</v>
          </cell>
          <cell r="N320">
            <v>2.7199999999999998</v>
          </cell>
          <cell r="Q320">
            <v>2.79</v>
          </cell>
          <cell r="T320">
            <v>2.29</v>
          </cell>
          <cell r="Z320">
            <v>2.23</v>
          </cell>
          <cell r="AA320">
            <v>2.2124999999999999</v>
          </cell>
          <cell r="AB320">
            <v>2.2600000000000002</v>
          </cell>
          <cell r="AD320">
            <v>3973.0949700000006</v>
          </cell>
        </row>
        <row r="321">
          <cell r="E321" t="str">
            <v>Commercial Services &amp; Supplies</v>
          </cell>
          <cell r="H321">
            <v>1.04</v>
          </cell>
          <cell r="K321">
            <v>1.1700000000000002</v>
          </cell>
          <cell r="N321">
            <v>1.44</v>
          </cell>
          <cell r="Q321">
            <v>1.73</v>
          </cell>
          <cell r="T321">
            <v>2.09</v>
          </cell>
          <cell r="Z321">
            <v>2.52</v>
          </cell>
          <cell r="AA321">
            <v>2.8009089999999999</v>
          </cell>
          <cell r="AB321">
            <v>3.2029999999999998</v>
          </cell>
          <cell r="AD321">
            <v>7185.5613000000003</v>
          </cell>
        </row>
        <row r="322">
          <cell r="E322" t="str">
            <v>Commercial Services &amp; Supplies</v>
          </cell>
          <cell r="H322">
            <v>1.8199999999999998</v>
          </cell>
          <cell r="K322">
            <v>2.0499999999999998</v>
          </cell>
          <cell r="N322">
            <v>2.09</v>
          </cell>
          <cell r="Q322">
            <v>2.09</v>
          </cell>
          <cell r="T322">
            <v>1.67</v>
          </cell>
          <cell r="Z322">
            <v>1.600833</v>
          </cell>
          <cell r="AA322">
            <v>1.871154</v>
          </cell>
          <cell r="AB322">
            <v>2.1607050000000001</v>
          </cell>
          <cell r="AD322">
            <v>3470.7797748000003</v>
          </cell>
        </row>
        <row r="323">
          <cell r="E323" t="str">
            <v>Commercial Services &amp; Supplies</v>
          </cell>
          <cell r="H323">
            <v>3.36</v>
          </cell>
          <cell r="K323">
            <v>3.78</v>
          </cell>
          <cell r="N323">
            <v>3.92</v>
          </cell>
          <cell r="Q323">
            <v>3.29</v>
          </cell>
          <cell r="T323">
            <v>1.93</v>
          </cell>
          <cell r="Z323">
            <v>3.15</v>
          </cell>
          <cell r="AA323">
            <v>2.5725000000000002</v>
          </cell>
          <cell r="AB323">
            <v>3.0649999999999999</v>
          </cell>
          <cell r="AD323">
            <v>2837.9470200000001</v>
          </cell>
        </row>
        <row r="324">
          <cell r="E324" t="str">
            <v>Commercial Services &amp; Supplies</v>
          </cell>
          <cell r="H324">
            <v>2.29</v>
          </cell>
          <cell r="K324">
            <v>2.5499999999999998</v>
          </cell>
          <cell r="N324">
            <v>2.9400000000000004</v>
          </cell>
          <cell r="Q324">
            <v>2.92</v>
          </cell>
          <cell r="T324">
            <v>1.6099999999999999</v>
          </cell>
          <cell r="Z324">
            <v>1.79</v>
          </cell>
          <cell r="AA324">
            <v>1.8820000000000001</v>
          </cell>
          <cell r="AB324">
            <v>2.1019999999999999</v>
          </cell>
          <cell r="AD324">
            <v>2670.8544000000002</v>
          </cell>
        </row>
        <row r="325">
          <cell r="E325" t="str">
            <v>Construction &amp; Engineering</v>
          </cell>
          <cell r="H325">
            <v>1.31</v>
          </cell>
          <cell r="K325">
            <v>1.48</v>
          </cell>
          <cell r="N325">
            <v>2.25</v>
          </cell>
          <cell r="Q325">
            <v>3.67</v>
          </cell>
          <cell r="T325">
            <v>3.7600000000000002</v>
          </cell>
          <cell r="Z325">
            <v>2.3000000000000003</v>
          </cell>
          <cell r="AA325">
            <v>3.4004759999999998</v>
          </cell>
          <cell r="AB325">
            <v>4.0440000000000005</v>
          </cell>
          <cell r="AD325">
            <v>10432.52052</v>
          </cell>
        </row>
        <row r="326">
          <cell r="E326" t="str">
            <v>Construction &amp; Engineering</v>
          </cell>
          <cell r="H326">
            <v>1.37</v>
          </cell>
          <cell r="K326">
            <v>1.76</v>
          </cell>
          <cell r="N326">
            <v>2.5900000000000003</v>
          </cell>
          <cell r="Q326">
            <v>3.53</v>
          </cell>
          <cell r="T326">
            <v>2.85</v>
          </cell>
          <cell r="Z326">
            <v>2.5091669999999997</v>
          </cell>
          <cell r="AA326">
            <v>2.6969119999999998</v>
          </cell>
          <cell r="AB326">
            <v>3.1135929999999998</v>
          </cell>
          <cell r="AD326">
            <v>4604.5074100000002</v>
          </cell>
        </row>
        <row r="327">
          <cell r="E327" t="str">
            <v>Construction &amp; Engineering</v>
          </cell>
          <cell r="H327">
            <v>0.25</v>
          </cell>
          <cell r="K327">
            <v>0.58000000000000007</v>
          </cell>
          <cell r="N327">
            <v>0.78</v>
          </cell>
          <cell r="Q327">
            <v>0.8899999999999999</v>
          </cell>
          <cell r="T327">
            <v>0.7</v>
          </cell>
          <cell r="Z327">
            <v>0.72</v>
          </cell>
          <cell r="AA327">
            <v>0.69944439999999997</v>
          </cell>
          <cell r="AB327">
            <v>1.1533329999999999</v>
          </cell>
          <cell r="AD327">
            <v>3980.2304400000003</v>
          </cell>
        </row>
        <row r="328">
          <cell r="E328" t="str">
            <v>Electrical Equipment</v>
          </cell>
          <cell r="H328">
            <v>1.91</v>
          </cell>
          <cell r="K328">
            <v>2.29</v>
          </cell>
          <cell r="N328">
            <v>2.7700000000000005</v>
          </cell>
          <cell r="Q328">
            <v>3.05</v>
          </cell>
          <cell r="T328">
            <v>2.23</v>
          </cell>
          <cell r="Z328">
            <v>2.8272729999999999</v>
          </cell>
          <cell r="AA328">
            <v>3.3510229999999996</v>
          </cell>
          <cell r="AB328">
            <v>3.814613</v>
          </cell>
          <cell r="AD328">
            <v>33359.158980000007</v>
          </cell>
        </row>
        <row r="329">
          <cell r="E329" t="str">
            <v>Chemicals</v>
          </cell>
          <cell r="H329">
            <v>1.4999999999999998</v>
          </cell>
          <cell r="K329">
            <v>1.92</v>
          </cell>
          <cell r="N329">
            <v>2.4699999999999998</v>
          </cell>
          <cell r="Q329">
            <v>3.1900000000000004</v>
          </cell>
          <cell r="T329">
            <v>2.67</v>
          </cell>
          <cell r="Z329">
            <v>3.1750000000000003</v>
          </cell>
          <cell r="AA329">
            <v>3.8326559999999996</v>
          </cell>
          <cell r="AB329">
            <v>4.441719</v>
          </cell>
          <cell r="AD329">
            <v>4415.4117520000009</v>
          </cell>
        </row>
        <row r="330">
          <cell r="E330" t="str">
            <v>Electrical Equipment</v>
          </cell>
          <cell r="H330">
            <v>2.7800000000000002</v>
          </cell>
          <cell r="K330">
            <v>3.3099999999999996</v>
          </cell>
          <cell r="N330">
            <v>4</v>
          </cell>
          <cell r="Q330">
            <v>3.8800000000000003</v>
          </cell>
          <cell r="T330">
            <v>1.4100000000000001</v>
          </cell>
          <cell r="Z330">
            <v>3.444375</v>
          </cell>
          <cell r="AA330">
            <v>4.8063600000000006</v>
          </cell>
          <cell r="AB330">
            <v>5.4593939999999996</v>
          </cell>
          <cell r="AD330">
            <v>8335.2300799999994</v>
          </cell>
        </row>
        <row r="331">
          <cell r="E331" t="str">
            <v>Industrial Conglomerates</v>
          </cell>
          <cell r="H331">
            <v>1.73</v>
          </cell>
          <cell r="K331">
            <v>1.8599999999999999</v>
          </cell>
          <cell r="N331">
            <v>2.2000000000000002</v>
          </cell>
          <cell r="Q331">
            <v>1.79</v>
          </cell>
          <cell r="T331">
            <v>1.02</v>
          </cell>
          <cell r="Z331">
            <v>1.1500000000000001</v>
          </cell>
          <cell r="AA331">
            <v>1.3740000000000001</v>
          </cell>
          <cell r="AB331">
            <v>1.5962500000000002</v>
          </cell>
          <cell r="AD331">
            <v>165338.91873</v>
          </cell>
        </row>
        <row r="332">
          <cell r="E332" t="str">
            <v>Industrial Conglomerates</v>
          </cell>
          <cell r="H332">
            <v>4.26</v>
          </cell>
          <cell r="K332">
            <v>4.49</v>
          </cell>
          <cell r="N332">
            <v>4.99</v>
          </cell>
          <cell r="Q332">
            <v>5.1599999999999993</v>
          </cell>
          <cell r="T332">
            <v>4.68</v>
          </cell>
          <cell r="Z332">
            <v>5.75</v>
          </cell>
          <cell r="AA332">
            <v>6.190588</v>
          </cell>
          <cell r="AB332">
            <v>6.8212500000000009</v>
          </cell>
          <cell r="AD332">
            <v>56320.333020000005</v>
          </cell>
        </row>
        <row r="333">
          <cell r="E333" t="str">
            <v>Aerospace &amp; Defense</v>
          </cell>
          <cell r="H333">
            <v>1.895</v>
          </cell>
          <cell r="K333">
            <v>2.7150000000000003</v>
          </cell>
          <cell r="N333">
            <v>3.6</v>
          </cell>
          <cell r="Q333">
            <v>3.15</v>
          </cell>
          <cell r="T333">
            <v>0.61</v>
          </cell>
          <cell r="Z333">
            <v>0.81</v>
          </cell>
          <cell r="AA333">
            <v>1.1286669999999999</v>
          </cell>
          <cell r="AB333">
            <v>1.699333</v>
          </cell>
          <cell r="AD333">
            <v>4308.0803999999998</v>
          </cell>
        </row>
        <row r="334">
          <cell r="E334" t="str">
            <v>Machinery</v>
          </cell>
          <cell r="H334">
            <v>4.04</v>
          </cell>
          <cell r="K334">
            <v>5.18</v>
          </cell>
          <cell r="N334">
            <v>5.3699999999999992</v>
          </cell>
          <cell r="Q334">
            <v>5.66</v>
          </cell>
          <cell r="T334">
            <v>2.16</v>
          </cell>
          <cell r="Z334">
            <v>4.1500000000000004</v>
          </cell>
          <cell r="AA334">
            <v>6.8785720000000001</v>
          </cell>
          <cell r="AB334">
            <v>9.1840910000000004</v>
          </cell>
          <cell r="AD334">
            <v>56093.102080000004</v>
          </cell>
        </row>
        <row r="335">
          <cell r="E335" t="str">
            <v>Industrial Conglomerates</v>
          </cell>
          <cell r="H335">
            <v>1.38</v>
          </cell>
          <cell r="K335">
            <v>1.62</v>
          </cell>
          <cell r="N335">
            <v>1.9300000000000002</v>
          </cell>
          <cell r="Q335">
            <v>2.13</v>
          </cell>
          <cell r="T335">
            <v>1.77</v>
          </cell>
          <cell r="Z335">
            <v>2.31</v>
          </cell>
          <cell r="AA335">
            <v>2.8141659999999997</v>
          </cell>
          <cell r="AB335">
            <v>3.2937500000000002</v>
          </cell>
          <cell r="AD335">
            <v>23681.431391000002</v>
          </cell>
        </row>
        <row r="336">
          <cell r="E336" t="str">
            <v>Machinery</v>
          </cell>
          <cell r="H336">
            <v>2.6</v>
          </cell>
          <cell r="K336">
            <v>3.0100000000000002</v>
          </cell>
          <cell r="N336">
            <v>3.37</v>
          </cell>
          <cell r="Q336">
            <v>3.04</v>
          </cell>
          <cell r="T336">
            <v>1.81</v>
          </cell>
          <cell r="Z336">
            <v>3.08</v>
          </cell>
          <cell r="AA336">
            <v>3.824211</v>
          </cell>
          <cell r="AB336">
            <v>4.3833339999999996</v>
          </cell>
          <cell r="AD336">
            <v>22077.163350000003</v>
          </cell>
        </row>
        <row r="337">
          <cell r="E337" t="str">
            <v>Machinery</v>
          </cell>
          <cell r="H337">
            <v>2.9550000000000001</v>
          </cell>
          <cell r="K337">
            <v>3.2300000000000004</v>
          </cell>
          <cell r="N337">
            <v>4.3199999999999994</v>
          </cell>
          <cell r="Q337">
            <v>4.3499999999999996</v>
          </cell>
          <cell r="T337">
            <v>2.9</v>
          </cell>
          <cell r="Z337">
            <v>4.9557900000000004</v>
          </cell>
          <cell r="AA337">
            <v>6.5737719999999999</v>
          </cell>
          <cell r="AB337">
            <v>7.3841229999999998</v>
          </cell>
          <cell r="AD337">
            <v>32426.717340000003</v>
          </cell>
        </row>
        <row r="338">
          <cell r="E338" t="str">
            <v>Machinery</v>
          </cell>
          <cell r="H338">
            <v>3.0803077999999999</v>
          </cell>
          <cell r="K338">
            <v>3.9668650000000003</v>
          </cell>
          <cell r="N338">
            <v>3.2800000000000002</v>
          </cell>
          <cell r="Q338">
            <v>2.78</v>
          </cell>
          <cell r="T338">
            <v>0.31000000000000005</v>
          </cell>
          <cell r="Z338">
            <v>1.25</v>
          </cell>
          <cell r="AA338">
            <v>2.612857</v>
          </cell>
          <cell r="AB338">
            <v>3.492381</v>
          </cell>
          <cell r="AD338">
            <v>13346.927880000001</v>
          </cell>
        </row>
        <row r="339">
          <cell r="E339" t="str">
            <v>Machinery</v>
          </cell>
          <cell r="H339">
            <v>5.39</v>
          </cell>
          <cell r="K339">
            <v>6.3900000000000006</v>
          </cell>
          <cell r="N339">
            <v>6.9</v>
          </cell>
          <cell r="Q339">
            <v>6.83</v>
          </cell>
          <cell r="T339">
            <v>2.5700000000000003</v>
          </cell>
          <cell r="Z339">
            <v>2.81</v>
          </cell>
          <cell r="AA339">
            <v>4.0280949999999995</v>
          </cell>
          <cell r="AB339">
            <v>4.7038089999999997</v>
          </cell>
          <cell r="AD339">
            <v>13600.232000000002</v>
          </cell>
        </row>
        <row r="340">
          <cell r="E340" t="str">
            <v>Machinery</v>
          </cell>
          <cell r="H340">
            <v>2.69</v>
          </cell>
          <cell r="K340">
            <v>3.42</v>
          </cell>
          <cell r="N340">
            <v>3.7</v>
          </cell>
          <cell r="Q340">
            <v>4.08</v>
          </cell>
          <cell r="T340">
            <v>2.4900000000000002</v>
          </cell>
          <cell r="Z340">
            <v>5.17</v>
          </cell>
          <cell r="AA340">
            <v>8.8870589999999989</v>
          </cell>
          <cell r="AB340">
            <v>10.494118</v>
          </cell>
          <cell r="AD340">
            <v>17663.832430000002</v>
          </cell>
        </row>
        <row r="341">
          <cell r="E341" t="str">
            <v>Machinery</v>
          </cell>
          <cell r="H341">
            <v>3.2401619999999998</v>
          </cell>
          <cell r="K341">
            <v>4.2668800999999998</v>
          </cell>
          <cell r="N341">
            <v>4.9734540000000003</v>
          </cell>
          <cell r="Q341">
            <v>5.5</v>
          </cell>
          <cell r="T341">
            <v>1.73</v>
          </cell>
          <cell r="Z341">
            <v>4.8849999999999998</v>
          </cell>
          <cell r="AA341">
            <v>6.8208329999999995</v>
          </cell>
          <cell r="AB341">
            <v>7.6639100000000004</v>
          </cell>
          <cell r="AD341">
            <v>11301.97575</v>
          </cell>
        </row>
        <row r="342">
          <cell r="E342" t="str">
            <v>Machinery</v>
          </cell>
          <cell r="H342">
            <v>2.36</v>
          </cell>
          <cell r="K342">
            <v>2.9399999999999995</v>
          </cell>
          <cell r="N342">
            <v>3.2199999999999998</v>
          </cell>
          <cell r="Q342">
            <v>3.66</v>
          </cell>
          <cell r="T342">
            <v>2</v>
          </cell>
          <cell r="Z342">
            <v>3.48</v>
          </cell>
          <cell r="AA342">
            <v>4.53</v>
          </cell>
          <cell r="AB342">
            <v>5.0875000000000004</v>
          </cell>
          <cell r="AD342">
            <v>9886.8212100000001</v>
          </cell>
        </row>
        <row r="343">
          <cell r="E343" t="str">
            <v>Machinery</v>
          </cell>
          <cell r="H343">
            <v>0.83</v>
          </cell>
          <cell r="K343">
            <v>1.99</v>
          </cell>
          <cell r="N343">
            <v>4.17</v>
          </cell>
          <cell r="Q343">
            <v>7.73</v>
          </cell>
          <cell r="T343">
            <v>7.589999999999999</v>
          </cell>
          <cell r="Z343">
            <v>6.88</v>
          </cell>
          <cell r="AA343">
            <v>7.7345449999999998</v>
          </cell>
          <cell r="AB343">
            <v>9.0290900000000001</v>
          </cell>
          <cell r="AD343">
            <v>4992.13976</v>
          </cell>
        </row>
        <row r="344">
          <cell r="E344" t="str">
            <v>Machinery</v>
          </cell>
          <cell r="H344">
            <v>1.33</v>
          </cell>
          <cell r="K344">
            <v>1.4500000000000002</v>
          </cell>
          <cell r="N344">
            <v>1.73</v>
          </cell>
          <cell r="Q344">
            <v>1.9299999999999997</v>
          </cell>
          <cell r="T344">
            <v>1.81</v>
          </cell>
          <cell r="Z344">
            <v>2.3908329999999998</v>
          </cell>
          <cell r="AA344">
            <v>2.9819789999999999</v>
          </cell>
          <cell r="AB344">
            <v>3.4188540000000001</v>
          </cell>
          <cell r="AD344">
            <v>5112.7636000000002</v>
          </cell>
        </row>
        <row r="345">
          <cell r="E345" t="str">
            <v>Health Care Equipment &amp; Supplies</v>
          </cell>
          <cell r="H345">
            <v>0</v>
          </cell>
          <cell r="K345">
            <v>0</v>
          </cell>
          <cell r="N345">
            <v>0</v>
          </cell>
          <cell r="Q345">
            <v>0</v>
          </cell>
          <cell r="T345">
            <v>0.78</v>
          </cell>
          <cell r="Z345">
            <v>1.49</v>
          </cell>
          <cell r="AA345">
            <v>1.7503849999999999</v>
          </cell>
          <cell r="AB345">
            <v>1.9522029999999999</v>
          </cell>
          <cell r="AD345">
            <v>5501.0189400000008</v>
          </cell>
        </row>
        <row r="346">
          <cell r="E346" t="str">
            <v>Professional Services</v>
          </cell>
          <cell r="H346">
            <v>3.4699999999999998</v>
          </cell>
          <cell r="K346">
            <v>4</v>
          </cell>
          <cell r="N346">
            <v>4.66</v>
          </cell>
          <cell r="Q346">
            <v>5.29</v>
          </cell>
          <cell r="T346">
            <v>5.42</v>
          </cell>
          <cell r="Z346">
            <v>5.66</v>
          </cell>
          <cell r="AA346">
            <v>6.11</v>
          </cell>
          <cell r="AB346">
            <v>6.68</v>
          </cell>
          <cell r="AD346">
            <v>3136.78694</v>
          </cell>
        </row>
        <row r="347">
          <cell r="E347" t="str">
            <v>Professional Services</v>
          </cell>
          <cell r="H347">
            <v>1.3599999999999999</v>
          </cell>
          <cell r="K347">
            <v>1.65</v>
          </cell>
          <cell r="N347">
            <v>1.82</v>
          </cell>
          <cell r="Q347">
            <v>1.6199999999999999</v>
          </cell>
          <cell r="T347">
            <v>0.24</v>
          </cell>
          <cell r="Z347">
            <v>0.44</v>
          </cell>
          <cell r="AA347">
            <v>1.008667</v>
          </cell>
          <cell r="AB347">
            <v>1.4535709999999999</v>
          </cell>
          <cell r="AD347">
            <v>3242.0284799999999</v>
          </cell>
        </row>
        <row r="348">
          <cell r="E348" t="str">
            <v>Professional Services</v>
          </cell>
          <cell r="H348">
            <v>1.79</v>
          </cell>
          <cell r="K348">
            <v>2.1800000000000002</v>
          </cell>
          <cell r="N348">
            <v>2.3199999999999998</v>
          </cell>
          <cell r="Q348">
            <v>2.48</v>
          </cell>
          <cell r="T348">
            <v>2.3299999999999996</v>
          </cell>
          <cell r="Z348">
            <v>2.36</v>
          </cell>
          <cell r="AA348">
            <v>2.4950000000000001</v>
          </cell>
          <cell r="AB348">
            <v>2.738461</v>
          </cell>
          <cell r="AD348">
            <v>3849.6608799999999</v>
          </cell>
        </row>
        <row r="349">
          <cell r="E349" t="str">
            <v>Internet Software &amp; Services</v>
          </cell>
          <cell r="H349">
            <v>0.91</v>
          </cell>
          <cell r="K349">
            <v>1.1700000000000002</v>
          </cell>
          <cell r="N349">
            <v>1.43</v>
          </cell>
          <cell r="Q349">
            <v>1.28</v>
          </cell>
          <cell r="T349">
            <v>0.03</v>
          </cell>
          <cell r="Z349">
            <v>-7.0000000000000007E-2</v>
          </cell>
          <cell r="AA349">
            <v>0.42307689999999998</v>
          </cell>
          <cell r="AB349">
            <v>0.74923079999999997</v>
          </cell>
          <cell r="AD349">
            <v>1074.6408900000001</v>
          </cell>
        </row>
        <row r="350">
          <cell r="E350" t="str">
            <v>Road &amp; Rail</v>
          </cell>
          <cell r="H350">
            <v>1.7</v>
          </cell>
          <cell r="K350">
            <v>2.9550000000000001</v>
          </cell>
          <cell r="N350">
            <v>3.46</v>
          </cell>
          <cell r="Q350">
            <v>4.5600000000000005</v>
          </cell>
          <cell r="T350">
            <v>3.6</v>
          </cell>
          <cell r="Z350">
            <v>5.53</v>
          </cell>
          <cell r="AA350">
            <v>6.5348280000000001</v>
          </cell>
          <cell r="AB350">
            <v>7.8282759999999998</v>
          </cell>
          <cell r="AD350">
            <v>43259.046990000003</v>
          </cell>
        </row>
        <row r="351">
          <cell r="E351" t="str">
            <v>Insurance</v>
          </cell>
          <cell r="H351">
            <v>2.1306666666666665</v>
          </cell>
          <cell r="K351">
            <v>4.024</v>
          </cell>
          <cell r="N351">
            <v>4.1546666666666674</v>
          </cell>
          <cell r="Q351">
            <v>4.1486666666666672</v>
          </cell>
          <cell r="T351">
            <v>3.253333333333333</v>
          </cell>
          <cell r="Z351">
            <v>4.516</v>
          </cell>
          <cell r="AA351">
            <v>4.2133333333333329</v>
          </cell>
          <cell r="AB351">
            <v>5.2886666666666668</v>
          </cell>
          <cell r="AD351">
            <v>120166.89541999999</v>
          </cell>
        </row>
        <row r="352">
          <cell r="E352" t="str">
            <v>Road &amp; Rail</v>
          </cell>
          <cell r="H352">
            <v>2.82</v>
          </cell>
          <cell r="K352">
            <v>3.58</v>
          </cell>
          <cell r="N352">
            <v>3.73</v>
          </cell>
          <cell r="Q352">
            <v>4.54</v>
          </cell>
          <cell r="T352">
            <v>2.76</v>
          </cell>
          <cell r="Z352">
            <v>3.98</v>
          </cell>
          <cell r="AA352">
            <v>5.145556</v>
          </cell>
          <cell r="AB352">
            <v>5.8786209999999999</v>
          </cell>
          <cell r="AD352">
            <v>23481.866160000001</v>
          </cell>
        </row>
        <row r="353">
          <cell r="E353" t="str">
            <v>Road &amp; Rail</v>
          </cell>
          <cell r="H353">
            <v>0.559944</v>
          </cell>
          <cell r="K353">
            <v>0.73992599999999997</v>
          </cell>
          <cell r="N353">
            <v>0.90990899999999986</v>
          </cell>
          <cell r="Q353">
            <v>1.1765490000000001</v>
          </cell>
          <cell r="T353">
            <v>0.949905</v>
          </cell>
          <cell r="Z353">
            <v>1.3532</v>
          </cell>
          <cell r="AA353">
            <v>1.7267859999999999</v>
          </cell>
          <cell r="AB353">
            <v>2.0046429999999997</v>
          </cell>
          <cell r="AD353">
            <v>22275.853000000006</v>
          </cell>
        </row>
        <row r="354">
          <cell r="E354" t="str">
            <v>Road &amp; Rail</v>
          </cell>
          <cell r="H354">
            <v>3.39</v>
          </cell>
          <cell r="K354">
            <v>3.9800000000000004</v>
          </cell>
          <cell r="N354">
            <v>4.2299999999999995</v>
          </cell>
          <cell r="Q354">
            <v>4.4899999999999993</v>
          </cell>
          <cell r="T354">
            <v>1.5899999999999999</v>
          </cell>
          <cell r="Z354">
            <v>2.2200000000000002</v>
          </cell>
          <cell r="AA354">
            <v>3.3992309999999999</v>
          </cell>
          <cell r="AB354">
            <v>4.1171429999999996</v>
          </cell>
          <cell r="AD354">
            <v>2274.4949000000006</v>
          </cell>
        </row>
        <row r="355">
          <cell r="E355" t="str">
            <v>Trading Companies &amp; Distributors</v>
          </cell>
          <cell r="H355">
            <v>3.6800000000000006</v>
          </cell>
          <cell r="K355">
            <v>4.1000000000000005</v>
          </cell>
          <cell r="N355">
            <v>4.95</v>
          </cell>
          <cell r="Q355">
            <v>6.09</v>
          </cell>
          <cell r="T355">
            <v>5.24</v>
          </cell>
          <cell r="Z355">
            <v>6.8100000000000005</v>
          </cell>
          <cell r="AA355">
            <v>8.7288889999999988</v>
          </cell>
          <cell r="AB355">
            <v>9.7638889999999989</v>
          </cell>
          <cell r="AD355">
            <v>8870.7057180000011</v>
          </cell>
        </row>
        <row r="356">
          <cell r="E356" t="str">
            <v>Trading Companies &amp; Distributors</v>
          </cell>
          <cell r="H356">
            <v>1.1200000000000001</v>
          </cell>
          <cell r="K356">
            <v>1.32</v>
          </cell>
          <cell r="N356">
            <v>1.5499999999999998</v>
          </cell>
          <cell r="Q356">
            <v>1.91</v>
          </cell>
          <cell r="T356">
            <v>1.24</v>
          </cell>
          <cell r="Z356">
            <v>0.9</v>
          </cell>
          <cell r="AA356">
            <v>1.200909</v>
          </cell>
          <cell r="AB356">
            <v>1.4336359999999999</v>
          </cell>
          <cell r="AD356">
            <v>9630.1929200000013</v>
          </cell>
        </row>
        <row r="357">
          <cell r="E357" t="str">
            <v>Communications Equipment</v>
          </cell>
          <cell r="H357">
            <v>0.99</v>
          </cell>
          <cell r="K357">
            <v>1.23</v>
          </cell>
          <cell r="N357">
            <v>1.48</v>
          </cell>
          <cell r="Q357">
            <v>1.52</v>
          </cell>
          <cell r="T357">
            <v>1.37</v>
          </cell>
          <cell r="Z357">
            <v>1.6141669999999999</v>
          </cell>
          <cell r="AA357">
            <v>1.656574</v>
          </cell>
          <cell r="AB357">
            <v>1.7850919999999999</v>
          </cell>
          <cell r="AD357">
            <v>89598.013650000008</v>
          </cell>
        </row>
        <row r="358">
          <cell r="E358" t="str">
            <v>Communications Equipment</v>
          </cell>
          <cell r="H358">
            <v>1.2800000000000002</v>
          </cell>
          <cell r="K358">
            <v>1.68</v>
          </cell>
          <cell r="N358">
            <v>2.1100000000000003</v>
          </cell>
          <cell r="Q358">
            <v>2.0300000000000002</v>
          </cell>
          <cell r="T358">
            <v>2.21</v>
          </cell>
          <cell r="Z358">
            <v>2.6400809999999999</v>
          </cell>
          <cell r="AA358">
            <v>3.258772</v>
          </cell>
          <cell r="AB358">
            <v>3.5805879999999997</v>
          </cell>
          <cell r="AD358">
            <v>86064.37460000001</v>
          </cell>
        </row>
        <row r="359">
          <cell r="E359" t="str">
            <v>Communications Equipment</v>
          </cell>
          <cell r="H359">
            <v>7.6998899999999999</v>
          </cell>
          <cell r="K359">
            <v>8.3298810000000003</v>
          </cell>
          <cell r="N359">
            <v>1.68</v>
          </cell>
          <cell r="Q359">
            <v>7.0000000000000007E-2</v>
          </cell>
          <cell r="T359">
            <v>0.1399999999999999</v>
          </cell>
          <cell r="Z359">
            <v>3.37</v>
          </cell>
          <cell r="AA359">
            <v>2.485455</v>
          </cell>
          <cell r="AB359">
            <v>2.8118179999999997</v>
          </cell>
          <cell r="AD359">
            <v>14076.913800000002</v>
          </cell>
        </row>
        <row r="360">
          <cell r="E360" t="str">
            <v>Communications Equipment</v>
          </cell>
          <cell r="H360">
            <v>0.73</v>
          </cell>
          <cell r="K360">
            <v>0.74</v>
          </cell>
          <cell r="N360">
            <v>0.88</v>
          </cell>
          <cell r="Q360">
            <v>1.1900000000000002</v>
          </cell>
          <cell r="T360">
            <v>0.90999999999999992</v>
          </cell>
          <cell r="Z360">
            <v>1.29</v>
          </cell>
          <cell r="AA360">
            <v>1.2977779999999999</v>
          </cell>
          <cell r="AB360">
            <v>1.5855549999999998</v>
          </cell>
          <cell r="AD360">
            <v>11503.62902</v>
          </cell>
        </row>
        <row r="361">
          <cell r="E361" t="str">
            <v>Communications Equipment</v>
          </cell>
          <cell r="H361">
            <v>1.83</v>
          </cell>
          <cell r="K361">
            <v>2.6</v>
          </cell>
          <cell r="N361">
            <v>3.06</v>
          </cell>
          <cell r="Q361">
            <v>3.7</v>
          </cell>
          <cell r="T361">
            <v>3.8400000000000003</v>
          </cell>
          <cell r="Z361">
            <v>4.665</v>
          </cell>
          <cell r="AA361">
            <v>4.9937500000000004</v>
          </cell>
          <cell r="AB361">
            <v>5.3029809999999999</v>
          </cell>
          <cell r="AD361">
            <v>4737.3972800000001</v>
          </cell>
        </row>
        <row r="362">
          <cell r="E362" t="str">
            <v>Communications Equipment</v>
          </cell>
          <cell r="H362">
            <v>0.55999999999999994</v>
          </cell>
          <cell r="K362">
            <v>0.49000000000000005</v>
          </cell>
          <cell r="N362">
            <v>0.18</v>
          </cell>
          <cell r="Q362">
            <v>0.21000000000000002</v>
          </cell>
          <cell r="T362">
            <v>0.26</v>
          </cell>
          <cell r="Z362">
            <v>0.39</v>
          </cell>
          <cell r="AA362">
            <v>-9.8181820000000003E-2</v>
          </cell>
          <cell r="AB362">
            <v>2.363637E-2</v>
          </cell>
          <cell r="AD362">
            <v>1478.6106500000001</v>
          </cell>
        </row>
        <row r="363">
          <cell r="E363" t="str">
            <v>Communications Equipment</v>
          </cell>
          <cell r="H363">
            <v>-0.4</v>
          </cell>
          <cell r="K363">
            <v>0.16</v>
          </cell>
          <cell r="N363">
            <v>0.43000000000000005</v>
          </cell>
          <cell r="Q363">
            <v>0.44</v>
          </cell>
          <cell r="T363">
            <v>0.12</v>
          </cell>
          <cell r="Z363">
            <v>0.67</v>
          </cell>
          <cell r="AA363">
            <v>0.8620833</v>
          </cell>
          <cell r="AB363">
            <v>0.92430559999999995</v>
          </cell>
          <cell r="AD363">
            <v>2921.2326000000003</v>
          </cell>
        </row>
        <row r="364">
          <cell r="E364" t="str">
            <v>IT Services</v>
          </cell>
          <cell r="H364">
            <v>0</v>
          </cell>
          <cell r="K364">
            <v>0</v>
          </cell>
          <cell r="N364">
            <v>0.56999999999999995</v>
          </cell>
          <cell r="Q364">
            <v>2.4699999999999998</v>
          </cell>
          <cell r="T364">
            <v>3.1599999999999997</v>
          </cell>
          <cell r="Z364">
            <v>4.2456459999999998</v>
          </cell>
          <cell r="AA364">
            <v>5.1416930000000001</v>
          </cell>
          <cell r="AB364">
            <v>5.957846</v>
          </cell>
          <cell r="AD364">
            <v>41892.220512000007</v>
          </cell>
        </row>
        <row r="365">
          <cell r="E365" t="str">
            <v>IT Services</v>
          </cell>
          <cell r="H365">
            <v>5.34</v>
          </cell>
          <cell r="K365">
            <v>6.09</v>
          </cell>
          <cell r="N365">
            <v>7.15</v>
          </cell>
          <cell r="Q365">
            <v>8.92</v>
          </cell>
          <cell r="T365">
            <v>10.01</v>
          </cell>
          <cell r="Z365">
            <v>11.52</v>
          </cell>
          <cell r="AA365">
            <v>13.3108</v>
          </cell>
          <cell r="AB365">
            <v>14.7568</v>
          </cell>
          <cell r="AD365">
            <v>200150.80000000002</v>
          </cell>
        </row>
        <row r="366">
          <cell r="E366" t="str">
            <v>Computers &amp; Peripherals</v>
          </cell>
          <cell r="H366">
            <v>1.7399999999999998</v>
          </cell>
          <cell r="K366">
            <v>2.7699999999999996</v>
          </cell>
          <cell r="N366">
            <v>4.5599999999999996</v>
          </cell>
          <cell r="Q366">
            <v>6.1099999999999994</v>
          </cell>
          <cell r="T366">
            <v>10.24</v>
          </cell>
          <cell r="Z366">
            <v>18.192600000000002</v>
          </cell>
          <cell r="AA366">
            <v>28.5901</v>
          </cell>
          <cell r="AB366">
            <v>33.718200000000003</v>
          </cell>
          <cell r="AD366">
            <v>355235.38569999998</v>
          </cell>
        </row>
        <row r="367">
          <cell r="E367" t="str">
            <v>Computers &amp; Peripherals</v>
          </cell>
          <cell r="H367">
            <v>1.72</v>
          </cell>
          <cell r="K367">
            <v>2.54</v>
          </cell>
          <cell r="N367">
            <v>3.13</v>
          </cell>
          <cell r="Q367">
            <v>3.69</v>
          </cell>
          <cell r="T367">
            <v>3.9800000000000004</v>
          </cell>
          <cell r="Z367">
            <v>4.6261999999999999</v>
          </cell>
          <cell r="AA367">
            <v>4.8502369999999999</v>
          </cell>
          <cell r="AB367">
            <v>4.8508200000000006</v>
          </cell>
          <cell r="AD367">
            <v>49510.103719999999</v>
          </cell>
        </row>
        <row r="368">
          <cell r="E368" t="str">
            <v>Computers &amp; Peripherals</v>
          </cell>
          <cell r="H368">
            <v>0.53</v>
          </cell>
          <cell r="K368">
            <v>0.53</v>
          </cell>
          <cell r="N368">
            <v>0.72</v>
          </cell>
          <cell r="Q368">
            <v>1.02</v>
          </cell>
          <cell r="T368">
            <v>0.89999999999999991</v>
          </cell>
          <cell r="Z368">
            <v>1.26</v>
          </cell>
          <cell r="AA368">
            <v>1.4930000000000001</v>
          </cell>
          <cell r="AB368">
            <v>1.7342500000000001</v>
          </cell>
          <cell r="AD368">
            <v>44772.679680000008</v>
          </cell>
        </row>
        <row r="369">
          <cell r="E369" t="str">
            <v>Computers &amp; Peripherals</v>
          </cell>
          <cell r="H369">
            <v>1.57</v>
          </cell>
          <cell r="K369">
            <v>1.1300000000000001</v>
          </cell>
          <cell r="N369">
            <v>1.32</v>
          </cell>
          <cell r="Q369">
            <v>1.35</v>
          </cell>
          <cell r="T369">
            <v>1.05</v>
          </cell>
          <cell r="Z369">
            <v>1.5449999999999999</v>
          </cell>
          <cell r="AA369">
            <v>1.9532</v>
          </cell>
          <cell r="AB369">
            <v>1.9599549999999999</v>
          </cell>
          <cell r="AD369">
            <v>23543.956920000001</v>
          </cell>
        </row>
        <row r="370">
          <cell r="E370" t="str">
            <v>Independent Power Producers &amp; Energy Traders</v>
          </cell>
          <cell r="H370">
            <v>1.0150000000000001</v>
          </cell>
          <cell r="K370">
            <v>1.46</v>
          </cell>
          <cell r="N370">
            <v>2.1999999999999997</v>
          </cell>
          <cell r="Q370">
            <v>4.76</v>
          </cell>
          <cell r="T370">
            <v>3.3899999999999997</v>
          </cell>
          <cell r="Z370">
            <v>1.84</v>
          </cell>
          <cell r="AA370">
            <v>1.1320000000000001</v>
          </cell>
          <cell r="AB370">
            <v>0.93545449999999997</v>
          </cell>
          <cell r="AD370">
            <v>5675.23506</v>
          </cell>
        </row>
        <row r="371">
          <cell r="E371" t="str">
            <v>Computers &amp; Peripherals</v>
          </cell>
          <cell r="H371">
            <v>0.76</v>
          </cell>
          <cell r="K371">
            <v>1.05</v>
          </cell>
          <cell r="N371">
            <v>1.19</v>
          </cell>
          <cell r="Q371">
            <v>1.1600000000000001</v>
          </cell>
          <cell r="T371">
            <v>1.3</v>
          </cell>
          <cell r="Z371">
            <v>1.97</v>
          </cell>
          <cell r="AA371">
            <v>2.3808769999999999</v>
          </cell>
          <cell r="AB371">
            <v>2.7176450000000001</v>
          </cell>
          <cell r="AD371">
            <v>13412.61312</v>
          </cell>
        </row>
        <row r="372">
          <cell r="E372" t="str">
            <v>Computers &amp; Peripherals</v>
          </cell>
          <cell r="H372">
            <v>1.37</v>
          </cell>
          <cell r="K372">
            <v>1.8599999999999999</v>
          </cell>
          <cell r="N372">
            <v>3.0500000000000003</v>
          </cell>
          <cell r="Q372">
            <v>3.6500000000000004</v>
          </cell>
          <cell r="T372">
            <v>4.16</v>
          </cell>
          <cell r="Z372">
            <v>4.6550000000000002</v>
          </cell>
          <cell r="AA372">
            <v>3.593261</v>
          </cell>
          <cell r="AB372">
            <v>4.155761</v>
          </cell>
          <cell r="AD372">
            <v>6579.3006200000009</v>
          </cell>
        </row>
        <row r="373">
          <cell r="E373" t="str">
            <v>IT Services</v>
          </cell>
          <cell r="H373">
            <v>1.1400000000000001</v>
          </cell>
          <cell r="K373">
            <v>1.1000000000000001</v>
          </cell>
          <cell r="N373">
            <v>1.2000000000000002</v>
          </cell>
          <cell r="Q373">
            <v>1.42</v>
          </cell>
          <cell r="T373">
            <v>1.48</v>
          </cell>
          <cell r="Z373">
            <v>1.86</v>
          </cell>
          <cell r="AA373">
            <v>2.2527279999999998</v>
          </cell>
          <cell r="AB373">
            <v>2.58</v>
          </cell>
          <cell r="AD373">
            <v>8385.9840000000004</v>
          </cell>
        </row>
        <row r="374">
          <cell r="E374" t="str">
            <v>Computers &amp; Peripherals</v>
          </cell>
          <cell r="H374">
            <v>1.9900000000000002</v>
          </cell>
          <cell r="K374">
            <v>2.5</v>
          </cell>
          <cell r="N374">
            <v>1.72</v>
          </cell>
          <cell r="Q374">
            <v>-2.13</v>
          </cell>
          <cell r="T374">
            <v>1.81</v>
          </cell>
          <cell r="Z374">
            <v>4.6000000000000005</v>
          </cell>
          <cell r="AA374">
            <v>4.4450000000000003</v>
          </cell>
          <cell r="AB374">
            <v>4.7505549999999994</v>
          </cell>
          <cell r="AD374">
            <v>9182.0894400000016</v>
          </cell>
        </row>
        <row r="375">
          <cell r="E375" t="str">
            <v>Energy Equipment &amp; Services</v>
          </cell>
          <cell r="H375">
            <v>1.07</v>
          </cell>
          <cell r="K375">
            <v>2.6749999999999998</v>
          </cell>
          <cell r="N375">
            <v>4.5600000000000005</v>
          </cell>
          <cell r="Q375">
            <v>5.7399999999999993</v>
          </cell>
          <cell r="T375">
            <v>6.43</v>
          </cell>
          <cell r="Z375">
            <v>3.02</v>
          </cell>
          <cell r="AA375">
            <v>1.716286</v>
          </cell>
          <cell r="AB375">
            <v>3.867429</v>
          </cell>
          <cell r="AD375">
            <v>8747.6385399999999</v>
          </cell>
        </row>
        <row r="376">
          <cell r="E376" t="str">
            <v>Computers &amp; Peripherals</v>
          </cell>
          <cell r="H376">
            <v>3.3499999999999996</v>
          </cell>
          <cell r="K376">
            <v>4.0999999999999996</v>
          </cell>
          <cell r="N376">
            <v>3.5</v>
          </cell>
          <cell r="Q376">
            <v>3.5</v>
          </cell>
          <cell r="T376">
            <v>3.25</v>
          </cell>
          <cell r="Z376">
            <v>4.96</v>
          </cell>
          <cell r="AA376">
            <v>4.6146659999999997</v>
          </cell>
          <cell r="AB376">
            <v>4.3657149999999998</v>
          </cell>
          <cell r="AD376">
            <v>2441.0146800000002</v>
          </cell>
        </row>
        <row r="377">
          <cell r="E377" t="str">
            <v>Electronic Equipment Instruments &amp; Components</v>
          </cell>
          <cell r="H377">
            <v>0.85</v>
          </cell>
          <cell r="K377">
            <v>1.1200000000000001</v>
          </cell>
          <cell r="N377">
            <v>1.4</v>
          </cell>
          <cell r="Q377">
            <v>1.52</v>
          </cell>
          <cell r="T377">
            <v>1.3499999999999999</v>
          </cell>
          <cell r="Z377">
            <v>2.0699999999999998</v>
          </cell>
          <cell r="AA377">
            <v>1.9125000000000001</v>
          </cell>
          <cell r="AB377">
            <v>2.0568749999999998</v>
          </cell>
          <cell r="AD377">
            <v>22543.850159999998</v>
          </cell>
        </row>
        <row r="378">
          <cell r="E378" t="str">
            <v>Life Sciences Tools &amp; Services</v>
          </cell>
          <cell r="H378">
            <v>0.96</v>
          </cell>
          <cell r="K378">
            <v>1.7000000000000002</v>
          </cell>
          <cell r="N378">
            <v>1.6</v>
          </cell>
          <cell r="Q378">
            <v>1.8099999999999998</v>
          </cell>
          <cell r="T378">
            <v>0.98000000000000009</v>
          </cell>
          <cell r="Z378">
            <v>2.1520829999999997</v>
          </cell>
          <cell r="AA378">
            <v>2.9656949999999997</v>
          </cell>
          <cell r="AB378">
            <v>3.3019439999999998</v>
          </cell>
          <cell r="AD378">
            <v>11882.256300000001</v>
          </cell>
        </row>
        <row r="379">
          <cell r="E379" t="str">
            <v>Electronic Equipment Instruments &amp; Components</v>
          </cell>
          <cell r="H379">
            <v>1.1399999999999999</v>
          </cell>
          <cell r="K379">
            <v>1.4549999999999998</v>
          </cell>
          <cell r="N379">
            <v>1.9400000000000002</v>
          </cell>
          <cell r="Q379">
            <v>2.34</v>
          </cell>
          <cell r="T379">
            <v>1.83</v>
          </cell>
          <cell r="Z379">
            <v>2.7</v>
          </cell>
          <cell r="AA379">
            <v>3.09</v>
          </cell>
          <cell r="AB379">
            <v>3.3707689999999997</v>
          </cell>
          <cell r="AD379">
            <v>7807.1895999999997</v>
          </cell>
        </row>
        <row r="380">
          <cell r="E380" t="str">
            <v>Electronic Equipment Instruments &amp; Components</v>
          </cell>
          <cell r="H380">
            <v>0.57499999999999996</v>
          </cell>
          <cell r="K380">
            <v>0.67</v>
          </cell>
          <cell r="N380">
            <v>0.89999999999999991</v>
          </cell>
          <cell r="Q380">
            <v>1.29</v>
          </cell>
          <cell r="T380">
            <v>1.46</v>
          </cell>
          <cell r="Z380">
            <v>1.54</v>
          </cell>
          <cell r="AA380">
            <v>1.4337500000000001</v>
          </cell>
          <cell r="AB380">
            <v>1.7462500000000001</v>
          </cell>
          <cell r="AD380">
            <v>3985.68768</v>
          </cell>
        </row>
        <row r="381">
          <cell r="E381" t="str">
            <v>Electronic Equipment Instruments &amp; Components</v>
          </cell>
          <cell r="H381">
            <v>1.4100000000000001</v>
          </cell>
          <cell r="K381">
            <v>1.34</v>
          </cell>
          <cell r="N381">
            <v>1.02</v>
          </cell>
          <cell r="Q381">
            <v>1.06</v>
          </cell>
          <cell r="T381">
            <v>0.65</v>
          </cell>
          <cell r="Z381">
            <v>1.7715379999999998</v>
          </cell>
          <cell r="AA381">
            <v>2.3366669999999998</v>
          </cell>
          <cell r="AB381">
            <v>2.5698460000000001</v>
          </cell>
          <cell r="AD381">
            <v>3062.047599</v>
          </cell>
        </row>
        <row r="382">
          <cell r="E382" t="str">
            <v>Electronic Equipment Instruments &amp; Components</v>
          </cell>
          <cell r="H382">
            <v>1.0900000000000001</v>
          </cell>
          <cell r="K382">
            <v>1.54</v>
          </cell>
          <cell r="N382">
            <v>1.2999999999999998</v>
          </cell>
          <cell r="Q382">
            <v>1.32</v>
          </cell>
          <cell r="T382">
            <v>0.17999999999999997</v>
          </cell>
          <cell r="Z382">
            <v>1.4350000000000001</v>
          </cell>
          <cell r="AA382">
            <v>1.7807139999999999</v>
          </cell>
          <cell r="AB382">
            <v>1.9226369999999999</v>
          </cell>
          <cell r="AD382">
            <v>2921.2640160000005</v>
          </cell>
        </row>
        <row r="383">
          <cell r="E383" t="str">
            <v>Internet Software &amp; Services</v>
          </cell>
          <cell r="H383">
            <v>5.7</v>
          </cell>
          <cell r="K383">
            <v>10.58</v>
          </cell>
          <cell r="N383">
            <v>15.58</v>
          </cell>
          <cell r="Q383">
            <v>19.489999999999998</v>
          </cell>
          <cell r="T383">
            <v>23.2</v>
          </cell>
          <cell r="Z383">
            <v>29.6</v>
          </cell>
          <cell r="AA383">
            <v>35.423999999999999</v>
          </cell>
          <cell r="AB383">
            <v>41.801140000000004</v>
          </cell>
          <cell r="AD383">
            <v>134465.72673600001</v>
          </cell>
        </row>
        <row r="384">
          <cell r="E384" t="str">
            <v>Internet Software &amp; Services</v>
          </cell>
          <cell r="H384">
            <v>0.8600000000000001</v>
          </cell>
          <cell r="K384">
            <v>1.05</v>
          </cell>
          <cell r="N384">
            <v>1.53</v>
          </cell>
          <cell r="Q384">
            <v>1.72</v>
          </cell>
          <cell r="T384">
            <v>1.58</v>
          </cell>
          <cell r="Z384">
            <v>1.73</v>
          </cell>
          <cell r="AA384">
            <v>1.9992859999999999</v>
          </cell>
          <cell r="AB384">
            <v>2.3107409999999997</v>
          </cell>
          <cell r="AD384">
            <v>34847.027010000005</v>
          </cell>
        </row>
        <row r="385">
          <cell r="E385" t="str">
            <v>Internet Software &amp; Services</v>
          </cell>
          <cell r="H385">
            <v>0.58000000000000007</v>
          </cell>
          <cell r="K385">
            <v>0.52</v>
          </cell>
          <cell r="N385">
            <v>0.47</v>
          </cell>
          <cell r="Q385">
            <v>0.47000000000000008</v>
          </cell>
          <cell r="T385">
            <v>0.42</v>
          </cell>
          <cell r="Z385">
            <v>0.9</v>
          </cell>
          <cell r="AA385">
            <v>0.75423079999999998</v>
          </cell>
          <cell r="AB385">
            <v>0.88192309999999996</v>
          </cell>
          <cell r="AD385">
            <v>18814.46804</v>
          </cell>
        </row>
        <row r="386">
          <cell r="E386" t="str">
            <v>Internet Software &amp; Services</v>
          </cell>
          <cell r="H386">
            <v>1.05</v>
          </cell>
          <cell r="K386">
            <v>0.96</v>
          </cell>
          <cell r="N386">
            <v>1.02</v>
          </cell>
          <cell r="Q386">
            <v>0.99</v>
          </cell>
          <cell r="T386">
            <v>1.27</v>
          </cell>
          <cell r="Z386">
            <v>1.03</v>
          </cell>
          <cell r="AA386">
            <v>1.458823</v>
          </cell>
          <cell r="AB386">
            <v>1.8123529999999999</v>
          </cell>
          <cell r="AD386">
            <v>5712.8855200000007</v>
          </cell>
        </row>
        <row r="387">
          <cell r="E387" t="str">
            <v>Internet Software &amp; Services</v>
          </cell>
          <cell r="H387">
            <v>0.52</v>
          </cell>
          <cell r="K387">
            <v>0.88</v>
          </cell>
          <cell r="N387">
            <v>1.33</v>
          </cell>
          <cell r="Q387">
            <v>1.66</v>
          </cell>
          <cell r="T387">
            <v>1.67</v>
          </cell>
          <cell r="Z387">
            <v>1.43</v>
          </cell>
          <cell r="AA387">
            <v>1.4537500000000001</v>
          </cell>
          <cell r="AB387">
            <v>1.6325000000000001</v>
          </cell>
          <cell r="AD387">
            <v>4031.0041299999998</v>
          </cell>
        </row>
        <row r="388">
          <cell r="E388" t="str">
            <v>IT Services</v>
          </cell>
          <cell r="H388">
            <v>1.7999999999999998</v>
          </cell>
          <cell r="K388">
            <v>1.93</v>
          </cell>
          <cell r="N388">
            <v>2</v>
          </cell>
          <cell r="Q388">
            <v>2.3199999999999998</v>
          </cell>
          <cell r="T388">
            <v>2.41</v>
          </cell>
          <cell r="Z388">
            <v>2.4449999999999998</v>
          </cell>
          <cell r="AA388">
            <v>2.636136</v>
          </cell>
          <cell r="AB388">
            <v>2.9002539999999999</v>
          </cell>
          <cell r="AD388">
            <v>24340.630549999998</v>
          </cell>
        </row>
        <row r="389">
          <cell r="E389" t="str">
            <v>IT Services</v>
          </cell>
          <cell r="H389">
            <v>2.66</v>
          </cell>
          <cell r="K389">
            <v>3.4099999999999997</v>
          </cell>
          <cell r="N389">
            <v>5.6899999999999995</v>
          </cell>
          <cell r="Q389">
            <v>9.0399999999999991</v>
          </cell>
          <cell r="T389">
            <v>11.19</v>
          </cell>
          <cell r="Z389">
            <v>14.05</v>
          </cell>
          <cell r="AA389">
            <v>17.746670000000002</v>
          </cell>
          <cell r="AB389">
            <v>20.883100000000002</v>
          </cell>
          <cell r="AD389">
            <v>31816.794616000003</v>
          </cell>
        </row>
        <row r="390">
          <cell r="E390" t="str">
            <v>IT Services</v>
          </cell>
          <cell r="H390">
            <v>1.1900000000000002</v>
          </cell>
          <cell r="K390">
            <v>1.1800000000000002</v>
          </cell>
          <cell r="N390">
            <v>1.1100000000000001</v>
          </cell>
          <cell r="Q390">
            <v>1.3199999999999998</v>
          </cell>
          <cell r="T390">
            <v>1.28</v>
          </cell>
          <cell r="Z390">
            <v>1.42</v>
          </cell>
          <cell r="AA390">
            <v>1.556956</v>
          </cell>
          <cell r="AB390">
            <v>1.7237500000000001</v>
          </cell>
          <cell r="AD390">
            <v>10141.51456</v>
          </cell>
        </row>
        <row r="391">
          <cell r="E391" t="str">
            <v>IT Services</v>
          </cell>
          <cell r="H391">
            <v>1.1100000000000001</v>
          </cell>
          <cell r="K391">
            <v>1.3199999999999998</v>
          </cell>
          <cell r="N391">
            <v>1.5099999999999998</v>
          </cell>
          <cell r="Q391">
            <v>1.5699999999999998</v>
          </cell>
          <cell r="T391">
            <v>1.37</v>
          </cell>
          <cell r="Z391">
            <v>1.390833</v>
          </cell>
          <cell r="AA391">
            <v>1.4694559999999999</v>
          </cell>
          <cell r="AB391">
            <v>1.586284</v>
          </cell>
          <cell r="AD391">
            <v>8576.0982949999998</v>
          </cell>
        </row>
        <row r="392">
          <cell r="E392" t="str">
            <v>IT Services</v>
          </cell>
          <cell r="H392">
            <v>0.54</v>
          </cell>
          <cell r="K392">
            <v>0.78</v>
          </cell>
          <cell r="N392">
            <v>1.1600000000000001</v>
          </cell>
          <cell r="Q392">
            <v>1.4499999999999997</v>
          </cell>
          <cell r="T392">
            <v>1.77</v>
          </cell>
          <cell r="Z392">
            <v>2.37</v>
          </cell>
          <cell r="AA392">
            <v>2.8053839999999997</v>
          </cell>
          <cell r="AB392">
            <v>3.3834610000000001</v>
          </cell>
          <cell r="AD392">
            <v>18869.585000000003</v>
          </cell>
        </row>
        <row r="393">
          <cell r="E393" t="str">
            <v>IT Services</v>
          </cell>
          <cell r="H393">
            <v>2.31</v>
          </cell>
          <cell r="K393">
            <v>2.54</v>
          </cell>
          <cell r="N393">
            <v>2.72</v>
          </cell>
          <cell r="Q393">
            <v>3.27</v>
          </cell>
          <cell r="T393">
            <v>3.64</v>
          </cell>
          <cell r="Z393">
            <v>4.05</v>
          </cell>
          <cell r="AA393">
            <v>4.5219040000000001</v>
          </cell>
          <cell r="AB393">
            <v>5.0680959999999997</v>
          </cell>
          <cell r="AD393">
            <v>7641.5413099999996</v>
          </cell>
        </row>
        <row r="394">
          <cell r="E394" t="str">
            <v>IT Services</v>
          </cell>
          <cell r="H394">
            <v>3.26</v>
          </cell>
          <cell r="K394">
            <v>3.32</v>
          </cell>
          <cell r="N394">
            <v>4.1000000000000005</v>
          </cell>
          <cell r="Q394">
            <v>3.9899999999999998</v>
          </cell>
          <cell r="T394">
            <v>5.13</v>
          </cell>
          <cell r="Z394">
            <v>4.8675000000000006</v>
          </cell>
          <cell r="AA394">
            <v>4.6042300000000003</v>
          </cell>
          <cell r="AB394">
            <v>4.6805769999999995</v>
          </cell>
          <cell r="AD394">
            <v>4409.2087000000001</v>
          </cell>
        </row>
        <row r="395">
          <cell r="E395" t="str">
            <v>Specialty Retail</v>
          </cell>
          <cell r="H395">
            <v>0.76999999999999991</v>
          </cell>
          <cell r="K395">
            <v>0.69</v>
          </cell>
          <cell r="N395">
            <v>0.95</v>
          </cell>
          <cell r="Q395">
            <v>1.17</v>
          </cell>
          <cell r="T395">
            <v>1.28</v>
          </cell>
          <cell r="Z395">
            <v>1.5733329999999999</v>
          </cell>
          <cell r="AA395">
            <v>1.4572619999999998</v>
          </cell>
          <cell r="AB395">
            <v>1.7807879999999998</v>
          </cell>
          <cell r="AD395">
            <v>3108.9726719999999</v>
          </cell>
        </row>
        <row r="396">
          <cell r="E396" t="str">
            <v>IT Services</v>
          </cell>
          <cell r="H396">
            <v>1.83</v>
          </cell>
          <cell r="K396">
            <v>2.11</v>
          </cell>
          <cell r="N396">
            <v>1.1700000000000002</v>
          </cell>
          <cell r="Q396">
            <v>1.49</v>
          </cell>
          <cell r="T396">
            <v>1.63</v>
          </cell>
          <cell r="Z396">
            <v>2.02</v>
          </cell>
          <cell r="AA396">
            <v>2.3075000000000001</v>
          </cell>
          <cell r="AB396">
            <v>2.61375</v>
          </cell>
          <cell r="AD396">
            <v>7122.9261210000004</v>
          </cell>
        </row>
        <row r="397">
          <cell r="E397" t="str">
            <v>IT Services</v>
          </cell>
          <cell r="H397">
            <v>0.98</v>
          </cell>
          <cell r="K397">
            <v>1.27</v>
          </cell>
          <cell r="N397">
            <v>1.31</v>
          </cell>
          <cell r="Q397">
            <v>1.31</v>
          </cell>
          <cell r="T397">
            <v>1.1300000000000001</v>
          </cell>
          <cell r="Z397">
            <v>1</v>
          </cell>
          <cell r="AA397">
            <v>1.1135000000000002</v>
          </cell>
          <cell r="AB397">
            <v>1.218</v>
          </cell>
          <cell r="AD397">
            <v>2822.2750880000008</v>
          </cell>
        </row>
        <row r="398">
          <cell r="E398" t="str">
            <v>IT Services</v>
          </cell>
          <cell r="H398">
            <v>0.38</v>
          </cell>
          <cell r="K398">
            <v>1.03</v>
          </cell>
          <cell r="N398">
            <v>0.92999999999999994</v>
          </cell>
          <cell r="Q398">
            <v>1.1000000000000001</v>
          </cell>
          <cell r="T398">
            <v>1.2541666</v>
          </cell>
          <cell r="Z398">
            <v>1.4883329999999999</v>
          </cell>
          <cell r="AA398">
            <v>1.3737219999999999</v>
          </cell>
          <cell r="AB398">
            <v>1.389575</v>
          </cell>
          <cell r="AD398">
            <v>3633.0057540000003</v>
          </cell>
        </row>
        <row r="399">
          <cell r="E399" t="str">
            <v>Office Electronics</v>
          </cell>
          <cell r="H399">
            <v>0.90000000000000013</v>
          </cell>
          <cell r="K399">
            <v>1.06</v>
          </cell>
          <cell r="N399">
            <v>1.2</v>
          </cell>
          <cell r="Q399">
            <v>1.1000000000000001</v>
          </cell>
          <cell r="T399">
            <v>0.60000000000000009</v>
          </cell>
          <cell r="Z399">
            <v>0.94000000000000006</v>
          </cell>
          <cell r="AA399">
            <v>1.088182</v>
          </cell>
          <cell r="AB399">
            <v>1.220909</v>
          </cell>
          <cell r="AD399">
            <v>10985.29824</v>
          </cell>
        </row>
        <row r="400">
          <cell r="E400" t="str">
            <v>Semiconductors &amp; Semiconductor Equipment</v>
          </cell>
          <cell r="H400">
            <v>1.4</v>
          </cell>
          <cell r="K400">
            <v>0.86</v>
          </cell>
          <cell r="N400">
            <v>1.1800000000000002</v>
          </cell>
          <cell r="Q400">
            <v>0.92</v>
          </cell>
          <cell r="T400">
            <v>0.77</v>
          </cell>
          <cell r="Z400">
            <v>2.0499999999999998</v>
          </cell>
          <cell r="AA400">
            <v>2.36</v>
          </cell>
          <cell r="AB400">
            <v>2.4202269999999997</v>
          </cell>
          <cell r="AD400">
            <v>105483.29</v>
          </cell>
        </row>
        <row r="401">
          <cell r="E401" t="str">
            <v>Semiconductors &amp; Semiconductor Equipment</v>
          </cell>
          <cell r="H401">
            <v>1.4</v>
          </cell>
          <cell r="K401">
            <v>1.7</v>
          </cell>
          <cell r="N401">
            <v>1.83</v>
          </cell>
          <cell r="Q401">
            <v>1.5699999999999998</v>
          </cell>
          <cell r="T401">
            <v>1.1499999999999999</v>
          </cell>
          <cell r="Z401">
            <v>2.62</v>
          </cell>
          <cell r="AA401">
            <v>2.2708330000000001</v>
          </cell>
          <cell r="AB401">
            <v>2.490278</v>
          </cell>
          <cell r="AD401">
            <v>29958.160200000002</v>
          </cell>
        </row>
        <row r="402">
          <cell r="E402" t="str">
            <v>Semiconductors &amp; Semiconductor Equipment</v>
          </cell>
          <cell r="H402">
            <v>0.66</v>
          </cell>
          <cell r="K402">
            <v>1.1600000000000001</v>
          </cell>
          <cell r="N402">
            <v>1.22</v>
          </cell>
          <cell r="Q402">
            <v>0.54</v>
          </cell>
          <cell r="T402">
            <v>9.0000000000000011E-2</v>
          </cell>
          <cell r="Z402">
            <v>1.0740829999999999</v>
          </cell>
          <cell r="AA402">
            <v>1.238583</v>
          </cell>
          <cell r="AB402">
            <v>0.98083329999999991</v>
          </cell>
          <cell r="AD402">
            <v>14303.012499999999</v>
          </cell>
        </row>
        <row r="403">
          <cell r="E403" t="str">
            <v>Semiconductors &amp; Semiconductor Equipment</v>
          </cell>
          <cell r="H403">
            <v>0.97338199999999997</v>
          </cell>
          <cell r="K403">
            <v>1.35</v>
          </cell>
          <cell r="N403">
            <v>1.1700000000000002</v>
          </cell>
          <cell r="Q403">
            <v>1.62</v>
          </cell>
          <cell r="T403">
            <v>1.22</v>
          </cell>
          <cell r="Z403">
            <v>2.72</v>
          </cell>
          <cell r="AA403">
            <v>2.945926</v>
          </cell>
          <cell r="AB403">
            <v>3.1238229999999998</v>
          </cell>
          <cell r="AD403">
            <v>16375.067280000001</v>
          </cell>
        </row>
        <row r="404">
          <cell r="E404" t="str">
            <v>Semiconductors &amp; Semiconductor Equipment</v>
          </cell>
          <cell r="H404">
            <v>1.3599999999999999</v>
          </cell>
          <cell r="K404">
            <v>1.68</v>
          </cell>
          <cell r="N404">
            <v>1.4500000000000002</v>
          </cell>
          <cell r="Q404">
            <v>1.55</v>
          </cell>
          <cell r="T404">
            <v>1.22</v>
          </cell>
          <cell r="Z404">
            <v>2.436296</v>
          </cell>
          <cell r="AA404">
            <v>2.7599529999999999</v>
          </cell>
          <cell r="AB404">
            <v>2.762222</v>
          </cell>
          <cell r="AD404">
            <v>9786.0464400000019</v>
          </cell>
        </row>
        <row r="405">
          <cell r="E405" t="str">
            <v>Semiconductors &amp; Semiconductor Equipment</v>
          </cell>
          <cell r="H405">
            <v>0.68670099999999989</v>
          </cell>
          <cell r="K405">
            <v>1.0000499999999999</v>
          </cell>
          <cell r="N405">
            <v>1.55</v>
          </cell>
          <cell r="Q405">
            <v>0.51</v>
          </cell>
          <cell r="T405">
            <v>0.4</v>
          </cell>
          <cell r="Z405">
            <v>0.62916669999999997</v>
          </cell>
          <cell r="AA405">
            <v>0.96968749999999992</v>
          </cell>
          <cell r="AB405">
            <v>1.1373959999999999</v>
          </cell>
          <cell r="AD405">
            <v>8512.0838399999993</v>
          </cell>
        </row>
        <row r="406">
          <cell r="E406" t="str">
            <v>Semiconductors &amp; Semiconductor Equipment</v>
          </cell>
          <cell r="H406">
            <v>0.87</v>
          </cell>
          <cell r="K406">
            <v>1.0900000000000001</v>
          </cell>
          <cell r="N406">
            <v>1.2000000000000002</v>
          </cell>
          <cell r="Q406">
            <v>1.41</v>
          </cell>
          <cell r="T406">
            <v>0.95000000000000007</v>
          </cell>
          <cell r="Z406">
            <v>2.0975000000000001</v>
          </cell>
          <cell r="AA406">
            <v>2.18587</v>
          </cell>
          <cell r="AB406">
            <v>2.352671</v>
          </cell>
          <cell r="AD406">
            <v>8114.84375</v>
          </cell>
        </row>
        <row r="407">
          <cell r="E407" t="str">
            <v>Semiconductors &amp; Semiconductor Equipment</v>
          </cell>
          <cell r="H407">
            <v>1.37</v>
          </cell>
          <cell r="K407">
            <v>1.43</v>
          </cell>
          <cell r="N407">
            <v>1.49</v>
          </cell>
          <cell r="Q407">
            <v>1.8099999999999998</v>
          </cell>
          <cell r="T407">
            <v>1.1400000000000001</v>
          </cell>
          <cell r="Z407">
            <v>2.14</v>
          </cell>
          <cell r="AA407">
            <v>2.3543750000000001</v>
          </cell>
          <cell r="AB407">
            <v>2.270089</v>
          </cell>
          <cell r="AD407">
            <v>6406.1574200000005</v>
          </cell>
        </row>
        <row r="408">
          <cell r="E408" t="str">
            <v>Semiconductors &amp; Semiconductor Equipment</v>
          </cell>
          <cell r="H408">
            <v>0.75</v>
          </cell>
          <cell r="K408">
            <v>1.02</v>
          </cell>
          <cell r="N408">
            <v>0.83000000000000007</v>
          </cell>
          <cell r="Q408">
            <v>1.1800000000000002</v>
          </cell>
          <cell r="T408">
            <v>0.84000000000000008</v>
          </cell>
          <cell r="Z408">
            <v>2.4900000000000002</v>
          </cell>
          <cell r="AA408">
            <v>2.5257689999999999</v>
          </cell>
          <cell r="AB408">
            <v>2.6088459999999998</v>
          </cell>
          <cell r="AD408">
            <v>11321.34024</v>
          </cell>
        </row>
        <row r="409">
          <cell r="E409" t="str">
            <v>Semiconductors &amp; Semiconductor Equipment</v>
          </cell>
          <cell r="H409">
            <v>1.8899999999999997</v>
          </cell>
          <cell r="K409">
            <v>2.5199999999999996</v>
          </cell>
          <cell r="N409">
            <v>3.25</v>
          </cell>
          <cell r="Q409">
            <v>1.4700000000000002</v>
          </cell>
          <cell r="T409">
            <v>0</v>
          </cell>
          <cell r="Z409">
            <v>3.2250000000000001</v>
          </cell>
          <cell r="AA409">
            <v>4.5003120000000001</v>
          </cell>
          <cell r="AB409">
            <v>4.1842000000000006</v>
          </cell>
          <cell r="AD409">
            <v>5938.7291099999993</v>
          </cell>
        </row>
        <row r="410">
          <cell r="E410" t="str">
            <v>Semiconductors &amp; Semiconductor Equipment</v>
          </cell>
          <cell r="H410">
            <v>1.2000000000000002</v>
          </cell>
          <cell r="K410">
            <v>1.3900000000000001</v>
          </cell>
          <cell r="N410">
            <v>1.4</v>
          </cell>
          <cell r="Q410">
            <v>1.38</v>
          </cell>
          <cell r="T410">
            <v>0.87</v>
          </cell>
          <cell r="Z410">
            <v>2.0525000000000002</v>
          </cell>
          <cell r="AA410">
            <v>2.1818749999999998</v>
          </cell>
          <cell r="AB410">
            <v>2.2346400000000002</v>
          </cell>
          <cell r="AD410">
            <v>6139.1704000000009</v>
          </cell>
        </row>
        <row r="411">
          <cell r="E411" t="str">
            <v>Semiconductors &amp; Semiconductor Equipment</v>
          </cell>
          <cell r="H411">
            <v>0.13</v>
          </cell>
          <cell r="K411">
            <v>0.30999999999999994</v>
          </cell>
          <cell r="N411">
            <v>-0.90999999999999992</v>
          </cell>
          <cell r="Q411">
            <v>-1.7</v>
          </cell>
          <cell r="T411">
            <v>-1.25</v>
          </cell>
          <cell r="Z411">
            <v>1.3420369999999999</v>
          </cell>
          <cell r="AA411">
            <v>0.42697269999999998</v>
          </cell>
          <cell r="AB411">
            <v>0.7039453</v>
          </cell>
          <cell r="AD411">
            <v>5378.6005495000009</v>
          </cell>
        </row>
        <row r="412">
          <cell r="E412" t="str">
            <v>Semiconductors &amp; Semiconductor Equipment</v>
          </cell>
          <cell r="H412">
            <v>1.08</v>
          </cell>
          <cell r="K412">
            <v>2.0500000000000003</v>
          </cell>
          <cell r="N412">
            <v>3.3</v>
          </cell>
          <cell r="Q412">
            <v>3.27</v>
          </cell>
          <cell r="T412">
            <v>-0.27999999999999997</v>
          </cell>
          <cell r="Z412">
            <v>0.15</v>
          </cell>
          <cell r="AA412">
            <v>0.85863639999999997</v>
          </cell>
          <cell r="AB412">
            <v>1.092727</v>
          </cell>
          <cell r="AD412">
            <v>1525.3340600000001</v>
          </cell>
        </row>
        <row r="413">
          <cell r="E413" t="str">
            <v>Semiconductors &amp; Semiconductor Equipment</v>
          </cell>
          <cell r="H413">
            <v>0.41</v>
          </cell>
          <cell r="K413">
            <v>0.59000000000000008</v>
          </cell>
          <cell r="N413">
            <v>0.28000000000000003</v>
          </cell>
          <cell r="Q413">
            <v>0.43</v>
          </cell>
          <cell r="T413">
            <v>0.33999999999999997</v>
          </cell>
          <cell r="Z413">
            <v>0.52</v>
          </cell>
          <cell r="AA413">
            <v>0.499</v>
          </cell>
          <cell r="AB413">
            <v>0.65200000000000002</v>
          </cell>
          <cell r="AD413">
            <v>3912.7499100000005</v>
          </cell>
        </row>
        <row r="414">
          <cell r="E414" t="str">
            <v>Semiconductors &amp; Semiconductor Equipment</v>
          </cell>
          <cell r="H414">
            <v>1.02</v>
          </cell>
          <cell r="K414">
            <v>1.4</v>
          </cell>
          <cell r="N414">
            <v>1.1300000000000001</v>
          </cell>
          <cell r="Q414">
            <v>1.0900000000000003</v>
          </cell>
          <cell r="T414">
            <v>0.13999999999999999</v>
          </cell>
          <cell r="Z414">
            <v>1.0958330000000001</v>
          </cell>
          <cell r="AA414">
            <v>1.189546</v>
          </cell>
          <cell r="AB414">
            <v>1.2230220000000001</v>
          </cell>
          <cell r="AD414">
            <v>6301.4322400000001</v>
          </cell>
        </row>
        <row r="415">
          <cell r="E415" t="str">
            <v>Semiconductors &amp; Semiconductor Equipment</v>
          </cell>
          <cell r="H415">
            <v>0.62</v>
          </cell>
          <cell r="K415">
            <v>0.79</v>
          </cell>
          <cell r="N415">
            <v>-2.5099999999999998</v>
          </cell>
          <cell r="Q415">
            <v>-1.67</v>
          </cell>
          <cell r="T415">
            <v>0.19000000000000017</v>
          </cell>
          <cell r="Z415">
            <v>0.49</v>
          </cell>
          <cell r="AA415">
            <v>0.58640000000000003</v>
          </cell>
          <cell r="AB415">
            <v>0.76961550000000001</v>
          </cell>
          <cell r="AD415">
            <v>3933.0269700000003</v>
          </cell>
        </row>
        <row r="416">
          <cell r="E416" t="str">
            <v>Semiconductors &amp; Semiconductor Equipment</v>
          </cell>
          <cell r="H416">
            <v>0.86999999999999988</v>
          </cell>
          <cell r="K416">
            <v>1.8699999999999997</v>
          </cell>
          <cell r="N416">
            <v>1.65</v>
          </cell>
          <cell r="Q416">
            <v>1.999999999999999E-2</v>
          </cell>
          <cell r="T416">
            <v>-0.51999999999999991</v>
          </cell>
          <cell r="Z416">
            <v>3.0300000000000002</v>
          </cell>
          <cell r="AA416">
            <v>3.0856249999999998</v>
          </cell>
          <cell r="AB416">
            <v>2.836875</v>
          </cell>
          <cell r="AD416">
            <v>1932.2324999999998</v>
          </cell>
        </row>
        <row r="417">
          <cell r="E417" t="str">
            <v>Semiconductors &amp; Semiconductor Equipment</v>
          </cell>
          <cell r="H417">
            <v>-5.0000000000000044E-2</v>
          </cell>
          <cell r="K417">
            <v>0.8600000000000001</v>
          </cell>
          <cell r="N417">
            <v>0.44000000000000006</v>
          </cell>
          <cell r="Q417">
            <v>0.18</v>
          </cell>
          <cell r="T417">
            <v>-0.27999999999999992</v>
          </cell>
          <cell r="Z417">
            <v>2.2000000000000002</v>
          </cell>
          <cell r="AA417">
            <v>1.378333</v>
          </cell>
          <cell r="AB417">
            <v>1.4107689999999999</v>
          </cell>
          <cell r="AD417">
            <v>2169.6363000000001</v>
          </cell>
        </row>
        <row r="418">
          <cell r="E418" t="str">
            <v>Software</v>
          </cell>
          <cell r="H418">
            <v>1.2200000000000002</v>
          </cell>
          <cell r="K418">
            <v>1.24</v>
          </cell>
          <cell r="N418">
            <v>1.83</v>
          </cell>
          <cell r="Q418">
            <v>1.88</v>
          </cell>
          <cell r="T418">
            <v>1.89</v>
          </cell>
          <cell r="Z418">
            <v>2.395</v>
          </cell>
          <cell r="AA418">
            <v>2.7789649999999999</v>
          </cell>
          <cell r="AB418">
            <v>3.0041659999999997</v>
          </cell>
          <cell r="AD418">
            <v>194574.29369999998</v>
          </cell>
        </row>
        <row r="419">
          <cell r="E419" t="str">
            <v>Software</v>
          </cell>
          <cell r="H419">
            <v>0.75</v>
          </cell>
          <cell r="K419">
            <v>0.87999999999999989</v>
          </cell>
          <cell r="N419">
            <v>1.1499999999999999</v>
          </cell>
          <cell r="Q419">
            <v>1.4000000000000001</v>
          </cell>
          <cell r="T419">
            <v>1.5</v>
          </cell>
          <cell r="Z419">
            <v>1.9908329999999999</v>
          </cell>
          <cell r="AA419">
            <v>2.3229059999999997</v>
          </cell>
          <cell r="AB419">
            <v>2.5435270000000001</v>
          </cell>
          <cell r="AD419">
            <v>104117.07184</v>
          </cell>
        </row>
        <row r="420">
          <cell r="E420" t="str">
            <v>Software</v>
          </cell>
          <cell r="H420">
            <v>1.1400000000000001</v>
          </cell>
          <cell r="K420">
            <v>1.25</v>
          </cell>
          <cell r="N420">
            <v>1.6099999999999999</v>
          </cell>
          <cell r="Q420">
            <v>2.08</v>
          </cell>
          <cell r="T420">
            <v>1.54</v>
          </cell>
          <cell r="Z420">
            <v>1.957438</v>
          </cell>
          <cell r="AA420">
            <v>2.2815430000000001</v>
          </cell>
          <cell r="AB420">
            <v>2.555069</v>
          </cell>
          <cell r="AD420">
            <v>12606.430410000001</v>
          </cell>
        </row>
        <row r="421">
          <cell r="E421" t="str">
            <v>Software</v>
          </cell>
          <cell r="H421">
            <v>1</v>
          </cell>
          <cell r="K421">
            <v>1.02</v>
          </cell>
          <cell r="N421">
            <v>1.1500000000000001</v>
          </cell>
          <cell r="Q421">
            <v>1.5499999999999998</v>
          </cell>
          <cell r="T421">
            <v>1.48</v>
          </cell>
          <cell r="Z421">
            <v>1.4425000000000001</v>
          </cell>
          <cell r="AA421">
            <v>1.5835000000000001</v>
          </cell>
          <cell r="AB421">
            <v>1.773466</v>
          </cell>
          <cell r="AD421">
            <v>12451.315680000002</v>
          </cell>
        </row>
        <row r="422">
          <cell r="E422" t="str">
            <v>Software</v>
          </cell>
          <cell r="H422">
            <v>1.085</v>
          </cell>
          <cell r="K422">
            <v>1.2</v>
          </cell>
          <cell r="N422">
            <v>1.4099999999999997</v>
          </cell>
          <cell r="Q422">
            <v>1.5599999999999998</v>
          </cell>
          <cell r="T422">
            <v>1.8599999999999999</v>
          </cell>
          <cell r="Z422">
            <v>2.2766669999999998</v>
          </cell>
          <cell r="AA422">
            <v>2.6683339999999998</v>
          </cell>
          <cell r="AB422">
            <v>3.0529900000000003</v>
          </cell>
          <cell r="AD422">
            <v>12845.520000000002</v>
          </cell>
        </row>
        <row r="423">
          <cell r="E423" t="str">
            <v>Software</v>
          </cell>
          <cell r="H423">
            <v>0.73</v>
          </cell>
          <cell r="K423">
            <v>0.8</v>
          </cell>
          <cell r="N423">
            <v>1.17</v>
          </cell>
          <cell r="Q423">
            <v>1.46</v>
          </cell>
          <cell r="T423">
            <v>1.5799999999999998</v>
          </cell>
          <cell r="Z423">
            <v>1.8525</v>
          </cell>
          <cell r="AA423">
            <v>2.1135000000000002</v>
          </cell>
          <cell r="AB423">
            <v>2.3406669999999998</v>
          </cell>
          <cell r="AD423">
            <v>7648.5571500000015</v>
          </cell>
        </row>
        <row r="424">
          <cell r="E424" t="str">
            <v>Software</v>
          </cell>
          <cell r="H424">
            <v>0.91999999999999993</v>
          </cell>
          <cell r="K424">
            <v>0.86</v>
          </cell>
          <cell r="N424">
            <v>1.01</v>
          </cell>
          <cell r="Q424">
            <v>0.1700000000000001</v>
          </cell>
          <cell r="T424">
            <v>0</v>
          </cell>
          <cell r="Z424">
            <v>0.63500000000000001</v>
          </cell>
          <cell r="AA424">
            <v>0.83142859999999996</v>
          </cell>
          <cell r="AB424">
            <v>1.1019349999999999</v>
          </cell>
          <cell r="AD424">
            <v>7340.4518399999997</v>
          </cell>
        </row>
        <row r="425">
          <cell r="E425" t="str">
            <v>Health Care Equipment &amp; Supplies</v>
          </cell>
          <cell r="H425">
            <v>0</v>
          </cell>
          <cell r="K425">
            <v>0</v>
          </cell>
          <cell r="N425">
            <v>1.8900000000000001</v>
          </cell>
          <cell r="Q425">
            <v>2.6999999999999997</v>
          </cell>
          <cell r="T425">
            <v>3.38</v>
          </cell>
          <cell r="Z425">
            <v>3.5147729999999999</v>
          </cell>
          <cell r="AA425">
            <v>4.0121589999999996</v>
          </cell>
          <cell r="AB425">
            <v>4.3867370000000001</v>
          </cell>
          <cell r="AD425">
            <v>24642.887429999999</v>
          </cell>
        </row>
        <row r="426">
          <cell r="E426" t="str">
            <v>Software</v>
          </cell>
          <cell r="H426">
            <v>0.85000000000000009</v>
          </cell>
          <cell r="K426">
            <v>1.37</v>
          </cell>
          <cell r="N426">
            <v>1.8199999999999998</v>
          </cell>
          <cell r="Q426">
            <v>2.2600000000000002</v>
          </cell>
          <cell r="T426">
            <v>2.6500000000000004</v>
          </cell>
          <cell r="Z426">
            <v>2.9075000000000002</v>
          </cell>
          <cell r="AA426">
            <v>3.2206250000000001</v>
          </cell>
          <cell r="AB426">
            <v>3.5135939999999999</v>
          </cell>
          <cell r="AD426">
            <v>6966.4366200000004</v>
          </cell>
        </row>
        <row r="427">
          <cell r="E427" t="str">
            <v>Software</v>
          </cell>
          <cell r="H427">
            <v>1.1600000000000001</v>
          </cell>
          <cell r="K427">
            <v>1.3900000000000001</v>
          </cell>
          <cell r="N427">
            <v>1.5899999999999999</v>
          </cell>
          <cell r="Q427">
            <v>1.64</v>
          </cell>
          <cell r="T427">
            <v>1.7999999999999998</v>
          </cell>
          <cell r="Z427">
            <v>2.08</v>
          </cell>
          <cell r="AA427">
            <v>2.3953340000000001</v>
          </cell>
          <cell r="AB427">
            <v>2.761666</v>
          </cell>
          <cell r="AD427">
            <v>10585.998450000001</v>
          </cell>
        </row>
        <row r="428">
          <cell r="E428" t="str">
            <v>Software</v>
          </cell>
          <cell r="H428">
            <v>0.18</v>
          </cell>
          <cell r="K428">
            <v>0</v>
          </cell>
          <cell r="N428">
            <v>0.15</v>
          </cell>
          <cell r="Q428">
            <v>0.35</v>
          </cell>
          <cell r="T428">
            <v>0.64</v>
          </cell>
          <cell r="Z428">
            <v>1.170833</v>
          </cell>
          <cell r="AA428">
            <v>1.3066</v>
          </cell>
          <cell r="AB428">
            <v>1.7879800000000001</v>
          </cell>
          <cell r="AD428">
            <v>15050.493900000001</v>
          </cell>
        </row>
        <row r="429">
          <cell r="E429" t="str">
            <v>Software</v>
          </cell>
          <cell r="H429">
            <v>1.27</v>
          </cell>
          <cell r="K429">
            <v>1.52</v>
          </cell>
          <cell r="N429">
            <v>1.8900000000000001</v>
          </cell>
          <cell r="Q429">
            <v>1.9300000000000002</v>
          </cell>
          <cell r="T429">
            <v>0.99</v>
          </cell>
          <cell r="Z429">
            <v>1.2925</v>
          </cell>
          <cell r="AA429">
            <v>1.6545829999999999</v>
          </cell>
          <cell r="AB429">
            <v>1.9613749999999999</v>
          </cell>
          <cell r="AD429">
            <v>6069.4711200000002</v>
          </cell>
        </row>
        <row r="430">
          <cell r="E430" t="str">
            <v>Software</v>
          </cell>
          <cell r="H430">
            <v>0.29000000000000004</v>
          </cell>
          <cell r="K430">
            <v>0.41</v>
          </cell>
          <cell r="N430">
            <v>0.56000000000000005</v>
          </cell>
          <cell r="Q430">
            <v>0.62</v>
          </cell>
          <cell r="T430">
            <v>0.61</v>
          </cell>
          <cell r="Z430">
            <v>0.51</v>
          </cell>
          <cell r="AA430">
            <v>0.51937500000000003</v>
          </cell>
          <cell r="AB430">
            <v>0.64875000000000005</v>
          </cell>
          <cell r="AD430">
            <v>1724.1750000000002</v>
          </cell>
        </row>
        <row r="431">
          <cell r="E431" t="str">
            <v>Hotels Restaurants &amp; Leisure</v>
          </cell>
          <cell r="H431">
            <v>0.16</v>
          </cell>
          <cell r="K431">
            <v>1.28</v>
          </cell>
          <cell r="N431">
            <v>2.13</v>
          </cell>
          <cell r="Q431">
            <v>2.37</v>
          </cell>
          <cell r="T431">
            <v>3.95</v>
          </cell>
          <cell r="Z431">
            <v>5.64</v>
          </cell>
          <cell r="AA431">
            <v>6.8461539999999994</v>
          </cell>
          <cell r="AB431">
            <v>8.6723999999999997</v>
          </cell>
          <cell r="AD431">
            <v>9688.5894600000011</v>
          </cell>
        </row>
        <row r="432">
          <cell r="E432" t="str">
            <v>Chemicals</v>
          </cell>
          <cell r="H432">
            <v>1.08</v>
          </cell>
          <cell r="K432">
            <v>1.36</v>
          </cell>
          <cell r="N432">
            <v>2.2800000000000002</v>
          </cell>
          <cell r="Q432">
            <v>4.1900000000000004</v>
          </cell>
          <cell r="T432">
            <v>3.41</v>
          </cell>
          <cell r="Z432">
            <v>2.563968</v>
          </cell>
          <cell r="AA432">
            <v>3.0476190000000001</v>
          </cell>
          <cell r="AB432">
            <v>3.5747</v>
          </cell>
          <cell r="AD432">
            <v>36103.545440000002</v>
          </cell>
        </row>
        <row r="433">
          <cell r="E433" t="str">
            <v>Chemicals</v>
          </cell>
          <cell r="H433">
            <v>2.3199999999999998</v>
          </cell>
          <cell r="K433">
            <v>2.88</v>
          </cell>
          <cell r="N433">
            <v>3.27</v>
          </cell>
          <cell r="Q433">
            <v>2.7700000000000005</v>
          </cell>
          <cell r="T433">
            <v>2.04</v>
          </cell>
          <cell r="Z433">
            <v>3.31</v>
          </cell>
          <cell r="AA433">
            <v>3.9853329999999998</v>
          </cell>
          <cell r="AB433">
            <v>4.5953339999999994</v>
          </cell>
          <cell r="AD433">
            <v>43092.004800000002</v>
          </cell>
        </row>
        <row r="434">
          <cell r="E434" t="str">
            <v>Chemicals</v>
          </cell>
          <cell r="H434">
            <v>2.5</v>
          </cell>
          <cell r="K434">
            <v>3</v>
          </cell>
          <cell r="N434">
            <v>3.62</v>
          </cell>
          <cell r="Q434">
            <v>4.1900000000000004</v>
          </cell>
          <cell r="T434">
            <v>4</v>
          </cell>
          <cell r="Z434">
            <v>4.74</v>
          </cell>
          <cell r="AA434">
            <v>5.4727269999999999</v>
          </cell>
          <cell r="AB434">
            <v>6.2195450000000001</v>
          </cell>
          <cell r="AD434">
            <v>29504.009130000002</v>
          </cell>
        </row>
        <row r="435">
          <cell r="E435" t="str">
            <v>Chemicals</v>
          </cell>
          <cell r="H435">
            <v>4.38</v>
          </cell>
          <cell r="K435">
            <v>4.25</v>
          </cell>
          <cell r="N435">
            <v>3.75</v>
          </cell>
          <cell r="Q435">
            <v>1.7799999999999998</v>
          </cell>
          <cell r="T435">
            <v>0.59</v>
          </cell>
          <cell r="Z435">
            <v>1.97</v>
          </cell>
          <cell r="AA435">
            <v>2.913125</v>
          </cell>
          <cell r="AB435">
            <v>3.472353</v>
          </cell>
          <cell r="AD435">
            <v>31623.101999999999</v>
          </cell>
        </row>
        <row r="436">
          <cell r="E436" t="str">
            <v>Chemicals</v>
          </cell>
          <cell r="H436">
            <v>3.16</v>
          </cell>
          <cell r="K436">
            <v>3.7800000000000002</v>
          </cell>
          <cell r="N436">
            <v>4.51</v>
          </cell>
          <cell r="Q436">
            <v>4.7799999999999994</v>
          </cell>
          <cell r="T436">
            <v>4.25</v>
          </cell>
          <cell r="Z436">
            <v>5.1993749999999999</v>
          </cell>
          <cell r="AA436">
            <v>5.9170530000000001</v>
          </cell>
          <cell r="AB436">
            <v>6.6457139999999999</v>
          </cell>
          <cell r="AD436">
            <v>17180.608759999999</v>
          </cell>
        </row>
        <row r="437">
          <cell r="E437" t="str">
            <v>Chemicals</v>
          </cell>
          <cell r="H437">
            <v>1.23</v>
          </cell>
          <cell r="K437">
            <v>1.43</v>
          </cell>
          <cell r="N437">
            <v>1.6600000000000001</v>
          </cell>
          <cell r="Q437">
            <v>1.86</v>
          </cell>
          <cell r="T437">
            <v>1.99</v>
          </cell>
          <cell r="Z437">
            <v>2.23</v>
          </cell>
          <cell r="AA437">
            <v>2.5438890000000001</v>
          </cell>
          <cell r="AB437">
            <v>2.8931249999999999</v>
          </cell>
          <cell r="AD437">
            <v>12135.60614</v>
          </cell>
        </row>
        <row r="438">
          <cell r="E438" t="str">
            <v>Chemicals</v>
          </cell>
          <cell r="H438">
            <v>4.53</v>
          </cell>
          <cell r="K438">
            <v>5.16</v>
          </cell>
          <cell r="N438">
            <v>5.2799999999999994</v>
          </cell>
          <cell r="Q438">
            <v>4.4700000000000006</v>
          </cell>
          <cell r="T438">
            <v>2.93</v>
          </cell>
          <cell r="Z438">
            <v>5.18</v>
          </cell>
          <cell r="AA438">
            <v>6.7992859999999995</v>
          </cell>
          <cell r="AB438">
            <v>7.4425000000000008</v>
          </cell>
          <cell r="AD438">
            <v>11836.095680000002</v>
          </cell>
        </row>
        <row r="439">
          <cell r="E439" t="str">
            <v>Chemicals</v>
          </cell>
          <cell r="H439">
            <v>1.9100000000000001</v>
          </cell>
          <cell r="K439">
            <v>2.0700000000000003</v>
          </cell>
          <cell r="N439">
            <v>2.3400000000000003</v>
          </cell>
          <cell r="Q439">
            <v>2.66</v>
          </cell>
          <cell r="T439">
            <v>2.81</v>
          </cell>
          <cell r="Z439">
            <v>3.31</v>
          </cell>
          <cell r="AA439">
            <v>3.7075</v>
          </cell>
          <cell r="AB439">
            <v>4.0563639999999994</v>
          </cell>
          <cell r="AD439">
            <v>7409.2156599999998</v>
          </cell>
        </row>
        <row r="440">
          <cell r="E440" t="str">
            <v>Chemicals</v>
          </cell>
          <cell r="H440">
            <v>1.26</v>
          </cell>
          <cell r="K440">
            <v>0.59000000000000008</v>
          </cell>
          <cell r="N440">
            <v>6.5699999999999994</v>
          </cell>
          <cell r="Q440">
            <v>12.2</v>
          </cell>
          <cell r="T440">
            <v>7.28</v>
          </cell>
          <cell r="Z440">
            <v>7.63</v>
          </cell>
          <cell r="AA440">
            <v>19.975000000000001</v>
          </cell>
          <cell r="AB440">
            <v>18.939410000000002</v>
          </cell>
          <cell r="AD440">
            <v>13231.503300000002</v>
          </cell>
        </row>
        <row r="441">
          <cell r="E441" t="str">
            <v>Chemicals</v>
          </cell>
          <cell r="H441">
            <v>5.94</v>
          </cell>
          <cell r="K441">
            <v>5</v>
          </cell>
          <cell r="N441">
            <v>5.0600000000000005</v>
          </cell>
          <cell r="Q441">
            <v>4.4099999999999993</v>
          </cell>
          <cell r="T441">
            <v>3.63</v>
          </cell>
          <cell r="Z441">
            <v>7.07</v>
          </cell>
          <cell r="AA441">
            <v>9.3627279999999988</v>
          </cell>
          <cell r="AB441">
            <v>9.6066669999999998</v>
          </cell>
          <cell r="AD441">
            <v>5365.4694399999998</v>
          </cell>
        </row>
        <row r="442">
          <cell r="E442" t="str">
            <v>Chemicals</v>
          </cell>
          <cell r="H442">
            <v>1.96</v>
          </cell>
          <cell r="K442">
            <v>2.4</v>
          </cell>
          <cell r="N442">
            <v>2.6500000000000004</v>
          </cell>
          <cell r="Q442">
            <v>2.76</v>
          </cell>
          <cell r="T442">
            <v>2.6999999999999997</v>
          </cell>
          <cell r="Z442">
            <v>3.37</v>
          </cell>
          <cell r="AA442">
            <v>3.8707689999999997</v>
          </cell>
          <cell r="AB442">
            <v>4.3015379999999999</v>
          </cell>
          <cell r="AD442">
            <v>4606.0605000000005</v>
          </cell>
        </row>
        <row r="443">
          <cell r="E443" t="str">
            <v>Construction Materials</v>
          </cell>
          <cell r="H443">
            <v>3.31</v>
          </cell>
          <cell r="K443">
            <v>4.8100000000000005</v>
          </cell>
          <cell r="N443">
            <v>4.67</v>
          </cell>
          <cell r="Q443">
            <v>1.7400000000000002</v>
          </cell>
          <cell r="T443">
            <v>0.13000000000000003</v>
          </cell>
          <cell r="Z443">
            <v>-0.8</v>
          </cell>
          <cell r="AA443">
            <v>-0.80538460000000001</v>
          </cell>
          <cell r="AB443">
            <v>-0.4533334</v>
          </cell>
          <cell r="AD443">
            <v>4458.0647100000006</v>
          </cell>
        </row>
        <row r="444">
          <cell r="E444" t="str">
            <v>Containers &amp; Packaging</v>
          </cell>
          <cell r="H444">
            <v>1.3</v>
          </cell>
          <cell r="K444">
            <v>0.82</v>
          </cell>
          <cell r="N444">
            <v>2.92</v>
          </cell>
          <cell r="Q444">
            <v>3.7800000000000002</v>
          </cell>
          <cell r="T444">
            <v>2.9299999999999997</v>
          </cell>
          <cell r="Z444">
            <v>2.6</v>
          </cell>
          <cell r="AA444">
            <v>2.3309089999999997</v>
          </cell>
          <cell r="AB444">
            <v>2.9318179999999998</v>
          </cell>
          <cell r="AD444">
            <v>2843.8640399999999</v>
          </cell>
        </row>
        <row r="445">
          <cell r="E445" t="str">
            <v>Containers &amp; Packaging</v>
          </cell>
          <cell r="H445">
            <v>2.6100000000000003</v>
          </cell>
          <cell r="K445">
            <v>2.8699999999999997</v>
          </cell>
          <cell r="N445">
            <v>3.5000000000000004</v>
          </cell>
          <cell r="Q445">
            <v>3.5900000000000003</v>
          </cell>
          <cell r="T445">
            <v>4.05</v>
          </cell>
          <cell r="Z445">
            <v>2.2800000000000002</v>
          </cell>
          <cell r="AA445">
            <v>2.8163640000000001</v>
          </cell>
          <cell r="AB445">
            <v>3.2170000000000001</v>
          </cell>
          <cell r="AD445">
            <v>5848.50648</v>
          </cell>
        </row>
        <row r="446">
          <cell r="E446" t="str">
            <v>Containers &amp; Packaging</v>
          </cell>
          <cell r="H446">
            <v>1.3599999999999999</v>
          </cell>
          <cell r="K446">
            <v>1.5199999999999998</v>
          </cell>
          <cell r="N446">
            <v>1.6500000000000001</v>
          </cell>
          <cell r="Q446">
            <v>1.4</v>
          </cell>
          <cell r="T446">
            <v>1.4500000000000002</v>
          </cell>
          <cell r="Z446">
            <v>1.6</v>
          </cell>
          <cell r="AA446">
            <v>1.7650000000000001</v>
          </cell>
          <cell r="AB446">
            <v>1.9912500000000002</v>
          </cell>
          <cell r="AD446">
            <v>2884.37354</v>
          </cell>
        </row>
        <row r="447">
          <cell r="E447" t="str">
            <v>Machinery</v>
          </cell>
          <cell r="H447">
            <v>3.1</v>
          </cell>
          <cell r="K447">
            <v>3.2800000000000002</v>
          </cell>
          <cell r="N447">
            <v>3.58</v>
          </cell>
          <cell r="Q447">
            <v>3.3200000000000003</v>
          </cell>
          <cell r="T447">
            <v>1.64</v>
          </cell>
          <cell r="Z447">
            <v>2.34</v>
          </cell>
          <cell r="AA447">
            <v>2.9695649999999998</v>
          </cell>
          <cell r="AB447">
            <v>3.7373909999999997</v>
          </cell>
          <cell r="AD447">
            <v>11047.621050000002</v>
          </cell>
        </row>
        <row r="448">
          <cell r="E448" t="str">
            <v>Containers &amp; Packaging</v>
          </cell>
          <cell r="H448">
            <v>1.5299999999999998</v>
          </cell>
          <cell r="K448">
            <v>1.8299999999999998</v>
          </cell>
          <cell r="N448">
            <v>1.7199999999999998</v>
          </cell>
          <cell r="Q448">
            <v>1.6500000000000001</v>
          </cell>
          <cell r="T448">
            <v>1.78</v>
          </cell>
          <cell r="Z448">
            <v>2.06</v>
          </cell>
          <cell r="AA448">
            <v>2.1336360000000001</v>
          </cell>
          <cell r="AB448">
            <v>2.496</v>
          </cell>
          <cell r="AD448">
            <v>3177.9267800000002</v>
          </cell>
        </row>
        <row r="449">
          <cell r="E449" t="str">
            <v>Metals &amp; Mining</v>
          </cell>
          <cell r="H449">
            <v>4.82</v>
          </cell>
          <cell r="K449">
            <v>6.82</v>
          </cell>
          <cell r="N449">
            <v>9.84</v>
          </cell>
          <cell r="Q449">
            <v>5.3500000000000014</v>
          </cell>
          <cell r="T449">
            <v>5.7099999999999991</v>
          </cell>
          <cell r="Z449">
            <v>4.6450000000000005</v>
          </cell>
          <cell r="AA449">
            <v>5.8682349999999994</v>
          </cell>
          <cell r="AB449">
            <v>6.059412</v>
          </cell>
          <cell r="AD449">
            <v>41937.635050000004</v>
          </cell>
        </row>
        <row r="450">
          <cell r="E450" t="str">
            <v>Metals &amp; Mining</v>
          </cell>
          <cell r="H450">
            <v>0.91</v>
          </cell>
          <cell r="K450">
            <v>1.6500000000000001</v>
          </cell>
          <cell r="N450">
            <v>1.42</v>
          </cell>
          <cell r="Q450">
            <v>1.97</v>
          </cell>
          <cell r="T450">
            <v>2.8</v>
          </cell>
          <cell r="Z450">
            <v>3.85</v>
          </cell>
          <cell r="AA450">
            <v>4.6592310000000001</v>
          </cell>
          <cell r="AB450">
            <v>5.8639999999999999</v>
          </cell>
          <cell r="AD450">
            <v>32415.685399999998</v>
          </cell>
        </row>
        <row r="451">
          <cell r="E451" t="str">
            <v>Metals &amp; Mining</v>
          </cell>
          <cell r="H451">
            <v>4.1350000000000007</v>
          </cell>
          <cell r="K451">
            <v>5.6899999999999995</v>
          </cell>
          <cell r="N451">
            <v>4.95</v>
          </cell>
          <cell r="Q451">
            <v>6</v>
          </cell>
          <cell r="T451">
            <v>-0.95000000000000018</v>
          </cell>
          <cell r="Z451">
            <v>0.44</v>
          </cell>
          <cell r="AA451">
            <v>2.6211769999999999</v>
          </cell>
          <cell r="AB451">
            <v>3.555882</v>
          </cell>
          <cell r="AD451">
            <v>10840.926600000003</v>
          </cell>
        </row>
        <row r="452">
          <cell r="E452" t="str">
            <v>Metals &amp; Mining</v>
          </cell>
          <cell r="H452">
            <v>1.54</v>
          </cell>
          <cell r="K452">
            <v>2.96</v>
          </cell>
          <cell r="N452">
            <v>2.6</v>
          </cell>
          <cell r="Q452">
            <v>1.1900000000000002</v>
          </cell>
          <cell r="T452">
            <v>-0.79999999999999993</v>
          </cell>
          <cell r="Z452">
            <v>0.54</v>
          </cell>
          <cell r="AA452">
            <v>1.2086669999999999</v>
          </cell>
          <cell r="AB452">
            <v>1.3760000000000001</v>
          </cell>
          <cell r="AD452">
            <v>12796.49145</v>
          </cell>
        </row>
        <row r="453">
          <cell r="E453" t="str">
            <v>Metals &amp; Mining</v>
          </cell>
          <cell r="H453">
            <v>6.8800000000000008</v>
          </cell>
          <cell r="K453">
            <v>11.549999999999999</v>
          </cell>
          <cell r="N453">
            <v>8.75</v>
          </cell>
          <cell r="Q453">
            <v>18.239999999999998</v>
          </cell>
          <cell r="T453">
            <v>-11.059999999999999</v>
          </cell>
          <cell r="Z453">
            <v>-2.7</v>
          </cell>
          <cell r="AA453">
            <v>1.539231</v>
          </cell>
          <cell r="AB453">
            <v>4.3706249999999995</v>
          </cell>
          <cell r="AD453">
            <v>4170.7096799999999</v>
          </cell>
        </row>
        <row r="454">
          <cell r="E454" t="str">
            <v>Metals &amp; Mining</v>
          </cell>
          <cell r="H454">
            <v>3.4</v>
          </cell>
          <cell r="K454">
            <v>5.58</v>
          </cell>
          <cell r="N454">
            <v>7.25</v>
          </cell>
          <cell r="Q454">
            <v>5.5500000000000007</v>
          </cell>
          <cell r="T454">
            <v>0.45999999999999996</v>
          </cell>
          <cell r="Z454">
            <v>0.82000000000000006</v>
          </cell>
          <cell r="AA454">
            <v>2.7328570000000001</v>
          </cell>
          <cell r="AB454">
            <v>4.4445459999999999</v>
          </cell>
          <cell r="AD454">
            <v>4888.1635600000009</v>
          </cell>
        </row>
        <row r="455">
          <cell r="E455" t="str">
            <v>Metals &amp; Mining</v>
          </cell>
          <cell r="H455">
            <v>0.97</v>
          </cell>
          <cell r="K455">
            <v>0.8899999999999999</v>
          </cell>
          <cell r="N455">
            <v>3.3600000000000003</v>
          </cell>
          <cell r="Q455">
            <v>3.86</v>
          </cell>
          <cell r="T455">
            <v>-0.63000000000000012</v>
          </cell>
          <cell r="Z455">
            <v>-0.54</v>
          </cell>
          <cell r="AA455">
            <v>0.55500000000000005</v>
          </cell>
          <cell r="AB455">
            <v>1.28</v>
          </cell>
          <cell r="AD455">
            <v>952.62048000000016</v>
          </cell>
        </row>
        <row r="456">
          <cell r="E456" t="str">
            <v>Metals &amp; Mining</v>
          </cell>
          <cell r="H456">
            <v>0.63</v>
          </cell>
          <cell r="K456">
            <v>1.5299999999999998</v>
          </cell>
          <cell r="N456">
            <v>1.3699999999999999</v>
          </cell>
          <cell r="Q456">
            <v>0.82</v>
          </cell>
          <cell r="T456">
            <v>0.2</v>
          </cell>
          <cell r="Z456">
            <v>0.45</v>
          </cell>
          <cell r="AA456">
            <v>0.62666670000000002</v>
          </cell>
          <cell r="AB456">
            <v>0.93666669999999996</v>
          </cell>
          <cell r="AD456">
            <v>1354.0076100000001</v>
          </cell>
        </row>
        <row r="457">
          <cell r="E457" t="str">
            <v>Paper &amp; Forest Products</v>
          </cell>
          <cell r="H457">
            <v>1.06</v>
          </cell>
          <cell r="K457">
            <v>1.46</v>
          </cell>
          <cell r="N457">
            <v>2.23</v>
          </cell>
          <cell r="Q457">
            <v>2.02</v>
          </cell>
          <cell r="T457">
            <v>0.89</v>
          </cell>
          <cell r="Z457">
            <v>2.0499999999999998</v>
          </cell>
          <cell r="AA457">
            <v>2.960769</v>
          </cell>
          <cell r="AB457">
            <v>3.18</v>
          </cell>
          <cell r="AD457">
            <v>11801.51245</v>
          </cell>
        </row>
        <row r="458">
          <cell r="E458" t="str">
            <v>Real Estate Investment Trusts (REITs)</v>
          </cell>
          <cell r="H458">
            <v>4.24</v>
          </cell>
          <cell r="K458">
            <v>3.62</v>
          </cell>
          <cell r="N458">
            <v>1.65</v>
          </cell>
          <cell r="Q458">
            <v>-1.21</v>
          </cell>
          <cell r="T458">
            <v>-2.0499999999999998</v>
          </cell>
          <cell r="Z458">
            <v>0.48</v>
          </cell>
          <cell r="AA458">
            <v>0.29076920000000001</v>
          </cell>
          <cell r="AB458">
            <v>0.6885715</v>
          </cell>
          <cell r="AD458">
            <v>9317.4858999999997</v>
          </cell>
        </row>
        <row r="459">
          <cell r="E459" t="str">
            <v>Paper &amp; Forest Products</v>
          </cell>
          <cell r="H459">
            <v>0.85000000000000009</v>
          </cell>
          <cell r="K459">
            <v>0.92999999999999994</v>
          </cell>
          <cell r="N459">
            <v>1.0900000000000001</v>
          </cell>
          <cell r="Q459">
            <v>0.66</v>
          </cell>
          <cell r="T459">
            <v>0.7</v>
          </cell>
          <cell r="Z459">
            <v>1.54</v>
          </cell>
          <cell r="AA459">
            <v>1.9772729999999998</v>
          </cell>
          <cell r="AB459">
            <v>2.2818179999999999</v>
          </cell>
          <cell r="AD459">
            <v>4530.6429000000007</v>
          </cell>
        </row>
        <row r="460">
          <cell r="E460" t="str">
            <v>Diversified Telecommunication Services</v>
          </cell>
          <cell r="H460">
            <v>1.72</v>
          </cell>
          <cell r="K460">
            <v>2.34</v>
          </cell>
          <cell r="N460">
            <v>1.93</v>
          </cell>
          <cell r="Q460">
            <v>2.16</v>
          </cell>
          <cell r="T460">
            <v>2.12</v>
          </cell>
          <cell r="Z460">
            <v>2.3000000000000003</v>
          </cell>
          <cell r="AA460">
            <v>2.3755169999999999</v>
          </cell>
          <cell r="AB460">
            <v>2.539666</v>
          </cell>
          <cell r="AD460">
            <v>165579.12</v>
          </cell>
        </row>
        <row r="461">
          <cell r="E461" t="str">
            <v>Diversified Telecommunication Services</v>
          </cell>
          <cell r="H461">
            <v>2.56</v>
          </cell>
          <cell r="K461">
            <v>2.54</v>
          </cell>
          <cell r="N461">
            <v>2.37</v>
          </cell>
          <cell r="Q461">
            <v>2.5499999999999998</v>
          </cell>
          <cell r="T461">
            <v>2.4</v>
          </cell>
          <cell r="Z461">
            <v>2.2400000000000002</v>
          </cell>
          <cell r="AA461">
            <v>2.243636</v>
          </cell>
          <cell r="AB461">
            <v>2.5930300000000002</v>
          </cell>
          <cell r="AD461">
            <v>100092.77964000001</v>
          </cell>
        </row>
        <row r="462">
          <cell r="E462" t="str">
            <v>Health Care Equipment &amp; Supplies</v>
          </cell>
          <cell r="H462">
            <v>1</v>
          </cell>
          <cell r="K462">
            <v>1.04</v>
          </cell>
          <cell r="N462">
            <v>1.07</v>
          </cell>
          <cell r="Q462">
            <v>1.2800000000000002</v>
          </cell>
          <cell r="T462">
            <v>1.5299999999999998</v>
          </cell>
          <cell r="Z462">
            <v>1.84</v>
          </cell>
          <cell r="AA462">
            <v>2.0448</v>
          </cell>
          <cell r="AB462">
            <v>2.7944439999999999</v>
          </cell>
          <cell r="AD462">
            <v>8380.7413199999992</v>
          </cell>
        </row>
        <row r="463">
          <cell r="E463" t="str">
            <v>Diversified Telecommunication Services</v>
          </cell>
          <cell r="H463">
            <v>0.91999999999999993</v>
          </cell>
          <cell r="K463">
            <v>0.95000000000000007</v>
          </cell>
          <cell r="N463">
            <v>0.98</v>
          </cell>
          <cell r="Q463">
            <v>1.03</v>
          </cell>
          <cell r="T463">
            <v>0.76000000000000012</v>
          </cell>
          <cell r="Z463">
            <v>0.66</v>
          </cell>
          <cell r="AA463">
            <v>0.78583340000000002</v>
          </cell>
          <cell r="AB463">
            <v>0.85875000000000012</v>
          </cell>
          <cell r="AD463">
            <v>6471.5319899999995</v>
          </cell>
        </row>
        <row r="464">
          <cell r="E464" t="str">
            <v>Diversified Telecommunication Services</v>
          </cell>
          <cell r="H464">
            <v>2.58</v>
          </cell>
          <cell r="K464">
            <v>2.5300000000000002</v>
          </cell>
          <cell r="N464">
            <v>3.1699999999999995</v>
          </cell>
          <cell r="Q464">
            <v>3.38</v>
          </cell>
          <cell r="T464">
            <v>3.45</v>
          </cell>
          <cell r="Z464">
            <v>3.39</v>
          </cell>
          <cell r="AA464">
            <v>1.892857</v>
          </cell>
          <cell r="AB464">
            <v>1.8138889999999999</v>
          </cell>
          <cell r="AD464">
            <v>20706.362960000002</v>
          </cell>
        </row>
        <row r="465">
          <cell r="E465" t="str">
            <v>Diversified Telecommunication Services</v>
          </cell>
          <cell r="H465">
            <v>0.59</v>
          </cell>
          <cell r="K465">
            <v>0.67999999999999994</v>
          </cell>
          <cell r="N465">
            <v>0.64</v>
          </cell>
          <cell r="Q465">
            <v>0.57000000000000006</v>
          </cell>
          <cell r="T465">
            <v>0.39</v>
          </cell>
          <cell r="Z465">
            <v>0.48</v>
          </cell>
          <cell r="AA465">
            <v>0.25785710000000001</v>
          </cell>
          <cell r="AB465">
            <v>0.31</v>
          </cell>
          <cell r="AD465">
            <v>6857.0589100000007</v>
          </cell>
        </row>
        <row r="466">
          <cell r="E466" t="str">
            <v>Wireless Telecommunication Services</v>
          </cell>
          <cell r="H466">
            <v>-0.46</v>
          </cell>
          <cell r="K466">
            <v>0.06</v>
          </cell>
          <cell r="N466">
            <v>0.13</v>
          </cell>
          <cell r="Q466">
            <v>0.57000000000000006</v>
          </cell>
          <cell r="T466">
            <v>0.60000000000000009</v>
          </cell>
          <cell r="Z466">
            <v>0.91</v>
          </cell>
          <cell r="AA466">
            <v>1.0283329999999999</v>
          </cell>
          <cell r="AB466">
            <v>1.3494439999999999</v>
          </cell>
          <cell r="AD466">
            <v>21184.061710000002</v>
          </cell>
        </row>
        <row r="467">
          <cell r="E467" t="str">
            <v>Wireless Telecommunication Services</v>
          </cell>
          <cell r="H467">
            <v>1.47</v>
          </cell>
          <cell r="K467">
            <v>1.28</v>
          </cell>
          <cell r="N467">
            <v>0.87</v>
          </cell>
          <cell r="Q467">
            <v>-0.98</v>
          </cell>
          <cell r="T467">
            <v>-0.85000000000000009</v>
          </cell>
          <cell r="Z467">
            <v>-1.1400000000000001</v>
          </cell>
          <cell r="AA467">
            <v>-0.83037039999999995</v>
          </cell>
          <cell r="AB467">
            <v>-0.65714289999999997</v>
          </cell>
          <cell r="AD467">
            <v>10321.351200000001</v>
          </cell>
        </row>
        <row r="468">
          <cell r="E468" t="str">
            <v>Wireless Telecommunication Services</v>
          </cell>
          <cell r="K468">
            <v>0.30000000000000004</v>
          </cell>
          <cell r="N468">
            <v>0.29000000000000004</v>
          </cell>
          <cell r="Q468">
            <v>0.42</v>
          </cell>
          <cell r="T468">
            <v>0.49</v>
          </cell>
          <cell r="Z468">
            <v>0.71</v>
          </cell>
          <cell r="AA468">
            <v>0.838889</v>
          </cell>
          <cell r="AB468">
            <v>1.04</v>
          </cell>
          <cell r="AD468">
            <v>2814.1219200000005</v>
          </cell>
        </row>
        <row r="469">
          <cell r="E469" t="str">
            <v>Electric Utilities</v>
          </cell>
          <cell r="H469">
            <v>3.09</v>
          </cell>
          <cell r="K469">
            <v>3.21</v>
          </cell>
          <cell r="N469">
            <v>4.33</v>
          </cell>
          <cell r="Q469">
            <v>4.2</v>
          </cell>
          <cell r="T469">
            <v>4.1100000000000003</v>
          </cell>
          <cell r="Z469">
            <v>4.0600000000000005</v>
          </cell>
          <cell r="AA469">
            <v>4.1329409999999998</v>
          </cell>
          <cell r="AB469">
            <v>3.0525000000000002</v>
          </cell>
          <cell r="AD469">
            <v>28442.897779999999</v>
          </cell>
        </row>
        <row r="470">
          <cell r="E470" t="str">
            <v>Electric Utilities</v>
          </cell>
          <cell r="H470">
            <v>2.13</v>
          </cell>
          <cell r="K470">
            <v>2.11</v>
          </cell>
          <cell r="N470">
            <v>2.21</v>
          </cell>
          <cell r="Q470">
            <v>2.37</v>
          </cell>
          <cell r="T470">
            <v>2.3199999999999998</v>
          </cell>
          <cell r="Z470">
            <v>2.37</v>
          </cell>
          <cell r="AA470">
            <v>2.540476</v>
          </cell>
          <cell r="AB470">
            <v>2.7004549999999998</v>
          </cell>
          <cell r="AD470">
            <v>35119.727279999999</v>
          </cell>
        </row>
        <row r="471">
          <cell r="E471" t="str">
            <v>Electric Utilities</v>
          </cell>
          <cell r="H471">
            <v>2.5700000000000003</v>
          </cell>
          <cell r="K471">
            <v>3.0199999999999996</v>
          </cell>
          <cell r="N471">
            <v>3.5</v>
          </cell>
          <cell r="Q471">
            <v>3.84</v>
          </cell>
          <cell r="T471">
            <v>4.0600000000000005</v>
          </cell>
          <cell r="Z471">
            <v>4.3</v>
          </cell>
          <cell r="AA471">
            <v>4.4759079999999996</v>
          </cell>
          <cell r="AB471">
            <v>4.7223809999999995</v>
          </cell>
          <cell r="AD471">
            <v>23064.333600000002</v>
          </cell>
        </row>
        <row r="472">
          <cell r="E472" t="str">
            <v>Electric Utilities</v>
          </cell>
          <cell r="H472">
            <v>1.71</v>
          </cell>
          <cell r="K472">
            <v>1.8199999999999998</v>
          </cell>
          <cell r="N472">
            <v>1.3</v>
          </cell>
          <cell r="Q472">
            <v>1.22</v>
          </cell>
          <cell r="T472">
            <v>1.2200000000000002</v>
          </cell>
          <cell r="Z472">
            <v>1.43</v>
          </cell>
          <cell r="AA472">
            <v>1.3794739999999999</v>
          </cell>
          <cell r="AB472">
            <v>1.405294</v>
          </cell>
          <cell r="AD472">
            <v>25042.354920000002</v>
          </cell>
        </row>
        <row r="473">
          <cell r="E473" t="str">
            <v>Electric Utilities</v>
          </cell>
          <cell r="H473">
            <v>4.3600000000000003</v>
          </cell>
          <cell r="K473">
            <v>4.71</v>
          </cell>
          <cell r="N473">
            <v>5.76</v>
          </cell>
          <cell r="Q473">
            <v>6.51</v>
          </cell>
          <cell r="T473">
            <v>6.67</v>
          </cell>
          <cell r="Z473">
            <v>7.1000000000000005</v>
          </cell>
          <cell r="AA473">
            <v>6.6843749999999993</v>
          </cell>
          <cell r="AB473">
            <v>6.0318749999999994</v>
          </cell>
          <cell r="AD473">
            <v>11352.578720000001</v>
          </cell>
        </row>
        <row r="474">
          <cell r="E474" t="str">
            <v>Electric Utilities</v>
          </cell>
          <cell r="H474">
            <v>2.73</v>
          </cell>
          <cell r="K474">
            <v>2.7699999999999996</v>
          </cell>
          <cell r="N474">
            <v>3</v>
          </cell>
          <cell r="Q474">
            <v>3.2399999999999998</v>
          </cell>
          <cell r="T474">
            <v>3</v>
          </cell>
          <cell r="Z474">
            <v>3.0300000000000002</v>
          </cell>
          <cell r="AA474">
            <v>3.1236839999999999</v>
          </cell>
          <cell r="AB474">
            <v>3.220526</v>
          </cell>
          <cell r="AD474">
            <v>18158.702789999999</v>
          </cell>
        </row>
        <row r="475">
          <cell r="E475" t="str">
            <v>Electric Utilities</v>
          </cell>
          <cell r="H475">
            <v>2.0700000000000003</v>
          </cell>
          <cell r="K475">
            <v>2.23</v>
          </cell>
          <cell r="N475">
            <v>2.6</v>
          </cell>
          <cell r="Q475">
            <v>2.02</v>
          </cell>
          <cell r="T475">
            <v>1.96</v>
          </cell>
          <cell r="Z475">
            <v>3.13</v>
          </cell>
          <cell r="AA475">
            <v>2.5892849999999998</v>
          </cell>
          <cell r="AB475">
            <v>2.4784609999999998</v>
          </cell>
          <cell r="AD475">
            <v>16350.687830000003</v>
          </cell>
        </row>
        <row r="476">
          <cell r="E476" t="str">
            <v>Electric Utilities</v>
          </cell>
          <cell r="H476">
            <v>2.9899999999999998</v>
          </cell>
          <cell r="K476">
            <v>3.8699999999999997</v>
          </cell>
          <cell r="N476">
            <v>4.21</v>
          </cell>
          <cell r="Q476">
            <v>4.55</v>
          </cell>
          <cell r="T476">
            <v>3.77</v>
          </cell>
          <cell r="Z476">
            <v>3.62</v>
          </cell>
          <cell r="AA476">
            <v>3.3475000000000001</v>
          </cell>
          <cell r="AB476">
            <v>3.3316669999999999</v>
          </cell>
          <cell r="AD476">
            <v>18388.95752</v>
          </cell>
        </row>
        <row r="477">
          <cell r="E477" t="str">
            <v>Electric Utilities</v>
          </cell>
          <cell r="H477">
            <v>3.3</v>
          </cell>
          <cell r="K477">
            <v>2.3200000000000003</v>
          </cell>
          <cell r="N477">
            <v>2.8699999999999997</v>
          </cell>
          <cell r="Q477">
            <v>2.9799999999999995</v>
          </cell>
          <cell r="T477">
            <v>3.02</v>
          </cell>
          <cell r="Z477">
            <v>3.06</v>
          </cell>
          <cell r="AA477">
            <v>3.1256249999999999</v>
          </cell>
          <cell r="AB477">
            <v>3.201765</v>
          </cell>
          <cell r="AD477">
            <v>14349.355439999999</v>
          </cell>
        </row>
        <row r="478">
          <cell r="E478" t="str">
            <v>Electric Utilities</v>
          </cell>
          <cell r="H478">
            <v>3.1399999999999997</v>
          </cell>
          <cell r="K478">
            <v>3.08</v>
          </cell>
          <cell r="N478">
            <v>3.69</v>
          </cell>
          <cell r="Q478">
            <v>3.83</v>
          </cell>
          <cell r="T478">
            <v>3.25</v>
          </cell>
          <cell r="Z478">
            <v>3.48</v>
          </cell>
          <cell r="AA478">
            <v>2.82</v>
          </cell>
          <cell r="AB478">
            <v>2.6637500000000003</v>
          </cell>
          <cell r="AD478">
            <v>11752.002769999999</v>
          </cell>
        </row>
        <row r="479">
          <cell r="E479" t="str">
            <v>Machinery</v>
          </cell>
          <cell r="H479">
            <v>1.66</v>
          </cell>
          <cell r="K479">
            <v>2.59</v>
          </cell>
          <cell r="N479">
            <v>2.8000000000000003</v>
          </cell>
          <cell r="Q479">
            <v>3.63</v>
          </cell>
          <cell r="T479">
            <v>4.3100000000000005</v>
          </cell>
          <cell r="Z479">
            <v>4.631945</v>
          </cell>
          <cell r="AA479">
            <v>6.0329689999999996</v>
          </cell>
          <cell r="AB479">
            <v>7.3991069999999999</v>
          </cell>
          <cell r="AD479">
            <v>8560.76</v>
          </cell>
        </row>
        <row r="480">
          <cell r="E480" t="str">
            <v>Electric Utilities</v>
          </cell>
          <cell r="H480">
            <v>0.9700000000000002</v>
          </cell>
          <cell r="K480">
            <v>1.1600000000000001</v>
          </cell>
          <cell r="N480">
            <v>1.55</v>
          </cell>
          <cell r="Q480">
            <v>1.8699999999999999</v>
          </cell>
          <cell r="T480">
            <v>1.92</v>
          </cell>
          <cell r="Z480">
            <v>2.19</v>
          </cell>
          <cell r="AA480">
            <v>2.3250000000000002</v>
          </cell>
          <cell r="AB480">
            <v>2.4169229999999997</v>
          </cell>
          <cell r="AD480">
            <v>5978.598140000001</v>
          </cell>
        </row>
        <row r="481">
          <cell r="E481" t="str">
            <v>Electric Utilities</v>
          </cell>
          <cell r="H481">
            <v>3.29</v>
          </cell>
          <cell r="K481">
            <v>3.1300000000000003</v>
          </cell>
          <cell r="N481">
            <v>2.96</v>
          </cell>
          <cell r="Q481">
            <v>2.39</v>
          </cell>
          <cell r="T481">
            <v>2.2799999999999998</v>
          </cell>
          <cell r="Z481">
            <v>3.08</v>
          </cell>
          <cell r="AA481">
            <v>2.8512500000000003</v>
          </cell>
          <cell r="AB481">
            <v>3.3581249999999998</v>
          </cell>
          <cell r="AD481">
            <v>4705.1737199999998</v>
          </cell>
        </row>
        <row r="482">
          <cell r="E482" t="str">
            <v>Electric Utilities</v>
          </cell>
          <cell r="H482">
            <v>1.51</v>
          </cell>
          <cell r="K482">
            <v>1.32</v>
          </cell>
          <cell r="N482">
            <v>1.54</v>
          </cell>
          <cell r="Q482">
            <v>1.93</v>
          </cell>
          <cell r="T482">
            <v>0.89999999999999991</v>
          </cell>
          <cell r="Z482">
            <v>1.24</v>
          </cell>
          <cell r="AA482">
            <v>1.2370000000000001</v>
          </cell>
          <cell r="AB482">
            <v>1.246</v>
          </cell>
          <cell r="AD482">
            <v>4239.9606000000003</v>
          </cell>
        </row>
        <row r="483">
          <cell r="E483" t="str">
            <v>Oil Gas &amp; Consumable Fuels</v>
          </cell>
          <cell r="H483">
            <v>0</v>
          </cell>
          <cell r="K483">
            <v>0</v>
          </cell>
          <cell r="N483">
            <v>0</v>
          </cell>
          <cell r="Q483">
            <v>0</v>
          </cell>
          <cell r="T483">
            <v>0</v>
          </cell>
          <cell r="Z483">
            <v>1.23</v>
          </cell>
          <cell r="AA483">
            <v>1.523636</v>
          </cell>
          <cell r="AB483">
            <v>2.177692</v>
          </cell>
          <cell r="AD483">
            <v>6089.3131000000012</v>
          </cell>
        </row>
        <row r="484">
          <cell r="E484" t="str">
            <v>Oil Gas &amp; Consumable Fuels</v>
          </cell>
          <cell r="H484">
            <v>1.81</v>
          </cell>
          <cell r="K484">
            <v>1.83</v>
          </cell>
          <cell r="N484">
            <v>1.6700000000000002</v>
          </cell>
          <cell r="Q484">
            <v>2</v>
          </cell>
          <cell r="T484">
            <v>1.49</v>
          </cell>
          <cell r="Z484">
            <v>1.56</v>
          </cell>
          <cell r="AA484">
            <v>2.1800000000000002</v>
          </cell>
          <cell r="AB484">
            <v>2.9493749999999999</v>
          </cell>
          <cell r="AD484">
            <v>9161.5533000000014</v>
          </cell>
        </row>
        <row r="485">
          <cell r="E485" t="str">
            <v>Gas Utilities</v>
          </cell>
          <cell r="H485">
            <v>2.29</v>
          </cell>
          <cell r="K485">
            <v>3.03</v>
          </cell>
          <cell r="N485">
            <v>2.72</v>
          </cell>
          <cell r="Q485">
            <v>2.5100000000000002</v>
          </cell>
          <cell r="T485">
            <v>2.9699999999999998</v>
          </cell>
          <cell r="Z485">
            <v>3.08</v>
          </cell>
          <cell r="AA485">
            <v>2.4900000000000002</v>
          </cell>
          <cell r="AB485">
            <v>2.496667</v>
          </cell>
          <cell r="AD485">
            <v>2501.78685</v>
          </cell>
        </row>
        <row r="486">
          <cell r="E486" t="str">
            <v>Independent Power Producers &amp; Energy Traders</v>
          </cell>
          <cell r="H486">
            <v>0.91</v>
          </cell>
          <cell r="K486">
            <v>1.04</v>
          </cell>
          <cell r="N486">
            <v>0.97</v>
          </cell>
          <cell r="Q486">
            <v>0.99</v>
          </cell>
          <cell r="T486">
            <v>1.1500000000000001</v>
          </cell>
          <cell r="Z486">
            <v>0.94000000000000006</v>
          </cell>
          <cell r="AA486">
            <v>1.052</v>
          </cell>
          <cell r="AB486">
            <v>1.304</v>
          </cell>
          <cell r="AD486">
            <v>7015.5499559999998</v>
          </cell>
        </row>
        <row r="487">
          <cell r="E487" t="str">
            <v>Independent Power Producers &amp; Energy Traders</v>
          </cell>
          <cell r="H487">
            <v>3.5600000000000005</v>
          </cell>
          <cell r="K487">
            <v>3.9000000000000004</v>
          </cell>
          <cell r="N487">
            <v>4.5999999999999996</v>
          </cell>
          <cell r="Q487">
            <v>3.56</v>
          </cell>
          <cell r="T487">
            <v>3.3499999999999996</v>
          </cell>
          <cell r="Z487">
            <v>3.06</v>
          </cell>
          <cell r="AA487">
            <v>3.17</v>
          </cell>
          <cell r="AB487">
            <v>2.4518179999999998</v>
          </cell>
          <cell r="AD487">
            <v>7731.079560000001</v>
          </cell>
        </row>
        <row r="488">
          <cell r="E488" t="str">
            <v>Specialty Retail</v>
          </cell>
          <cell r="H488">
            <v>1.37</v>
          </cell>
          <cell r="K488">
            <v>1.7000000000000002</v>
          </cell>
          <cell r="N488">
            <v>1.91</v>
          </cell>
          <cell r="Q488">
            <v>2.34</v>
          </cell>
          <cell r="T488">
            <v>3.54</v>
          </cell>
          <cell r="Z488">
            <v>4.539167</v>
          </cell>
          <cell r="AA488">
            <v>5.3380159999999997</v>
          </cell>
          <cell r="AB488">
            <v>5.9794450000000001</v>
          </cell>
          <cell r="AD488">
            <v>8765.8522000000012</v>
          </cell>
        </row>
        <row r="489">
          <cell r="E489" t="str">
            <v>Multi-Utilities</v>
          </cell>
          <cell r="H489">
            <v>2.2649999999999997</v>
          </cell>
          <cell r="K489">
            <v>2.56</v>
          </cell>
          <cell r="N489">
            <v>2.58</v>
          </cell>
          <cell r="Q489">
            <v>3.16</v>
          </cell>
          <cell r="T489">
            <v>3.2699999999999996</v>
          </cell>
          <cell r="Z489">
            <v>3.34</v>
          </cell>
          <cell r="AA489">
            <v>3.1475</v>
          </cell>
          <cell r="AB489">
            <v>3.250588</v>
          </cell>
          <cell r="AD489">
            <v>27724.673699999999</v>
          </cell>
        </row>
        <row r="490">
          <cell r="E490" t="str">
            <v>Multi-Utilities</v>
          </cell>
          <cell r="H490">
            <v>1.835</v>
          </cell>
          <cell r="K490">
            <v>1.82</v>
          </cell>
          <cell r="N490">
            <v>2.79</v>
          </cell>
          <cell r="Q490">
            <v>2.92</v>
          </cell>
          <cell r="T490">
            <v>3.12</v>
          </cell>
          <cell r="Z490">
            <v>3.12</v>
          </cell>
          <cell r="AA490">
            <v>2.6946669999999999</v>
          </cell>
          <cell r="AB490">
            <v>2.511428</v>
          </cell>
          <cell r="AD490">
            <v>16826.400300000001</v>
          </cell>
        </row>
        <row r="491">
          <cell r="E491" t="str">
            <v>Multi-Utilities</v>
          </cell>
          <cell r="H491">
            <v>2.3600000000000003</v>
          </cell>
          <cell r="K491">
            <v>2.58</v>
          </cell>
          <cell r="N491">
            <v>2.78</v>
          </cell>
          <cell r="Q491">
            <v>2.95</v>
          </cell>
          <cell r="T491">
            <v>3.2199999999999998</v>
          </cell>
          <cell r="Z491">
            <v>3.42</v>
          </cell>
          <cell r="AA491">
            <v>3.5226319999999998</v>
          </cell>
          <cell r="AB491">
            <v>3.6710529999999997</v>
          </cell>
          <cell r="AD491">
            <v>16578.597000000002</v>
          </cell>
        </row>
        <row r="492">
          <cell r="E492" t="str">
            <v>Multi-Utilities</v>
          </cell>
          <cell r="H492">
            <v>4.17</v>
          </cell>
          <cell r="K492">
            <v>4.2300000000000004</v>
          </cell>
          <cell r="N492">
            <v>4.26</v>
          </cell>
          <cell r="Q492">
            <v>4.4399999999999995</v>
          </cell>
          <cell r="T492">
            <v>4.5199999999999996</v>
          </cell>
          <cell r="Z492">
            <v>3.61</v>
          </cell>
          <cell r="AA492">
            <v>4.1950000000000003</v>
          </cell>
          <cell r="AB492">
            <v>4.4666670000000002</v>
          </cell>
          <cell r="AD492">
            <v>12384.0954</v>
          </cell>
        </row>
        <row r="493">
          <cell r="E493" t="str">
            <v>Multi-Utilities</v>
          </cell>
          <cell r="H493">
            <v>2.9899999999999998</v>
          </cell>
          <cell r="K493">
            <v>2.95</v>
          </cell>
          <cell r="N493">
            <v>3.46</v>
          </cell>
          <cell r="Q493">
            <v>2.99</v>
          </cell>
          <cell r="T493">
            <v>3.09</v>
          </cell>
          <cell r="Z493">
            <v>3.45</v>
          </cell>
          <cell r="AA493">
            <v>3.555294</v>
          </cell>
          <cell r="AB493">
            <v>3.7</v>
          </cell>
          <cell r="AD493">
            <v>16398.996900000002</v>
          </cell>
        </row>
        <row r="494">
          <cell r="E494" t="str">
            <v>Multi-Utilities</v>
          </cell>
          <cell r="H494">
            <v>1.2</v>
          </cell>
          <cell r="K494">
            <v>1.3599999999999999</v>
          </cell>
          <cell r="N494">
            <v>1.4400000000000002</v>
          </cell>
          <cell r="Q494">
            <v>1.4500000000000002</v>
          </cell>
          <cell r="T494">
            <v>1.48</v>
          </cell>
          <cell r="Z494">
            <v>1.62</v>
          </cell>
          <cell r="AA494">
            <v>1.72</v>
          </cell>
          <cell r="AB494">
            <v>1.8258329999999998</v>
          </cell>
          <cell r="AD494">
            <v>11736.426240000001</v>
          </cell>
        </row>
        <row r="495">
          <cell r="E495" t="str">
            <v>Multi-Utilities</v>
          </cell>
          <cell r="H495">
            <v>3.13</v>
          </cell>
          <cell r="K495">
            <v>2.79</v>
          </cell>
          <cell r="N495">
            <v>3.2899999999999996</v>
          </cell>
          <cell r="Q495">
            <v>2.93</v>
          </cell>
          <cell r="T495">
            <v>2.8200000000000003</v>
          </cell>
          <cell r="Z495">
            <v>2.75</v>
          </cell>
          <cell r="AA495">
            <v>2.3730000000000002</v>
          </cell>
          <cell r="AB495">
            <v>2.2840000000000003</v>
          </cell>
          <cell r="AD495">
            <v>7118.7184799999995</v>
          </cell>
        </row>
        <row r="496">
          <cell r="E496" t="str">
            <v>Multi-Utilities</v>
          </cell>
          <cell r="H496">
            <v>3.24</v>
          </cell>
          <cell r="K496">
            <v>2.9099999999999997</v>
          </cell>
          <cell r="N496">
            <v>2.8499999999999996</v>
          </cell>
          <cell r="Q496">
            <v>2.88</v>
          </cell>
          <cell r="T496">
            <v>3.33</v>
          </cell>
          <cell r="Z496">
            <v>3.6</v>
          </cell>
          <cell r="AA496">
            <v>3.5841659999999997</v>
          </cell>
          <cell r="AB496">
            <v>3.7672729999999999</v>
          </cell>
          <cell r="AD496">
            <v>8365.6924000000017</v>
          </cell>
        </row>
        <row r="497">
          <cell r="E497" t="str">
            <v>Multi-Utilities</v>
          </cell>
          <cell r="H497">
            <v>2.4300000000000002</v>
          </cell>
          <cell r="K497">
            <v>2.58</v>
          </cell>
          <cell r="N497">
            <v>2.84</v>
          </cell>
          <cell r="Q497">
            <v>3.0300000000000002</v>
          </cell>
          <cell r="T497">
            <v>3.2</v>
          </cell>
          <cell r="Z497">
            <v>1.92</v>
          </cell>
          <cell r="AA497">
            <v>2.1160000000000001</v>
          </cell>
          <cell r="AB497">
            <v>2.2643749999999998</v>
          </cell>
          <cell r="AD497">
            <v>7304.5625</v>
          </cell>
        </row>
        <row r="498">
          <cell r="E498" t="str">
            <v>Multi-Utilities</v>
          </cell>
          <cell r="H498">
            <v>2.78</v>
          </cell>
          <cell r="K498">
            <v>2.59</v>
          </cell>
          <cell r="N498">
            <v>2.74</v>
          </cell>
          <cell r="Q498">
            <v>2.9499999999999997</v>
          </cell>
          <cell r="T498">
            <v>2.85</v>
          </cell>
          <cell r="Z498">
            <v>3.0100000000000002</v>
          </cell>
          <cell r="AA498">
            <v>3.053636</v>
          </cell>
          <cell r="AB498">
            <v>3.1681819999999998</v>
          </cell>
          <cell r="AD498">
            <v>4470.3089811999998</v>
          </cell>
        </row>
        <row r="499">
          <cell r="E499" t="str">
            <v>Multi-Utilities</v>
          </cell>
          <cell r="H499">
            <v>0.69000000000000006</v>
          </cell>
          <cell r="K499">
            <v>1.08</v>
          </cell>
          <cell r="N499">
            <v>1.1700000000000002</v>
          </cell>
          <cell r="Q499">
            <v>1.2999999999999998</v>
          </cell>
          <cell r="T499">
            <v>1.01</v>
          </cell>
          <cell r="Z499">
            <v>0.97</v>
          </cell>
          <cell r="AA499">
            <v>1.1157139999999999</v>
          </cell>
          <cell r="AB499">
            <v>1.2214289999999999</v>
          </cell>
          <cell r="AD499">
            <v>8512.474110000001</v>
          </cell>
        </row>
        <row r="500">
          <cell r="E500" t="str">
            <v>Multi-Utilities</v>
          </cell>
          <cell r="H500">
            <v>1.42</v>
          </cell>
          <cell r="K500">
            <v>1.28</v>
          </cell>
          <cell r="N500">
            <v>1.39</v>
          </cell>
          <cell r="Q500">
            <v>1.26</v>
          </cell>
          <cell r="T500">
            <v>1.06</v>
          </cell>
          <cell r="Z500">
            <v>1.22</v>
          </cell>
          <cell r="AA500">
            <v>1.3444449999999999</v>
          </cell>
          <cell r="AB500">
            <v>1.45</v>
          </cell>
          <cell r="AD500">
            <v>6019.3573999999999</v>
          </cell>
        </row>
        <row r="501">
          <cell r="E501" t="str">
            <v>Multi-Utilities</v>
          </cell>
          <cell r="H501">
            <v>0.96</v>
          </cell>
          <cell r="K501">
            <v>1.1300000000000001</v>
          </cell>
          <cell r="N501">
            <v>0.89</v>
          </cell>
          <cell r="Q501">
            <v>1.26</v>
          </cell>
          <cell r="T501">
            <v>1.2600000000000002</v>
          </cell>
          <cell r="Z501">
            <v>1.36</v>
          </cell>
          <cell r="AA501">
            <v>1.4506669999999999</v>
          </cell>
          <cell r="AB501">
            <v>1.546667</v>
          </cell>
          <cell r="AD501">
            <v>4872.9364299999997</v>
          </cell>
        </row>
        <row r="502">
          <cell r="E502" t="str">
            <v>Multi-Utilities</v>
          </cell>
          <cell r="H502">
            <v>1.22</v>
          </cell>
          <cell r="K502">
            <v>1</v>
          </cell>
          <cell r="N502">
            <v>1.07</v>
          </cell>
          <cell r="Q502">
            <v>0.8600000000000001</v>
          </cell>
          <cell r="T502">
            <v>1.08</v>
          </cell>
          <cell r="Z502">
            <v>1.28</v>
          </cell>
          <cell r="AA502">
            <v>1.328824</v>
          </cell>
          <cell r="AB502">
            <v>1.5011759999999998</v>
          </cell>
          <cell r="AD502">
            <v>3838.7748200000001</v>
          </cell>
        </row>
        <row r="503">
          <cell r="E503" t="str">
            <v>Multi-Utilities</v>
          </cell>
          <cell r="H503">
            <v>4.1000000000000005</v>
          </cell>
          <cell r="K503">
            <v>3.66</v>
          </cell>
          <cell r="N503">
            <v>3.09</v>
          </cell>
          <cell r="Q503">
            <v>1.82</v>
          </cell>
          <cell r="T503">
            <v>2.41</v>
          </cell>
          <cell r="Z503">
            <v>3.13</v>
          </cell>
          <cell r="AA503">
            <v>3.34</v>
          </cell>
          <cell r="AB503">
            <v>3.58</v>
          </cell>
          <cell r="AD503">
            <v>3760.3965000000007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Sheet3"/>
      <sheetName val="Model"/>
      <sheetName val="Annual"/>
      <sheetName val="Quarterly"/>
      <sheetName val="Constituents"/>
      <sheetName val="Aggregate Qtrly"/>
      <sheetName val="test"/>
      <sheetName val="stock earnings weights"/>
      <sheetName val="Top 100"/>
      <sheetName val="REITs"/>
      <sheetName val="Weights"/>
      <sheetName val="SPX"/>
      <sheetName val="CND"/>
      <sheetName val="CNS"/>
      <sheetName val="ENR"/>
      <sheetName val="FNL"/>
      <sheetName val="HLH"/>
      <sheetName val="INS"/>
      <sheetName val="INF"/>
      <sheetName val="MAT"/>
      <sheetName val="TEL"/>
      <sheetName val="UTL"/>
      <sheetName val="REL"/>
    </sheetNames>
    <sheetDataSet>
      <sheetData sheetId="0"/>
      <sheetData sheetId="1"/>
      <sheetData sheetId="2"/>
      <sheetData sheetId="3">
        <row r="5">
          <cell r="C5" t="str">
            <v>Industrials</v>
          </cell>
          <cell r="E5" t="str">
            <v>Industrial Conglomerates</v>
          </cell>
          <cell r="H5">
            <v>119939.14</v>
          </cell>
        </row>
        <row r="6">
          <cell r="C6" t="str">
            <v>Health Care</v>
          </cell>
          <cell r="E6" t="str">
            <v>Health Care Equipment &amp; Supplies</v>
          </cell>
          <cell r="H6">
            <v>140401.26002000002</v>
          </cell>
        </row>
        <row r="7">
          <cell r="C7" t="str">
            <v>Health Care</v>
          </cell>
          <cell r="E7" t="str">
            <v>Biotechnology</v>
          </cell>
          <cell r="H7">
            <v>118641.00612000002</v>
          </cell>
        </row>
        <row r="8">
          <cell r="C8" t="str">
            <v>Health Care</v>
          </cell>
          <cell r="E8" t="str">
            <v>Health Care Equipment &amp; Supplies</v>
          </cell>
          <cell r="H8">
            <v>15313.910760000001</v>
          </cell>
        </row>
        <row r="9">
          <cell r="C9" t="str">
            <v>Information Technology</v>
          </cell>
          <cell r="E9" t="str">
            <v>IT Services</v>
          </cell>
          <cell r="H9">
            <v>105988.64522999999</v>
          </cell>
        </row>
        <row r="10">
          <cell r="C10" t="str">
            <v>Communication Services</v>
          </cell>
          <cell r="E10" t="str">
            <v>Entertainment</v>
          </cell>
          <cell r="H10">
            <v>35258.577439999994</v>
          </cell>
        </row>
        <row r="11">
          <cell r="C11" t="str">
            <v>Information Technology</v>
          </cell>
          <cell r="E11" t="str">
            <v>Software</v>
          </cell>
          <cell r="H11">
            <v>126681.95124000001</v>
          </cell>
        </row>
        <row r="12">
          <cell r="C12" t="str">
            <v>Consumer Discretionary</v>
          </cell>
          <cell r="E12" t="str">
            <v>Specialty Retail</v>
          </cell>
          <cell r="H12">
            <v>11764.630500000001</v>
          </cell>
        </row>
        <row r="13">
          <cell r="C13" t="str">
            <v>Information Technology</v>
          </cell>
          <cell r="E13" t="str">
            <v>Semiconductors &amp; Semiconductor Equipment</v>
          </cell>
          <cell r="H13">
            <v>22642.052861</v>
          </cell>
        </row>
        <row r="14">
          <cell r="C14" t="str">
            <v>Utilities</v>
          </cell>
          <cell r="E14" t="str">
            <v>Independent Power and Renewable Electricity Producers</v>
          </cell>
          <cell r="H14">
            <v>11874.985210000001</v>
          </cell>
        </row>
        <row r="15">
          <cell r="C15" t="str">
            <v>Utilities</v>
          </cell>
          <cell r="E15" t="str">
            <v>Gas Utilities</v>
          </cell>
          <cell r="H15">
            <v>11853.713489999998</v>
          </cell>
        </row>
        <row r="16">
          <cell r="C16" t="str">
            <v>Financials</v>
          </cell>
          <cell r="E16" t="str">
            <v>Capital Markets</v>
          </cell>
          <cell r="H16">
            <v>5569.2430000000004</v>
          </cell>
        </row>
        <row r="17">
          <cell r="C17" t="str">
            <v>Financials</v>
          </cell>
          <cell r="E17" t="str">
            <v>Insurance</v>
          </cell>
          <cell r="H17">
            <v>37111.420720000002</v>
          </cell>
        </row>
        <row r="18">
          <cell r="C18" t="str">
            <v>Health Care</v>
          </cell>
          <cell r="E18" t="str">
            <v>Life Sciences Tools &amp; Services</v>
          </cell>
          <cell r="H18">
            <v>25701.486720000001</v>
          </cell>
        </row>
        <row r="19">
          <cell r="C19" t="str">
            <v>Materials</v>
          </cell>
          <cell r="E19" t="str">
            <v>Chemicals</v>
          </cell>
          <cell r="H19">
            <v>40554.864150000001</v>
          </cell>
        </row>
        <row r="20">
          <cell r="C20" t="str">
            <v>Information Technology</v>
          </cell>
          <cell r="E20" t="str">
            <v>IT Services</v>
          </cell>
          <cell r="H20">
            <v>11836.134239999999</v>
          </cell>
        </row>
        <row r="21">
          <cell r="C21" t="str">
            <v>Industrials</v>
          </cell>
          <cell r="E21" t="str">
            <v>Airlines</v>
          </cell>
          <cell r="H21">
            <v>6794.7720399999998</v>
          </cell>
        </row>
        <row r="22">
          <cell r="C22" t="str">
            <v>Materials</v>
          </cell>
          <cell r="E22" t="str">
            <v>Chemicals</v>
          </cell>
          <cell r="H22">
            <v>8929.867760000001</v>
          </cell>
        </row>
        <row r="23">
          <cell r="C23" t="str">
            <v>Real Estate</v>
          </cell>
          <cell r="E23" t="str">
            <v>Equity Real Estate Investment Trusts (REITs)</v>
          </cell>
          <cell r="H23">
            <v>15814.611119999998</v>
          </cell>
        </row>
        <row r="24">
          <cell r="C24" t="str">
            <v>Health Care</v>
          </cell>
          <cell r="E24" t="str">
            <v>Biotechnology</v>
          </cell>
          <cell r="H24">
            <v>29421.928539999997</v>
          </cell>
        </row>
        <row r="25">
          <cell r="C25" t="str">
            <v>Health Care</v>
          </cell>
          <cell r="E25" t="str">
            <v>Health Care Equipment &amp; Supplies</v>
          </cell>
          <cell r="H25">
            <v>19337.6356992</v>
          </cell>
        </row>
        <row r="26">
          <cell r="C26" t="str">
            <v>Industrials</v>
          </cell>
          <cell r="E26" t="str">
            <v>Building Products</v>
          </cell>
          <cell r="H26">
            <v>8287.7449199999992</v>
          </cell>
        </row>
        <row r="27">
          <cell r="C27" t="str">
            <v>Health Care</v>
          </cell>
          <cell r="E27" t="str">
            <v>Pharmaceuticals</v>
          </cell>
          <cell r="H27">
            <v>48046.027313899998</v>
          </cell>
        </row>
        <row r="28">
          <cell r="C28" t="str">
            <v>Information Technology</v>
          </cell>
          <cell r="E28" t="str">
            <v>IT Services</v>
          </cell>
          <cell r="H28">
            <v>7675.3823520000005</v>
          </cell>
        </row>
        <row r="29">
          <cell r="C29" t="str">
            <v>Utilities</v>
          </cell>
          <cell r="E29" t="str">
            <v>Electric Utilities</v>
          </cell>
          <cell r="H29">
            <v>10996.32692</v>
          </cell>
        </row>
        <row r="30">
          <cell r="C30" t="str">
            <v>Financials</v>
          </cell>
          <cell r="E30" t="str">
            <v>Insurance</v>
          </cell>
          <cell r="H30">
            <v>30885.837520000005</v>
          </cell>
        </row>
        <row r="31">
          <cell r="C31" t="str">
            <v>Communication Services</v>
          </cell>
          <cell r="E31" t="str">
            <v>Interactive Media &amp; Services</v>
          </cell>
          <cell r="H31">
            <v>367144.08480000001</v>
          </cell>
        </row>
        <row r="32">
          <cell r="C32" t="str">
            <v>Communication Services</v>
          </cell>
          <cell r="E32" t="str">
            <v>Interactive Media &amp; Services</v>
          </cell>
          <cell r="H32">
            <v>376219.08839790005</v>
          </cell>
        </row>
        <row r="33">
          <cell r="C33" t="str">
            <v>Consumer Staples</v>
          </cell>
          <cell r="E33" t="str">
            <v>Tobacco</v>
          </cell>
          <cell r="H33">
            <v>104443.29532</v>
          </cell>
        </row>
        <row r="34">
          <cell r="C34" t="str">
            <v>Consumer Discretionary</v>
          </cell>
          <cell r="E34" t="str">
            <v>Internet &amp; Direct Marketing Retail</v>
          </cell>
          <cell r="H34">
            <v>741572.52725309995</v>
          </cell>
        </row>
        <row r="35">
          <cell r="C35" t="str">
            <v>Utilities</v>
          </cell>
          <cell r="E35" t="str">
            <v>Multi-Utilities</v>
          </cell>
          <cell r="H35">
            <v>17670.274970000002</v>
          </cell>
        </row>
        <row r="36">
          <cell r="C36" t="str">
            <v>Industrials</v>
          </cell>
          <cell r="E36" t="str">
            <v>Airlines</v>
          </cell>
          <cell r="H36">
            <v>12373.468956000001</v>
          </cell>
        </row>
        <row r="37">
          <cell r="C37" t="str">
            <v>Utilities</v>
          </cell>
          <cell r="E37" t="str">
            <v>Electric Utilities</v>
          </cell>
          <cell r="H37">
            <v>40878.776560000006</v>
          </cell>
        </row>
        <row r="38">
          <cell r="C38" t="str">
            <v>Financials</v>
          </cell>
          <cell r="E38" t="str">
            <v>Consumer Finance</v>
          </cell>
          <cell r="H38">
            <v>76604.384771199999</v>
          </cell>
        </row>
        <row r="39">
          <cell r="C39" t="str">
            <v>Financials</v>
          </cell>
          <cell r="E39" t="str">
            <v>Insurance</v>
          </cell>
          <cell r="H39">
            <v>37353.118560000003</v>
          </cell>
        </row>
        <row r="40">
          <cell r="C40" t="str">
            <v>Real Estate</v>
          </cell>
          <cell r="E40" t="str">
            <v>Equity Real Estate Investment Trusts (REITs)</v>
          </cell>
          <cell r="H40">
            <v>84494.997899999988</v>
          </cell>
        </row>
        <row r="41">
          <cell r="C41" t="str">
            <v>Utilities</v>
          </cell>
          <cell r="E41" t="str">
            <v>Water Utilities</v>
          </cell>
          <cell r="H41">
            <v>18922.926879999999</v>
          </cell>
        </row>
        <row r="42">
          <cell r="C42" t="str">
            <v>Financials</v>
          </cell>
          <cell r="E42" t="str">
            <v>Capital Markets</v>
          </cell>
          <cell r="H42">
            <v>17496.598480000001</v>
          </cell>
        </row>
        <row r="43">
          <cell r="C43" t="str">
            <v>Health Care</v>
          </cell>
          <cell r="E43" t="str">
            <v>Health Care Providers &amp; Services</v>
          </cell>
          <cell r="H43">
            <v>12382.497182000001</v>
          </cell>
        </row>
        <row r="44">
          <cell r="C44" t="str">
            <v>Industrials</v>
          </cell>
          <cell r="E44" t="str">
            <v>Electrical Equipment</v>
          </cell>
          <cell r="H44">
            <v>18365.893520000001</v>
          </cell>
        </row>
        <row r="45">
          <cell r="C45" t="str">
            <v>Health Care</v>
          </cell>
          <cell r="E45" t="str">
            <v>Biotechnology</v>
          </cell>
          <cell r="H45">
            <v>118929.77136000001</v>
          </cell>
        </row>
        <row r="46">
          <cell r="C46" t="str">
            <v>Information Technology</v>
          </cell>
          <cell r="E46" t="str">
            <v>Electronic Equipment Instruments &amp; Components</v>
          </cell>
          <cell r="H46">
            <v>28380.863269999998</v>
          </cell>
        </row>
        <row r="47">
          <cell r="C47" t="str">
            <v>Energy</v>
          </cell>
          <cell r="E47" t="str">
            <v>Oil Gas &amp; Consumable Fuels</v>
          </cell>
          <cell r="H47">
            <v>22680.750400000001</v>
          </cell>
        </row>
        <row r="48">
          <cell r="C48" t="str">
            <v>Information Technology</v>
          </cell>
          <cell r="E48" t="str">
            <v>Semiconductors &amp; Semiconductor Equipment</v>
          </cell>
          <cell r="H48">
            <v>40002.58354</v>
          </cell>
        </row>
        <row r="49">
          <cell r="C49" t="str">
            <v>Information Technology</v>
          </cell>
          <cell r="E49" t="str">
            <v>Software</v>
          </cell>
          <cell r="H49">
            <v>15098.227559999999</v>
          </cell>
        </row>
        <row r="50">
          <cell r="C50" t="str">
            <v>Health Care</v>
          </cell>
          <cell r="E50" t="str">
            <v>Health Care Providers &amp; Services</v>
          </cell>
          <cell r="H50">
            <v>77877.206120000003</v>
          </cell>
        </row>
        <row r="51">
          <cell r="C51" t="str">
            <v>Financials</v>
          </cell>
          <cell r="E51" t="str">
            <v>Insurance</v>
          </cell>
          <cell r="H51">
            <v>39770.23429</v>
          </cell>
        </row>
        <row r="52">
          <cell r="C52" t="str">
            <v>Energy</v>
          </cell>
          <cell r="E52" t="str">
            <v>Oil Gas &amp; Consumable Fuels</v>
          </cell>
          <cell r="H52">
            <v>13248.077740000001</v>
          </cell>
        </row>
        <row r="53">
          <cell r="C53" t="str">
            <v>Real Estate</v>
          </cell>
          <cell r="E53" t="str">
            <v>Equity Real Estate Investment Trusts (REITs)</v>
          </cell>
          <cell r="H53">
            <v>7477.3694400000004</v>
          </cell>
        </row>
        <row r="54">
          <cell r="C54" t="str">
            <v>Information Technology</v>
          </cell>
          <cell r="E54" t="str">
            <v>Technology Hardware Storage &amp; Peripherals</v>
          </cell>
          <cell r="H54">
            <v>842865.73055999994</v>
          </cell>
        </row>
        <row r="55">
          <cell r="C55" t="str">
            <v>Information Technology</v>
          </cell>
          <cell r="E55" t="str">
            <v>Semiconductors &amp; Semiconductor Equipment</v>
          </cell>
          <cell r="H55">
            <v>37567.481010000003</v>
          </cell>
        </row>
        <row r="56">
          <cell r="C56" t="str">
            <v>Consumer Staples</v>
          </cell>
          <cell r="E56" t="str">
            <v>Food Products</v>
          </cell>
          <cell r="H56">
            <v>23691.7647</v>
          </cell>
        </row>
        <row r="57">
          <cell r="C57" t="str">
            <v>Industrials</v>
          </cell>
          <cell r="E57" t="str">
            <v>Aerospace &amp; Defense</v>
          </cell>
          <cell r="H57">
            <v>8234.8802999999989</v>
          </cell>
        </row>
        <row r="58">
          <cell r="C58" t="str">
            <v>Information Technology</v>
          </cell>
          <cell r="E58" t="str">
            <v>Communications Equipment</v>
          </cell>
          <cell r="H58">
            <v>15595.322695499999</v>
          </cell>
        </row>
        <row r="59">
          <cell r="C59" t="str">
            <v>Financials</v>
          </cell>
          <cell r="E59" t="str">
            <v>Insurance</v>
          </cell>
          <cell r="H59">
            <v>5835.2076799999995</v>
          </cell>
        </row>
        <row r="60">
          <cell r="C60" t="str">
            <v>Communication Services</v>
          </cell>
          <cell r="E60" t="str">
            <v>Diversified Telecommunication Services</v>
          </cell>
          <cell r="H60">
            <v>222252.84090000001</v>
          </cell>
        </row>
        <row r="61">
          <cell r="C61" t="str">
            <v>Information Technology</v>
          </cell>
          <cell r="E61" t="str">
            <v>Software</v>
          </cell>
          <cell r="H61">
            <v>33795.278789999997</v>
          </cell>
        </row>
        <row r="62">
          <cell r="C62" t="str">
            <v>Information Technology</v>
          </cell>
          <cell r="E62" t="str">
            <v>IT Services</v>
          </cell>
          <cell r="H62">
            <v>67095.732600000003</v>
          </cell>
        </row>
        <row r="63">
          <cell r="C63" t="str">
            <v>Consumer Discretionary</v>
          </cell>
          <cell r="E63" t="str">
            <v>Specialty Retail</v>
          </cell>
          <cell r="H63">
            <v>24483.298839999999</v>
          </cell>
        </row>
        <row r="64">
          <cell r="C64" t="str">
            <v>Real Estate</v>
          </cell>
          <cell r="E64" t="str">
            <v>Equity Real Estate Investment Trusts (REITs)</v>
          </cell>
          <cell r="H64">
            <v>27239.179939999998</v>
          </cell>
        </row>
        <row r="65">
          <cell r="C65" t="str">
            <v>Materials</v>
          </cell>
          <cell r="E65" t="str">
            <v>Containers &amp; Packaging</v>
          </cell>
          <cell r="H65">
            <v>9236.2303799999991</v>
          </cell>
        </row>
        <row r="66">
          <cell r="C66" t="str">
            <v>Energy</v>
          </cell>
          <cell r="E66" t="str">
            <v>Energy Equipment &amp; Services</v>
          </cell>
          <cell r="H66">
            <v>14503.239250000001</v>
          </cell>
        </row>
        <row r="67">
          <cell r="C67" t="str">
            <v>Materials</v>
          </cell>
          <cell r="E67" t="str">
            <v>Containers &amp; Packaging</v>
          </cell>
          <cell r="H67">
            <v>19431.724559999999</v>
          </cell>
        </row>
        <row r="68">
          <cell r="C68" t="str">
            <v>Financials</v>
          </cell>
          <cell r="E68" t="str">
            <v>Banks</v>
          </cell>
          <cell r="H68">
            <v>257262.98144000003</v>
          </cell>
        </row>
        <row r="69">
          <cell r="C69" t="str">
            <v>Health Care</v>
          </cell>
          <cell r="E69" t="str">
            <v>Health Care Equipment &amp; Supplies</v>
          </cell>
          <cell r="H69">
            <v>36788.645041200005</v>
          </cell>
        </row>
        <row r="70">
          <cell r="C70" t="str">
            <v>Financials</v>
          </cell>
          <cell r="E70" t="str">
            <v>Banks</v>
          </cell>
          <cell r="H70">
            <v>36670.713100000001</v>
          </cell>
        </row>
        <row r="71">
          <cell r="C71" t="str">
            <v>Health Care</v>
          </cell>
          <cell r="E71" t="str">
            <v>Health Care Equipment &amp; Supplies</v>
          </cell>
          <cell r="H71">
            <v>65422.668449999997</v>
          </cell>
        </row>
        <row r="72">
          <cell r="C72" t="str">
            <v>Financials</v>
          </cell>
          <cell r="E72" t="str">
            <v>Diversified Financial Services</v>
          </cell>
          <cell r="H72">
            <v>395269.67452300002</v>
          </cell>
        </row>
        <row r="73">
          <cell r="C73" t="str">
            <v>Consumer Discretionary</v>
          </cell>
          <cell r="E73" t="str">
            <v>Specialty Retail</v>
          </cell>
          <cell r="H73">
            <v>16179.9461214</v>
          </cell>
        </row>
        <row r="74">
          <cell r="C74" t="str">
            <v>Health Care</v>
          </cell>
          <cell r="E74" t="str">
            <v>Biotechnology</v>
          </cell>
          <cell r="H74">
            <v>63062.938309999998</v>
          </cell>
        </row>
        <row r="75">
          <cell r="C75" t="str">
            <v>Financials</v>
          </cell>
          <cell r="E75" t="str">
            <v>Capital Markets</v>
          </cell>
          <cell r="H75">
            <v>52314.660428800002</v>
          </cell>
        </row>
        <row r="76">
          <cell r="C76" t="str">
            <v>Consumer Discretionary</v>
          </cell>
          <cell r="E76" t="str">
            <v>Diversified Consumer Services</v>
          </cell>
          <cell r="H76">
            <v>4891.5663999999997</v>
          </cell>
        </row>
        <row r="77">
          <cell r="C77" t="str">
            <v>Industrials</v>
          </cell>
          <cell r="E77" t="str">
            <v>Aerospace &amp; Defense</v>
          </cell>
          <cell r="H77">
            <v>197648.02080640002</v>
          </cell>
        </row>
        <row r="78">
          <cell r="C78" t="str">
            <v>Consumer Discretionary</v>
          </cell>
          <cell r="E78" t="str">
            <v>Internet &amp; Direct Marketing Retail</v>
          </cell>
          <cell r="H78">
            <v>79872.417589999997</v>
          </cell>
        </row>
        <row r="79">
          <cell r="C79" t="str">
            <v>Consumer Discretionary</v>
          </cell>
          <cell r="E79" t="str">
            <v>Auto Components</v>
          </cell>
          <cell r="H79">
            <v>7734.7852400000002</v>
          </cell>
        </row>
        <row r="80">
          <cell r="C80" t="str">
            <v>Real Estate</v>
          </cell>
          <cell r="E80" t="str">
            <v>Equity Real Estate Investment Trusts (REITs)</v>
          </cell>
          <cell r="H80">
            <v>20378.192009999995</v>
          </cell>
        </row>
        <row r="81">
          <cell r="C81" t="str">
            <v>Health Care</v>
          </cell>
          <cell r="E81" t="str">
            <v>Health Care Equipment &amp; Supplies</v>
          </cell>
          <cell r="H81">
            <v>52472.52132</v>
          </cell>
        </row>
        <row r="82">
          <cell r="C82" t="str">
            <v>Financials</v>
          </cell>
          <cell r="E82" t="str">
            <v>Insurance</v>
          </cell>
          <cell r="H82">
            <v>4436.9601000000002</v>
          </cell>
        </row>
        <row r="83">
          <cell r="C83" t="str">
            <v>Health Care</v>
          </cell>
          <cell r="E83" t="str">
            <v>Pharmaceuticals</v>
          </cell>
          <cell r="H83">
            <v>80311.332439999998</v>
          </cell>
        </row>
        <row r="84">
          <cell r="C84" t="str">
            <v>Information Technology</v>
          </cell>
          <cell r="E84" t="str">
            <v>Semiconductors &amp; Semiconductor Equipment</v>
          </cell>
          <cell r="H84">
            <v>115278.14711999998</v>
          </cell>
        </row>
        <row r="85">
          <cell r="C85" t="str">
            <v>Information Technology</v>
          </cell>
          <cell r="E85" t="str">
            <v>IT Services</v>
          </cell>
          <cell r="H85">
            <v>11771.698560000001</v>
          </cell>
        </row>
        <row r="86">
          <cell r="C86" t="str">
            <v>Consumer Staples</v>
          </cell>
          <cell r="E86" t="str">
            <v>Beverages</v>
          </cell>
          <cell r="H86">
            <v>8419.3877561000008</v>
          </cell>
        </row>
        <row r="87">
          <cell r="C87" t="str">
            <v>Information Technology</v>
          </cell>
          <cell r="E87" t="str">
            <v>Electronic Equipment Instruments &amp; Components</v>
          </cell>
          <cell r="H87">
            <v>16213.744560000001</v>
          </cell>
        </row>
        <row r="88">
          <cell r="C88" t="str">
            <v>Energy</v>
          </cell>
          <cell r="E88" t="str">
            <v>Oil Gas &amp; Consumable Fuels</v>
          </cell>
          <cell r="H88">
            <v>11181.12247</v>
          </cell>
        </row>
        <row r="89">
          <cell r="C89" t="str">
            <v>Information Technology</v>
          </cell>
          <cell r="E89" t="str">
            <v>Software</v>
          </cell>
          <cell r="H89">
            <v>17229.65825</v>
          </cell>
        </row>
        <row r="90">
          <cell r="C90" t="str">
            <v>Consumer Staples</v>
          </cell>
          <cell r="E90" t="str">
            <v>Food Products</v>
          </cell>
          <cell r="H90">
            <v>6997.3585359999997</v>
          </cell>
        </row>
        <row r="91">
          <cell r="C91" t="str">
            <v>Financials</v>
          </cell>
          <cell r="E91" t="str">
            <v>Consumer Finance</v>
          </cell>
          <cell r="H91">
            <v>38810.728949999997</v>
          </cell>
        </row>
        <row r="92">
          <cell r="C92" t="str">
            <v>Health Care</v>
          </cell>
          <cell r="E92" t="str">
            <v>Health Care Providers &amp; Services</v>
          </cell>
          <cell r="H92">
            <v>14710.119119999999</v>
          </cell>
        </row>
        <row r="93">
          <cell r="C93" t="str">
            <v>Consumer Discretionary</v>
          </cell>
          <cell r="E93" t="str">
            <v>Specialty Retail</v>
          </cell>
          <cell r="H93">
            <v>10310.673939999999</v>
          </cell>
        </row>
        <row r="94">
          <cell r="C94" t="str">
            <v>Consumer Discretionary</v>
          </cell>
          <cell r="E94" t="str">
            <v>Hotels Restaurants &amp; Leisure</v>
          </cell>
          <cell r="H94">
            <v>22634.994708099999</v>
          </cell>
        </row>
        <row r="95">
          <cell r="C95" t="str">
            <v>Industrials</v>
          </cell>
          <cell r="E95" t="str">
            <v>Machinery</v>
          </cell>
          <cell r="H95">
            <v>76552.974430000002</v>
          </cell>
        </row>
        <row r="96">
          <cell r="C96" t="str">
            <v>Financials</v>
          </cell>
          <cell r="E96" t="str">
            <v>Capital Markets</v>
          </cell>
          <cell r="H96">
            <v>10624.407379999999</v>
          </cell>
        </row>
        <row r="97">
          <cell r="C97" t="str">
            <v>Real Estate</v>
          </cell>
          <cell r="E97" t="str">
            <v>Real Estate Management &amp; Development</v>
          </cell>
          <cell r="H97">
            <v>15419.5612798</v>
          </cell>
        </row>
        <row r="98">
          <cell r="C98" t="str">
            <v>Communication Services</v>
          </cell>
          <cell r="E98" t="str">
            <v>Media</v>
          </cell>
          <cell r="H98">
            <v>16048.724159999998</v>
          </cell>
        </row>
        <row r="99">
          <cell r="C99" t="str">
            <v>Health Care</v>
          </cell>
          <cell r="E99" t="str">
            <v>Biotechnology</v>
          </cell>
          <cell r="H99">
            <v>62067.199720000004</v>
          </cell>
        </row>
        <row r="100">
          <cell r="C100" t="str">
            <v>Health Care</v>
          </cell>
          <cell r="E100" t="str">
            <v>Health Care Providers &amp; Services</v>
          </cell>
          <cell r="H100">
            <v>24244.815600000002</v>
          </cell>
        </row>
        <row r="101">
          <cell r="C101" t="str">
            <v>Utilities</v>
          </cell>
          <cell r="E101" t="str">
            <v>Multi-Utilities</v>
          </cell>
          <cell r="H101">
            <v>15166.03966</v>
          </cell>
        </row>
        <row r="102">
          <cell r="C102" t="str">
            <v>Communication Services</v>
          </cell>
          <cell r="E102" t="str">
            <v>Diversified Telecommunication Services</v>
          </cell>
          <cell r="H102">
            <v>11316.660810000001</v>
          </cell>
        </row>
        <row r="103">
          <cell r="C103" t="str">
            <v>Health Care</v>
          </cell>
          <cell r="E103" t="str">
            <v>Health Care Technology</v>
          </cell>
          <cell r="H103">
            <v>18683.193599999999</v>
          </cell>
        </row>
        <row r="104">
          <cell r="C104" t="str">
            <v>Materials</v>
          </cell>
          <cell r="E104" t="str">
            <v>Chemicals</v>
          </cell>
          <cell r="H104">
            <v>9270.0366900000008</v>
          </cell>
        </row>
        <row r="105">
          <cell r="C105" t="str">
            <v>Industrials</v>
          </cell>
          <cell r="E105" t="str">
            <v>Air Freight &amp; Logistics</v>
          </cell>
          <cell r="H105">
            <v>11857.030560000001</v>
          </cell>
        </row>
        <row r="106">
          <cell r="C106" t="str">
            <v>Communication Services</v>
          </cell>
          <cell r="E106" t="str">
            <v>Media</v>
          </cell>
          <cell r="H106">
            <v>62891.5238952</v>
          </cell>
        </row>
        <row r="107">
          <cell r="C107" t="str">
            <v>Energy</v>
          </cell>
          <cell r="E107" t="str">
            <v>Oil Gas &amp; Consumable Fuels</v>
          </cell>
          <cell r="H107">
            <v>236918.85547000001</v>
          </cell>
        </row>
        <row r="108">
          <cell r="C108" t="str">
            <v>Consumer Discretionary</v>
          </cell>
          <cell r="E108" t="str">
            <v>Hotels Restaurants &amp; Leisure</v>
          </cell>
          <cell r="H108">
            <v>16205.275336799999</v>
          </cell>
        </row>
        <row r="109">
          <cell r="C109" t="str">
            <v>Financials</v>
          </cell>
          <cell r="E109" t="str">
            <v>Insurance</v>
          </cell>
          <cell r="H109">
            <v>61753.088319999995</v>
          </cell>
        </row>
        <row r="110">
          <cell r="C110" t="str">
            <v>Consumer Staples</v>
          </cell>
          <cell r="E110" t="str">
            <v>Household Products</v>
          </cell>
          <cell r="H110">
            <v>16185.203819999999</v>
          </cell>
        </row>
        <row r="111">
          <cell r="C111" t="str">
            <v>Health Care</v>
          </cell>
          <cell r="E111" t="str">
            <v>Health Care Providers &amp; Services</v>
          </cell>
          <cell r="H111">
            <v>63800.504330000003</v>
          </cell>
        </row>
        <row r="112">
          <cell r="C112" t="str">
            <v>Energy</v>
          </cell>
          <cell r="E112" t="str">
            <v>Oil Gas &amp; Consumable Fuels</v>
          </cell>
          <cell r="H112">
            <v>7312.8764000000001</v>
          </cell>
        </row>
        <row r="113">
          <cell r="C113" t="str">
            <v>Financials</v>
          </cell>
          <cell r="E113" t="str">
            <v>Insurance</v>
          </cell>
          <cell r="H113">
            <v>12733.2616899</v>
          </cell>
        </row>
        <row r="114">
          <cell r="C114" t="str">
            <v>Industrials</v>
          </cell>
          <cell r="E114" t="str">
            <v>Commercial Services &amp; Supplies</v>
          </cell>
          <cell r="H114">
            <v>17375.620521599998</v>
          </cell>
        </row>
        <row r="115">
          <cell r="C115" t="str">
            <v>Information Technology</v>
          </cell>
          <cell r="E115" t="str">
            <v>Communications Equipment</v>
          </cell>
          <cell r="H115">
            <v>234452.01128000001</v>
          </cell>
        </row>
        <row r="116">
          <cell r="C116" t="str">
            <v>Financials</v>
          </cell>
          <cell r="E116" t="str">
            <v>Banks</v>
          </cell>
          <cell r="H116">
            <v>151202.9932</v>
          </cell>
        </row>
        <row r="117">
          <cell r="C117" t="str">
            <v>Financials</v>
          </cell>
          <cell r="E117" t="str">
            <v>Banks</v>
          </cell>
          <cell r="H117">
            <v>15772.961399999998</v>
          </cell>
        </row>
        <row r="118">
          <cell r="C118" t="str">
            <v>Information Technology</v>
          </cell>
          <cell r="E118" t="str">
            <v>Software</v>
          </cell>
          <cell r="H118">
            <v>12574.037056000001</v>
          </cell>
        </row>
        <row r="119">
          <cell r="C119" t="str">
            <v>Consumer Staples</v>
          </cell>
          <cell r="E119" t="str">
            <v>Household Products</v>
          </cell>
          <cell r="H119">
            <v>19987.175799999997</v>
          </cell>
        </row>
        <row r="120">
          <cell r="C120" t="str">
            <v>Financials</v>
          </cell>
          <cell r="E120" t="str">
            <v>Capital Markets</v>
          </cell>
          <cell r="H120">
            <v>58957.57746</v>
          </cell>
        </row>
        <row r="121">
          <cell r="C121" t="str">
            <v>Utilities</v>
          </cell>
          <cell r="E121" t="str">
            <v>Multi-Utilities</v>
          </cell>
          <cell r="H121">
            <v>15473.64</v>
          </cell>
        </row>
        <row r="122">
          <cell r="C122" t="str">
            <v>Consumer Staples</v>
          </cell>
          <cell r="E122" t="str">
            <v>Beverages</v>
          </cell>
          <cell r="H122">
            <v>175190.60717999999</v>
          </cell>
        </row>
        <row r="123">
          <cell r="C123" t="str">
            <v>Information Technology</v>
          </cell>
          <cell r="E123" t="str">
            <v>IT Services</v>
          </cell>
          <cell r="H123">
            <v>41240.349289999998</v>
          </cell>
        </row>
        <row r="124">
          <cell r="C124" t="str">
            <v>Consumer Staples</v>
          </cell>
          <cell r="E124" t="str">
            <v>Household Products</v>
          </cell>
          <cell r="H124">
            <v>56103.72436</v>
          </cell>
        </row>
        <row r="125">
          <cell r="C125" t="str">
            <v>Communication Services</v>
          </cell>
          <cell r="E125" t="str">
            <v>Media</v>
          </cell>
          <cell r="H125">
            <v>178266.96546000001</v>
          </cell>
        </row>
        <row r="126">
          <cell r="C126" t="str">
            <v>Financials</v>
          </cell>
          <cell r="E126" t="str">
            <v>Banks</v>
          </cell>
          <cell r="H126">
            <v>12282.82725</v>
          </cell>
        </row>
        <row r="127">
          <cell r="C127" t="str">
            <v>Consumer Staples</v>
          </cell>
          <cell r="E127" t="str">
            <v>Food Products</v>
          </cell>
          <cell r="H127">
            <v>11120.514799999999</v>
          </cell>
        </row>
        <row r="128">
          <cell r="C128" t="str">
            <v>Energy</v>
          </cell>
          <cell r="E128" t="str">
            <v>Oil Gas &amp; Consumable Fuels</v>
          </cell>
          <cell r="H128">
            <v>21991.120219999997</v>
          </cell>
        </row>
        <row r="129">
          <cell r="C129" t="str">
            <v>Energy</v>
          </cell>
          <cell r="E129" t="str">
            <v>Oil Gas &amp; Consumable Fuels</v>
          </cell>
          <cell r="H129">
            <v>76617.646160000004</v>
          </cell>
        </row>
        <row r="130">
          <cell r="C130" t="str">
            <v>Utilities</v>
          </cell>
          <cell r="E130" t="str">
            <v>Multi-Utilities</v>
          </cell>
          <cell r="H130">
            <v>26919.095680000002</v>
          </cell>
        </row>
        <row r="131">
          <cell r="C131" t="str">
            <v>Consumer Staples</v>
          </cell>
          <cell r="E131" t="str">
            <v>Beverages</v>
          </cell>
          <cell r="H131">
            <v>27413.800800000001</v>
          </cell>
        </row>
        <row r="132">
          <cell r="C132" t="str">
            <v>Health Care</v>
          </cell>
          <cell r="E132" t="str">
            <v>Health Care Equipment &amp; Supplies</v>
          </cell>
          <cell r="H132">
            <v>14368.010189999999</v>
          </cell>
        </row>
        <row r="133">
          <cell r="C133" t="str">
            <v>Industrials</v>
          </cell>
          <cell r="E133" t="str">
            <v>Commercial Services &amp; Supplies</v>
          </cell>
          <cell r="H133">
            <v>11878.5781205</v>
          </cell>
        </row>
        <row r="134">
          <cell r="C134" t="str">
            <v>Information Technology</v>
          </cell>
          <cell r="E134" t="str">
            <v>Electronic Equipment Instruments &amp; Components</v>
          </cell>
          <cell r="H134">
            <v>26922.96142</v>
          </cell>
        </row>
        <row r="135">
          <cell r="C135" t="str">
            <v>Consumer Staples</v>
          </cell>
          <cell r="E135" t="str">
            <v>Food &amp; Staples Retailing</v>
          </cell>
          <cell r="H135">
            <v>104387.3202</v>
          </cell>
        </row>
        <row r="136">
          <cell r="C136" t="str">
            <v>Consumer Staples</v>
          </cell>
          <cell r="E136" t="str">
            <v>Personal Products</v>
          </cell>
          <cell r="H136">
            <v>5134.0903380000009</v>
          </cell>
        </row>
        <row r="137">
          <cell r="C137" t="str">
            <v>Real Estate</v>
          </cell>
          <cell r="E137" t="str">
            <v>Equity Real Estate Investment Trusts (REITs)</v>
          </cell>
          <cell r="H137">
            <v>52261.831680000003</v>
          </cell>
        </row>
        <row r="138">
          <cell r="C138" t="str">
            <v>Industrials</v>
          </cell>
          <cell r="E138" t="str">
            <v>Road &amp; Rail</v>
          </cell>
          <cell r="H138">
            <v>56424.467769999988</v>
          </cell>
        </row>
        <row r="139">
          <cell r="C139" t="str">
            <v>Industrials</v>
          </cell>
          <cell r="E139" t="str">
            <v>Machinery</v>
          </cell>
          <cell r="H139">
            <v>22836.056588799998</v>
          </cell>
        </row>
        <row r="140">
          <cell r="C140" t="str">
            <v>Health Care</v>
          </cell>
          <cell r="E140" t="str">
            <v>Health Care Providers &amp; Services</v>
          </cell>
          <cell r="H140">
            <v>72844.125119999997</v>
          </cell>
        </row>
        <row r="141">
          <cell r="C141" t="str">
            <v>Health Care</v>
          </cell>
          <cell r="E141" t="str">
            <v>Health Care Equipment &amp; Supplies</v>
          </cell>
          <cell r="H141">
            <v>81515.382519999999</v>
          </cell>
        </row>
        <row r="142">
          <cell r="C142" t="str">
            <v>Consumer Discretionary</v>
          </cell>
          <cell r="E142" t="str">
            <v>Hotels Restaurants &amp; Leisure</v>
          </cell>
          <cell r="H142">
            <v>13419.252850000001</v>
          </cell>
        </row>
        <row r="143">
          <cell r="C143" t="str">
            <v>Health Care</v>
          </cell>
          <cell r="E143" t="str">
            <v>Health Care Providers &amp; Services</v>
          </cell>
          <cell r="H143">
            <v>6792.3814400000001</v>
          </cell>
        </row>
        <row r="144">
          <cell r="C144" t="str">
            <v>Industrials</v>
          </cell>
          <cell r="E144" t="str">
            <v>Machinery</v>
          </cell>
          <cell r="H144">
            <v>50850.592379999995</v>
          </cell>
        </row>
        <row r="145">
          <cell r="C145" t="str">
            <v>Industrials</v>
          </cell>
          <cell r="E145" t="str">
            <v>Airlines</v>
          </cell>
          <cell r="H145">
            <v>30811.905214999999</v>
          </cell>
        </row>
        <row r="146">
          <cell r="C146" t="str">
            <v>Health Care</v>
          </cell>
          <cell r="E146" t="str">
            <v>Health Care Equipment &amp; Supplies</v>
          </cell>
          <cell r="H146">
            <v>10911.52844</v>
          </cell>
        </row>
        <row r="147">
          <cell r="C147" t="str">
            <v>Energy</v>
          </cell>
          <cell r="E147" t="str">
            <v>Oil Gas &amp; Consumable Fuels</v>
          </cell>
          <cell r="H147">
            <v>13696.875</v>
          </cell>
        </row>
        <row r="148">
          <cell r="C148" t="str">
            <v>Real Estate</v>
          </cell>
          <cell r="E148" t="str">
            <v>Equity Real Estate Investment Trusts (REITs)</v>
          </cell>
          <cell r="H148">
            <v>24226.043679999999</v>
          </cell>
        </row>
        <row r="149">
          <cell r="C149" t="str">
            <v>Financials</v>
          </cell>
          <cell r="E149" t="str">
            <v>Consumer Finance</v>
          </cell>
          <cell r="H149">
            <v>23479.6705</v>
          </cell>
        </row>
        <row r="150">
          <cell r="C150" t="str">
            <v>Communication Services</v>
          </cell>
          <cell r="E150" t="str">
            <v>Media</v>
          </cell>
          <cell r="H150">
            <v>4190.9438700000001</v>
          </cell>
        </row>
        <row r="151">
          <cell r="C151" t="str">
            <v>Communication Services</v>
          </cell>
          <cell r="E151" t="str">
            <v>Media</v>
          </cell>
          <cell r="H151">
            <v>9086.7680299999993</v>
          </cell>
        </row>
        <row r="152">
          <cell r="C152" t="str">
            <v>Communication Services</v>
          </cell>
          <cell r="E152" t="str">
            <v>Media</v>
          </cell>
          <cell r="H152">
            <v>7236.8214600000001</v>
          </cell>
        </row>
        <row r="153">
          <cell r="C153" t="str">
            <v>Consumer Discretionary</v>
          </cell>
          <cell r="E153" t="str">
            <v>Multiline Retail</v>
          </cell>
          <cell r="H153">
            <v>30791.602920000001</v>
          </cell>
        </row>
        <row r="154">
          <cell r="C154" t="str">
            <v>Consumer Discretionary</v>
          </cell>
          <cell r="E154" t="str">
            <v>Multiline Retail</v>
          </cell>
          <cell r="H154">
            <v>24118.2595</v>
          </cell>
        </row>
        <row r="155">
          <cell r="C155" t="str">
            <v>Utilities</v>
          </cell>
          <cell r="E155" t="str">
            <v>Multi-Utilities</v>
          </cell>
          <cell r="H155">
            <v>59900.591159999996</v>
          </cell>
        </row>
        <row r="156">
          <cell r="C156" t="str">
            <v>Industrials</v>
          </cell>
          <cell r="E156" t="str">
            <v>Machinery</v>
          </cell>
          <cell r="H156">
            <v>13238.910940000002</v>
          </cell>
        </row>
        <row r="157">
          <cell r="C157" t="str">
            <v>Materials</v>
          </cell>
          <cell r="E157" t="str">
            <v>Chemicals</v>
          </cell>
          <cell r="H157">
            <v>124034.45762</v>
          </cell>
        </row>
        <row r="158">
          <cell r="C158" t="str">
            <v>Utilities</v>
          </cell>
          <cell r="E158" t="str">
            <v>Multi-Utilities</v>
          </cell>
          <cell r="H158">
            <v>22267.620000000003</v>
          </cell>
        </row>
        <row r="159">
          <cell r="C159" t="str">
            <v>Utilities</v>
          </cell>
          <cell r="E159" t="str">
            <v>Electric Utilities</v>
          </cell>
          <cell r="H159">
            <v>64980.24317999999</v>
          </cell>
        </row>
        <row r="160">
          <cell r="C160" t="str">
            <v>Real Estate</v>
          </cell>
          <cell r="E160" t="str">
            <v>Equity Real Estate Investment Trusts (REITs)</v>
          </cell>
          <cell r="H160">
            <v>10831.2066</v>
          </cell>
        </row>
        <row r="161">
          <cell r="C161" t="str">
            <v>Information Technology</v>
          </cell>
          <cell r="E161" t="str">
            <v>IT Services</v>
          </cell>
          <cell r="H161">
            <v>17563.702369999999</v>
          </cell>
        </row>
        <row r="162">
          <cell r="C162" t="str">
            <v>Financials</v>
          </cell>
          <cell r="E162" t="str">
            <v>Capital Markets</v>
          </cell>
          <cell r="H162">
            <v>11689.96752</v>
          </cell>
        </row>
        <row r="163">
          <cell r="C163" t="str">
            <v>Materials</v>
          </cell>
          <cell r="E163" t="str">
            <v>Chemicals</v>
          </cell>
          <cell r="H163">
            <v>10992.063279999998</v>
          </cell>
        </row>
        <row r="164">
          <cell r="C164" t="str">
            <v>Industrials</v>
          </cell>
          <cell r="E164" t="str">
            <v>Electrical Equipment</v>
          </cell>
          <cell r="H164">
            <v>34409.028000000006</v>
          </cell>
        </row>
        <row r="165">
          <cell r="C165" t="str">
            <v>Consumer Discretionary</v>
          </cell>
          <cell r="E165" t="str">
            <v>Internet &amp; Direct Marketing Retail</v>
          </cell>
          <cell r="H165">
            <v>31561.530240000004</v>
          </cell>
        </row>
        <row r="166">
          <cell r="C166" t="str">
            <v>Materials</v>
          </cell>
          <cell r="E166" t="str">
            <v>Chemicals</v>
          </cell>
          <cell r="H166">
            <v>44195.107360800001</v>
          </cell>
        </row>
        <row r="167">
          <cell r="C167" t="str">
            <v>Utilities</v>
          </cell>
          <cell r="E167" t="str">
            <v>Electric Utilities</v>
          </cell>
          <cell r="H167">
            <v>20620.57819</v>
          </cell>
        </row>
        <row r="168">
          <cell r="C168" t="str">
            <v>Health Care</v>
          </cell>
          <cell r="E168" t="str">
            <v>Health Care Equipment &amp; Supplies</v>
          </cell>
          <cell r="H168">
            <v>39249.075059999996</v>
          </cell>
        </row>
        <row r="169">
          <cell r="C169" t="str">
            <v>Communication Services</v>
          </cell>
          <cell r="E169" t="str">
            <v>Entertainment</v>
          </cell>
          <cell r="H169">
            <v>29069.799880000002</v>
          </cell>
        </row>
        <row r="170">
          <cell r="C170" t="str">
            <v>Industrials</v>
          </cell>
          <cell r="E170" t="str">
            <v>Electrical Equipment</v>
          </cell>
          <cell r="H170">
            <v>41966.253600000004</v>
          </cell>
        </row>
        <row r="171">
          <cell r="C171" t="str">
            <v>Utilities</v>
          </cell>
          <cell r="E171" t="str">
            <v>Electric Utilities</v>
          </cell>
          <cell r="H171">
            <v>17739.094169999997</v>
          </cell>
        </row>
        <row r="172">
          <cell r="C172" t="str">
            <v>Energy</v>
          </cell>
          <cell r="E172" t="str">
            <v>Oil Gas &amp; Consumable Fuels</v>
          </cell>
          <cell r="H172">
            <v>55621.282169999999</v>
          </cell>
        </row>
        <row r="173">
          <cell r="C173" t="str">
            <v>Information Technology</v>
          </cell>
          <cell r="E173" t="str">
            <v>IT Services</v>
          </cell>
          <cell r="H173">
            <v>10423.52562</v>
          </cell>
        </row>
        <row r="174">
          <cell r="C174" t="str">
            <v>Industrials</v>
          </cell>
          <cell r="E174" t="str">
            <v>Professional Services</v>
          </cell>
          <cell r="H174">
            <v>13572.715</v>
          </cell>
        </row>
        <row r="175">
          <cell r="C175" t="str">
            <v>Real Estate</v>
          </cell>
          <cell r="E175" t="str">
            <v>Equity Real Estate Investment Trusts (REITs)</v>
          </cell>
          <cell r="H175">
            <v>37333.129439999997</v>
          </cell>
        </row>
        <row r="176">
          <cell r="C176" t="str">
            <v>Real Estate</v>
          </cell>
          <cell r="E176" t="str">
            <v>Equity Real Estate Investment Trusts (REITs)</v>
          </cell>
          <cell r="H176">
            <v>27234.541080000003</v>
          </cell>
        </row>
        <row r="177">
          <cell r="C177" t="str">
            <v>Real Estate</v>
          </cell>
          <cell r="E177" t="str">
            <v>Equity Real Estate Investment Trusts (REITs)</v>
          </cell>
          <cell r="H177">
            <v>18739.299919999998</v>
          </cell>
        </row>
        <row r="178">
          <cell r="C178" t="str">
            <v>Consumer Staples</v>
          </cell>
          <cell r="E178" t="str">
            <v>Personal Products</v>
          </cell>
          <cell r="H178">
            <v>34853.140950000001</v>
          </cell>
        </row>
        <row r="179">
          <cell r="C179" t="str">
            <v>Financials</v>
          </cell>
          <cell r="E179" t="str">
            <v>Insurance</v>
          </cell>
          <cell r="H179">
            <v>8621.066249999998</v>
          </cell>
        </row>
        <row r="180">
          <cell r="C180" t="str">
            <v>Utilities</v>
          </cell>
          <cell r="E180" t="str">
            <v>Electric Utilities</v>
          </cell>
          <cell r="H180">
            <v>14386.594999999999</v>
          </cell>
        </row>
        <row r="181">
          <cell r="C181" t="str">
            <v>Utilities</v>
          </cell>
          <cell r="E181" t="str">
            <v>Electric Utilities</v>
          </cell>
          <cell r="H181">
            <v>22258.40582</v>
          </cell>
        </row>
        <row r="182">
          <cell r="C182" t="str">
            <v>Utilities</v>
          </cell>
          <cell r="E182" t="str">
            <v>Electric Utilities</v>
          </cell>
          <cell r="H182">
            <v>47614.528599999998</v>
          </cell>
        </row>
        <row r="183">
          <cell r="C183" t="str">
            <v>Consumer Discretionary</v>
          </cell>
          <cell r="E183" t="str">
            <v>Internet &amp; Direct Marketing Retail</v>
          </cell>
          <cell r="H183">
            <v>14319.106671000001</v>
          </cell>
        </row>
        <row r="184">
          <cell r="C184" t="str">
            <v>Industrials</v>
          </cell>
          <cell r="E184" t="str">
            <v>Air Freight &amp; Logistics</v>
          </cell>
          <cell r="H184">
            <v>12844.349399999997</v>
          </cell>
        </row>
        <row r="185">
          <cell r="C185" t="str">
            <v>Materials</v>
          </cell>
          <cell r="E185" t="str">
            <v>Chemicals</v>
          </cell>
          <cell r="H185">
            <v>12938.099999999999</v>
          </cell>
        </row>
        <row r="186">
          <cell r="C186" t="str">
            <v>Real Estate</v>
          </cell>
          <cell r="E186" t="str">
            <v>Equity Real Estate Investment Trusts (REITs)</v>
          </cell>
          <cell r="H186">
            <v>12636.971729999999</v>
          </cell>
        </row>
        <row r="187">
          <cell r="C187" t="str">
            <v>Energy</v>
          </cell>
          <cell r="E187" t="str">
            <v>Oil Gas &amp; Consumable Fuels</v>
          </cell>
          <cell r="H187">
            <v>344552.83999999997</v>
          </cell>
        </row>
        <row r="188">
          <cell r="C188" t="str">
            <v>Information Technology</v>
          </cell>
          <cell r="E188" t="str">
            <v>Communications Equipment</v>
          </cell>
          <cell r="H188">
            <v>9123.5990900000015</v>
          </cell>
        </row>
        <row r="189">
          <cell r="C189" t="str">
            <v>Communication Services</v>
          </cell>
          <cell r="E189" t="str">
            <v>Interactive Media &amp; Services</v>
          </cell>
          <cell r="H189">
            <v>394662.74496000004</v>
          </cell>
        </row>
        <row r="190">
          <cell r="C190" t="str">
            <v>Industrials</v>
          </cell>
          <cell r="E190" t="str">
            <v>Trading Companies &amp; Distributors</v>
          </cell>
          <cell r="H190">
            <v>17922.075540000002</v>
          </cell>
        </row>
        <row r="191">
          <cell r="C191" t="str">
            <v>Real Estate</v>
          </cell>
          <cell r="E191" t="str">
            <v>Equity Real Estate Investment Trusts (REITs)</v>
          </cell>
          <cell r="H191">
            <v>9794.002199999999</v>
          </cell>
        </row>
        <row r="192">
          <cell r="C192" t="str">
            <v>Industrials</v>
          </cell>
          <cell r="E192" t="str">
            <v>Air Freight &amp; Logistics</v>
          </cell>
          <cell r="H192">
            <v>42044.8952336</v>
          </cell>
        </row>
        <row r="193">
          <cell r="C193" t="str">
            <v>Information Technology</v>
          </cell>
          <cell r="E193" t="str">
            <v>IT Services</v>
          </cell>
          <cell r="H193">
            <v>34471.816749999998</v>
          </cell>
        </row>
        <row r="194">
          <cell r="C194" t="str">
            <v>Financials</v>
          </cell>
          <cell r="E194" t="str">
            <v>Banks</v>
          </cell>
          <cell r="H194">
            <v>17126.473140000002</v>
          </cell>
        </row>
        <row r="195">
          <cell r="C195" t="str">
            <v>Utilities</v>
          </cell>
          <cell r="E195" t="str">
            <v>Electric Utilities</v>
          </cell>
          <cell r="H195">
            <v>20442.926196000004</v>
          </cell>
        </row>
        <row r="196">
          <cell r="C196" t="str">
            <v>Information Technology</v>
          </cell>
          <cell r="E196" t="str">
            <v>IT Services</v>
          </cell>
          <cell r="H196">
            <v>32787.579510000003</v>
          </cell>
        </row>
        <row r="197">
          <cell r="C197" t="str">
            <v>Information Technology</v>
          </cell>
          <cell r="E197" t="str">
            <v>IT Services</v>
          </cell>
          <cell r="H197">
            <v>20453.95134</v>
          </cell>
        </row>
        <row r="198">
          <cell r="C198" t="str">
            <v>Information Technology</v>
          </cell>
          <cell r="E198" t="str">
            <v>Electronic Equipment Instruments &amp; Components</v>
          </cell>
          <cell r="H198">
            <v>6526.8000600000005</v>
          </cell>
        </row>
        <row r="199">
          <cell r="C199" t="str">
            <v>Industrials</v>
          </cell>
          <cell r="E199" t="str">
            <v>Machinery</v>
          </cell>
          <cell r="H199">
            <v>5912.5726199999999</v>
          </cell>
        </row>
        <row r="200">
          <cell r="C200" t="str">
            <v>Industrials</v>
          </cell>
          <cell r="E200" t="str">
            <v>Construction &amp; Engineering</v>
          </cell>
          <cell r="H200">
            <v>5178.3438000000006</v>
          </cell>
        </row>
        <row r="201">
          <cell r="C201" t="str">
            <v>Materials</v>
          </cell>
          <cell r="E201" t="str">
            <v>Chemicals</v>
          </cell>
          <cell r="H201">
            <v>10190.917439999999</v>
          </cell>
        </row>
        <row r="202">
          <cell r="C202" t="str">
            <v>Consumer Discretionary</v>
          </cell>
          <cell r="E202" t="str">
            <v>Specialty Retail</v>
          </cell>
          <cell r="H202">
            <v>6715.8261000000002</v>
          </cell>
        </row>
        <row r="203">
          <cell r="C203" t="str">
            <v>Consumer Discretionary</v>
          </cell>
          <cell r="E203" t="str">
            <v>Automobiles</v>
          </cell>
          <cell r="H203">
            <v>33254.526999999995</v>
          </cell>
        </row>
        <row r="204">
          <cell r="C204" t="str">
            <v>Information Technology</v>
          </cell>
          <cell r="E204" t="str">
            <v>Software</v>
          </cell>
          <cell r="H204">
            <v>12415.32984</v>
          </cell>
        </row>
        <row r="205">
          <cell r="C205" t="str">
            <v>Industrials</v>
          </cell>
          <cell r="E205" t="str">
            <v>Machinery</v>
          </cell>
          <cell r="H205">
            <v>24438.5034872</v>
          </cell>
        </row>
        <row r="206">
          <cell r="C206" t="str">
            <v>Industrials</v>
          </cell>
          <cell r="E206" t="str">
            <v>Building Products</v>
          </cell>
          <cell r="H206">
            <v>6403.412440000001</v>
          </cell>
        </row>
        <row r="207">
          <cell r="C207" t="str">
            <v>Financials</v>
          </cell>
          <cell r="E207" t="str">
            <v>Capital Markets</v>
          </cell>
          <cell r="H207">
            <v>9752.0213999999996</v>
          </cell>
        </row>
        <row r="208">
          <cell r="C208" t="str">
            <v>Materials</v>
          </cell>
          <cell r="E208" t="str">
            <v>Metals &amp; Mining</v>
          </cell>
          <cell r="H208">
            <v>18576.615880000001</v>
          </cell>
        </row>
        <row r="209">
          <cell r="C209" t="str">
            <v>Financials</v>
          </cell>
          <cell r="E209" t="str">
            <v>Insurance</v>
          </cell>
          <cell r="H209">
            <v>14323.549199999999</v>
          </cell>
        </row>
        <row r="210">
          <cell r="C210" t="str">
            <v>Consumer Discretionary</v>
          </cell>
          <cell r="E210" t="str">
            <v>Specialty Retail</v>
          </cell>
          <cell r="H210">
            <v>5410.5650031999994</v>
          </cell>
        </row>
        <row r="211">
          <cell r="C211" t="str">
            <v>Consumer Discretionary</v>
          </cell>
          <cell r="E211" t="str">
            <v>Household Durables</v>
          </cell>
          <cell r="H211">
            <v>10212.099468799999</v>
          </cell>
        </row>
        <row r="212">
          <cell r="C212" t="str">
            <v>Information Technology</v>
          </cell>
          <cell r="E212" t="str">
            <v>IT Services</v>
          </cell>
          <cell r="H212">
            <v>13138.322399999999</v>
          </cell>
        </row>
        <row r="213">
          <cell r="C213" t="str">
            <v>Industrials</v>
          </cell>
          <cell r="E213" t="str">
            <v>Aerospace &amp; Defense</v>
          </cell>
          <cell r="H213">
            <v>45650.9889367</v>
          </cell>
        </row>
        <row r="214">
          <cell r="C214" t="str">
            <v>Industrials</v>
          </cell>
          <cell r="E214" t="str">
            <v>Industrial Conglomerates</v>
          </cell>
          <cell r="H214">
            <v>88965.917600000001</v>
          </cell>
        </row>
        <row r="215">
          <cell r="C215" t="str">
            <v>Consumer Staples</v>
          </cell>
          <cell r="E215" t="str">
            <v>Food Products</v>
          </cell>
          <cell r="H215">
            <v>28817.00921</v>
          </cell>
        </row>
        <row r="216">
          <cell r="C216" t="str">
            <v>Consumer Discretionary</v>
          </cell>
          <cell r="E216" t="str">
            <v>Automobiles</v>
          </cell>
          <cell r="H216">
            <v>48500.169799999996</v>
          </cell>
        </row>
        <row r="217">
          <cell r="C217" t="str">
            <v>Consumer Discretionary</v>
          </cell>
          <cell r="E217" t="str">
            <v>Distributors</v>
          </cell>
          <cell r="H217">
            <v>15652.493999999999</v>
          </cell>
        </row>
        <row r="218">
          <cell r="C218" t="str">
            <v>Health Care</v>
          </cell>
          <cell r="E218" t="str">
            <v>Biotechnology</v>
          </cell>
          <cell r="H218">
            <v>82398.010599999994</v>
          </cell>
        </row>
        <row r="219">
          <cell r="C219" t="str">
            <v>Information Technology</v>
          </cell>
          <cell r="E219" t="str">
            <v>IT Services</v>
          </cell>
          <cell r="H219">
            <v>21017.936080000003</v>
          </cell>
        </row>
        <row r="220">
          <cell r="C220" t="str">
            <v>Financials</v>
          </cell>
          <cell r="E220" t="str">
            <v>Capital Markets</v>
          </cell>
          <cell r="H220">
            <v>66553.230043999996</v>
          </cell>
        </row>
        <row r="221">
          <cell r="C221" t="str">
            <v>Consumer Discretionary</v>
          </cell>
          <cell r="E221" t="str">
            <v>Textiles Apparel &amp; Luxury Goods</v>
          </cell>
          <cell r="H221">
            <v>6929.3111999999992</v>
          </cell>
        </row>
        <row r="222">
          <cell r="C222" t="str">
            <v>Industrials</v>
          </cell>
          <cell r="E222" t="str">
            <v>Trading Companies &amp; Distributors</v>
          </cell>
          <cell r="H222">
            <v>13440.699019799998</v>
          </cell>
        </row>
        <row r="223">
          <cell r="C223" t="str">
            <v>Energy</v>
          </cell>
          <cell r="E223" t="str">
            <v>Energy Equipment &amp; Services</v>
          </cell>
          <cell r="H223">
            <v>26263.544300000001</v>
          </cell>
        </row>
        <row r="224">
          <cell r="C224" t="str">
            <v>Consumer Discretionary</v>
          </cell>
          <cell r="E224" t="str">
            <v>Textiles Apparel &amp; Luxury Goods</v>
          </cell>
          <cell r="H224">
            <v>6361.0623999999998</v>
          </cell>
        </row>
        <row r="225">
          <cell r="C225" t="str">
            <v>Consumer Discretionary</v>
          </cell>
          <cell r="E225" t="str">
            <v>Automobiles</v>
          </cell>
          <cell r="H225">
            <v>5580.8491199999999</v>
          </cell>
        </row>
        <row r="226">
          <cell r="C226" t="str">
            <v>Industrials</v>
          </cell>
          <cell r="E226" t="str">
            <v>Aerospace &amp; Defense</v>
          </cell>
          <cell r="H226">
            <v>18990.541390000002</v>
          </cell>
        </row>
        <row r="227">
          <cell r="C227" t="str">
            <v>Financials</v>
          </cell>
          <cell r="E227" t="str">
            <v>Insurance</v>
          </cell>
          <cell r="H227">
            <v>17337.238099999999</v>
          </cell>
        </row>
        <row r="228">
          <cell r="C228" t="str">
            <v>Consumer Discretionary</v>
          </cell>
          <cell r="E228" t="str">
            <v>Leisure Products</v>
          </cell>
          <cell r="H228">
            <v>9934.6218583999998</v>
          </cell>
        </row>
        <row r="229">
          <cell r="C229" t="str">
            <v>Health Care</v>
          </cell>
          <cell r="E229" t="str">
            <v>Health Care Providers &amp; Services</v>
          </cell>
          <cell r="H229">
            <v>36073.661074000003</v>
          </cell>
        </row>
        <row r="230">
          <cell r="C230" t="str">
            <v>Real Estate</v>
          </cell>
          <cell r="E230" t="str">
            <v>Equity Real Estate Investment Trusts (REITs)</v>
          </cell>
          <cell r="H230">
            <v>14658.044959999999</v>
          </cell>
        </row>
        <row r="231">
          <cell r="C231" t="str">
            <v>Energy</v>
          </cell>
          <cell r="E231" t="str">
            <v>Energy Equipment &amp; Services</v>
          </cell>
          <cell r="H231">
            <v>6167.15985</v>
          </cell>
        </row>
        <row r="232">
          <cell r="C232" t="str">
            <v>Consumer Staples</v>
          </cell>
          <cell r="E232" t="str">
            <v>Food Products</v>
          </cell>
          <cell r="H232">
            <v>15265.67517</v>
          </cell>
        </row>
        <row r="233">
          <cell r="C233" t="str">
            <v>Energy</v>
          </cell>
          <cell r="E233" t="str">
            <v>Oil Gas &amp; Consumable Fuels</v>
          </cell>
          <cell r="H233">
            <v>15260.1855725</v>
          </cell>
        </row>
        <row r="234">
          <cell r="C234" t="str">
            <v>Information Technology</v>
          </cell>
          <cell r="E234" t="str">
            <v>Technology Hardware Storage &amp; Peripherals</v>
          </cell>
          <cell r="H234">
            <v>21852.38694</v>
          </cell>
        </row>
        <row r="235">
          <cell r="C235" t="str">
            <v>Consumer Discretionary</v>
          </cell>
          <cell r="E235" t="str">
            <v>Hotels Restaurants &amp; Leisure</v>
          </cell>
          <cell r="H235">
            <v>24868.56724</v>
          </cell>
        </row>
        <row r="236">
          <cell r="C236" t="str">
            <v>Energy</v>
          </cell>
          <cell r="E236" t="str">
            <v>Oil Gas &amp; Consumable Fuels</v>
          </cell>
          <cell r="H236">
            <v>8083.0378439999995</v>
          </cell>
        </row>
        <row r="237">
          <cell r="C237" t="str">
            <v>Health Care</v>
          </cell>
          <cell r="E237" t="str">
            <v>Health Care Equipment &amp; Supplies</v>
          </cell>
          <cell r="H237">
            <v>12666.514299999999</v>
          </cell>
        </row>
        <row r="238">
          <cell r="C238" t="str">
            <v>Consumer Discretionary</v>
          </cell>
          <cell r="E238" t="str">
            <v>Specialty Retail</v>
          </cell>
          <cell r="H238">
            <v>210205.16079999998</v>
          </cell>
        </row>
        <row r="239">
          <cell r="C239" t="str">
            <v>Industrials</v>
          </cell>
          <cell r="E239" t="str">
            <v>Industrial Conglomerates</v>
          </cell>
          <cell r="H239">
            <v>113948.85093999999</v>
          </cell>
        </row>
        <row r="240">
          <cell r="C240" t="str">
            <v>Consumer Staples</v>
          </cell>
          <cell r="E240" t="str">
            <v>Food Products</v>
          </cell>
          <cell r="H240">
            <v>11532.839085</v>
          </cell>
        </row>
        <row r="241">
          <cell r="C241" t="str">
            <v>Consumer Discretionary</v>
          </cell>
          <cell r="E241" t="str">
            <v>Household Durables</v>
          </cell>
          <cell r="H241">
            <v>13324.1437974</v>
          </cell>
        </row>
        <row r="242">
          <cell r="C242" t="str">
            <v>Real Estate</v>
          </cell>
          <cell r="E242" t="str">
            <v>Equity Real Estate Investment Trusts (REITs)</v>
          </cell>
          <cell r="H242">
            <v>14157.84376</v>
          </cell>
        </row>
        <row r="243">
          <cell r="C243" t="str">
            <v>Information Technology</v>
          </cell>
          <cell r="E243" t="str">
            <v>Technology Hardware Storage &amp; Peripherals</v>
          </cell>
          <cell r="H243">
            <v>30654.704979999995</v>
          </cell>
        </row>
        <row r="244">
          <cell r="C244" t="str">
            <v>Health Care</v>
          </cell>
          <cell r="E244" t="str">
            <v>Health Care Providers &amp; Services</v>
          </cell>
          <cell r="H244">
            <v>37322.950770000003</v>
          </cell>
        </row>
        <row r="245">
          <cell r="C245" t="str">
            <v>Industrials</v>
          </cell>
          <cell r="E245" t="str">
            <v>Road &amp; Rail</v>
          </cell>
          <cell r="H245">
            <v>8672.1527280000009</v>
          </cell>
        </row>
        <row r="246">
          <cell r="C246" t="str">
            <v>Financials</v>
          </cell>
          <cell r="E246" t="str">
            <v>Banks</v>
          </cell>
          <cell r="H246">
            <v>13566.696480000002</v>
          </cell>
        </row>
        <row r="247">
          <cell r="C247" t="str">
            <v>Industrials</v>
          </cell>
          <cell r="E247" t="str">
            <v>Aerospace &amp; Defense</v>
          </cell>
          <cell r="H247">
            <v>8503.2674999999999</v>
          </cell>
        </row>
        <row r="248">
          <cell r="C248" t="str">
            <v>Health Care</v>
          </cell>
          <cell r="E248" t="str">
            <v>Health Care Equipment &amp; Supplies</v>
          </cell>
          <cell r="H248">
            <v>18858.75489</v>
          </cell>
        </row>
        <row r="249">
          <cell r="C249" t="str">
            <v>Industrials</v>
          </cell>
          <cell r="E249" t="str">
            <v>Professional Services</v>
          </cell>
          <cell r="H249">
            <v>19924.848145399999</v>
          </cell>
        </row>
        <row r="250">
          <cell r="C250" t="str">
            <v>Industrials</v>
          </cell>
          <cell r="E250" t="str">
            <v>Machinery</v>
          </cell>
          <cell r="H250">
            <v>43968.837290799995</v>
          </cell>
        </row>
        <row r="251">
          <cell r="C251" t="str">
            <v>Health Care</v>
          </cell>
          <cell r="E251" t="str">
            <v>Life Sciences Tools &amp; Services</v>
          </cell>
          <cell r="H251">
            <v>46349.1</v>
          </cell>
        </row>
        <row r="252">
          <cell r="C252" t="str">
            <v>Health Care</v>
          </cell>
          <cell r="E252" t="str">
            <v>Biotechnology</v>
          </cell>
          <cell r="H252">
            <v>15333.820790400001</v>
          </cell>
        </row>
        <row r="253">
          <cell r="C253" t="str">
            <v>Industrials</v>
          </cell>
          <cell r="E253" t="str">
            <v>Machinery</v>
          </cell>
          <cell r="H253">
            <v>25405.949789999999</v>
          </cell>
        </row>
        <row r="254">
          <cell r="C254" t="str">
            <v>Information Technology</v>
          </cell>
          <cell r="E254" t="str">
            <v>Semiconductors &amp; Semiconductor Equipment</v>
          </cell>
          <cell r="H254">
            <v>242028.54</v>
          </cell>
        </row>
        <row r="255">
          <cell r="C255" t="str">
            <v>Financials</v>
          </cell>
          <cell r="E255" t="str">
            <v>Capital Markets</v>
          </cell>
          <cell r="H255">
            <v>41614.053600000007</v>
          </cell>
        </row>
        <row r="256">
          <cell r="C256" t="str">
            <v>Communication Services</v>
          </cell>
          <cell r="E256" t="str">
            <v>Media</v>
          </cell>
          <cell r="H256">
            <v>8444.9912199999999</v>
          </cell>
        </row>
        <row r="257">
          <cell r="C257" t="str">
            <v>Information Technology</v>
          </cell>
          <cell r="E257" t="str">
            <v>IT Services</v>
          </cell>
          <cell r="H257">
            <v>124225.29359999999</v>
          </cell>
        </row>
        <row r="258">
          <cell r="C258" t="str">
            <v>Materials</v>
          </cell>
          <cell r="E258" t="str">
            <v>Chemicals</v>
          </cell>
          <cell r="H258">
            <v>12413.467429</v>
          </cell>
        </row>
        <row r="259">
          <cell r="C259" t="str">
            <v>Materials</v>
          </cell>
          <cell r="E259" t="str">
            <v>Containers &amp; Packaging</v>
          </cell>
          <cell r="H259">
            <v>18078.66012</v>
          </cell>
        </row>
        <row r="260">
          <cell r="C260" t="str">
            <v>Information Technology</v>
          </cell>
          <cell r="E260" t="str">
            <v>Software</v>
          </cell>
          <cell r="H260">
            <v>66320.097269999998</v>
          </cell>
        </row>
        <row r="261">
          <cell r="C261" t="str">
            <v>Health Care</v>
          </cell>
          <cell r="E261" t="str">
            <v>Health Care Equipment &amp; Supplies</v>
          </cell>
          <cell r="H261">
            <v>65185.457040000001</v>
          </cell>
        </row>
        <row r="262">
          <cell r="C262" t="str">
            <v>Financials</v>
          </cell>
          <cell r="E262" t="str">
            <v>Capital Markets</v>
          </cell>
          <cell r="H262">
            <v>7834.23056</v>
          </cell>
        </row>
        <row r="263">
          <cell r="C263" t="str">
            <v>Information Technology</v>
          </cell>
          <cell r="E263" t="str">
            <v>Electronic Equipment Instruments &amp; Components</v>
          </cell>
          <cell r="H263">
            <v>5239.2923310000006</v>
          </cell>
        </row>
        <row r="264">
          <cell r="C264" t="str">
            <v>Health Care</v>
          </cell>
          <cell r="E264" t="str">
            <v>Life Sciences Tools &amp; Services</v>
          </cell>
          <cell r="H264">
            <v>22667.7654</v>
          </cell>
        </row>
        <row r="265">
          <cell r="C265" t="str">
            <v>Real Estate</v>
          </cell>
          <cell r="E265" t="str">
            <v>Equity Real Estate Investment Trusts (REITs)</v>
          </cell>
          <cell r="H265">
            <v>9850.9903999999988</v>
          </cell>
        </row>
        <row r="266">
          <cell r="C266" t="str">
            <v>Industrials</v>
          </cell>
          <cell r="E266" t="str">
            <v>Construction &amp; Engineering</v>
          </cell>
          <cell r="H266">
            <v>8639.5623216000004</v>
          </cell>
        </row>
        <row r="267">
          <cell r="C267" t="str">
            <v>Financials</v>
          </cell>
          <cell r="E267" t="str">
            <v>Diversified Financial Services</v>
          </cell>
          <cell r="H267">
            <v>5078.3979195999991</v>
          </cell>
        </row>
        <row r="268">
          <cell r="C268" t="str">
            <v>Health Care</v>
          </cell>
          <cell r="E268" t="str">
            <v>Pharmaceuticals</v>
          </cell>
          <cell r="H268">
            <v>365622.35330999998</v>
          </cell>
        </row>
        <row r="269">
          <cell r="C269" t="str">
            <v>Industrials</v>
          </cell>
          <cell r="E269" t="str">
            <v>Building Products</v>
          </cell>
          <cell r="H269">
            <v>33204.498939999998</v>
          </cell>
        </row>
        <row r="270">
          <cell r="C270" t="str">
            <v>Financials</v>
          </cell>
          <cell r="E270" t="str">
            <v>Banks</v>
          </cell>
          <cell r="H270">
            <v>342223.77383999998</v>
          </cell>
        </row>
        <row r="271">
          <cell r="C271" t="str">
            <v>Information Technology</v>
          </cell>
          <cell r="E271" t="str">
            <v>Communications Equipment</v>
          </cell>
          <cell r="H271">
            <v>9122.5148399999998</v>
          </cell>
        </row>
        <row r="272">
          <cell r="C272" t="str">
            <v>Industrials</v>
          </cell>
          <cell r="E272" t="str">
            <v>Road &amp; Rail</v>
          </cell>
          <cell r="H272">
            <v>11401.3989</v>
          </cell>
        </row>
        <row r="273">
          <cell r="C273" t="str">
            <v>Consumer Staples</v>
          </cell>
          <cell r="E273" t="str">
            <v>Food Products</v>
          </cell>
          <cell r="H273">
            <v>13583.955668500001</v>
          </cell>
        </row>
        <row r="274">
          <cell r="C274" t="str">
            <v>Financials</v>
          </cell>
          <cell r="E274" t="str">
            <v>Banks</v>
          </cell>
          <cell r="H274">
            <v>16675.265640000001</v>
          </cell>
        </row>
        <row r="275">
          <cell r="C275" t="str">
            <v>Consumer Staples</v>
          </cell>
          <cell r="E275" t="str">
            <v>Household Products</v>
          </cell>
          <cell r="H275">
            <v>41183.734239999998</v>
          </cell>
        </row>
        <row r="276">
          <cell r="C276" t="str">
            <v>Real Estate</v>
          </cell>
          <cell r="E276" t="str">
            <v>Equity Real Estate Investment Trusts (REITs)</v>
          </cell>
          <cell r="H276">
            <v>7458.6207000000004</v>
          </cell>
        </row>
        <row r="277">
          <cell r="C277" t="str">
            <v>Energy</v>
          </cell>
          <cell r="E277" t="str">
            <v>Oil Gas &amp; Consumable Fuels</v>
          </cell>
          <cell r="H277">
            <v>39110.088968999997</v>
          </cell>
        </row>
        <row r="278">
          <cell r="C278" t="str">
            <v>Information Technology</v>
          </cell>
          <cell r="E278" t="str">
            <v>Semiconductors &amp; Semiconductor Equipment</v>
          </cell>
          <cell r="H278">
            <v>19812.675859999999</v>
          </cell>
        </row>
        <row r="279">
          <cell r="C279" t="str">
            <v>Consumer Discretionary</v>
          </cell>
          <cell r="E279" t="str">
            <v>Multiline Retail</v>
          </cell>
          <cell r="H279">
            <v>11240.331029999998</v>
          </cell>
        </row>
        <row r="280">
          <cell r="C280" t="str">
            <v>Consumer Staples</v>
          </cell>
          <cell r="E280" t="str">
            <v>Food &amp; Staples Retailing</v>
          </cell>
          <cell r="H280">
            <v>19137.85457</v>
          </cell>
        </row>
        <row r="281">
          <cell r="C281" t="str">
            <v>Consumer Discretionary</v>
          </cell>
          <cell r="E281" t="str">
            <v>Specialty Retail</v>
          </cell>
          <cell r="H281">
            <v>6291.1455369999994</v>
          </cell>
        </row>
        <row r="282">
          <cell r="C282" t="str">
            <v>Industrials</v>
          </cell>
          <cell r="E282" t="str">
            <v>Aerospace &amp; Defense</v>
          </cell>
          <cell r="H282">
            <v>16440.413199999999</v>
          </cell>
        </row>
        <row r="283">
          <cell r="C283" t="str">
            <v>Health Care</v>
          </cell>
          <cell r="E283" t="str">
            <v>Health Care Providers &amp; Services</v>
          </cell>
          <cell r="H283">
            <v>15195.246000000001</v>
          </cell>
        </row>
        <row r="284">
          <cell r="C284" t="str">
            <v>Information Technology</v>
          </cell>
          <cell r="E284" t="str">
            <v>Semiconductors &amp; Semiconductor Equipment</v>
          </cell>
          <cell r="H284">
            <v>26816.69382</v>
          </cell>
        </row>
        <row r="285">
          <cell r="C285" t="str">
            <v>Consumer Discretionary</v>
          </cell>
          <cell r="E285" t="str">
            <v>Household Durables</v>
          </cell>
          <cell r="H285">
            <v>5494.5382400000008</v>
          </cell>
        </row>
        <row r="286">
          <cell r="C286" t="str">
            <v>Consumer Discretionary</v>
          </cell>
          <cell r="E286" t="str">
            <v>Household Durables</v>
          </cell>
          <cell r="H286">
            <v>13216.655220000001</v>
          </cell>
        </row>
        <row r="287">
          <cell r="C287" t="str">
            <v>Health Care</v>
          </cell>
          <cell r="E287" t="str">
            <v>Pharmaceuticals</v>
          </cell>
          <cell r="H287">
            <v>118102.374864</v>
          </cell>
        </row>
        <row r="288">
          <cell r="C288" t="str">
            <v>Financials</v>
          </cell>
          <cell r="E288" t="str">
            <v>Insurance</v>
          </cell>
          <cell r="H288">
            <v>12282.155280000001</v>
          </cell>
        </row>
        <row r="289">
          <cell r="C289" t="str">
            <v>Materials</v>
          </cell>
          <cell r="E289" t="str">
            <v>Chemicals</v>
          </cell>
          <cell r="H289">
            <v>97332.844649999985</v>
          </cell>
        </row>
        <row r="290">
          <cell r="C290" t="str">
            <v>Consumer Discretionary</v>
          </cell>
          <cell r="E290" t="str">
            <v>Distributors</v>
          </cell>
          <cell r="H290">
            <v>9034.0424999999996</v>
          </cell>
        </row>
        <row r="291">
          <cell r="C291" t="str">
            <v>Industrials</v>
          </cell>
          <cell r="E291" t="str">
            <v>Aerospace &amp; Defense</v>
          </cell>
          <cell r="H291">
            <v>72760.704204000009</v>
          </cell>
        </row>
        <row r="292">
          <cell r="C292" t="str">
            <v>Financials</v>
          </cell>
          <cell r="E292" t="str">
            <v>Insurance</v>
          </cell>
          <cell r="H292">
            <v>13015.036681</v>
          </cell>
        </row>
        <row r="293">
          <cell r="C293" t="str">
            <v>Consumer Discretionary</v>
          </cell>
          <cell r="E293" t="str">
            <v>Specialty Retail</v>
          </cell>
          <cell r="H293">
            <v>82975.59</v>
          </cell>
        </row>
        <row r="294">
          <cell r="C294" t="str">
            <v>Materials</v>
          </cell>
          <cell r="E294" t="str">
            <v>Chemicals</v>
          </cell>
          <cell r="H294">
            <v>26274.427587499998</v>
          </cell>
        </row>
        <row r="295">
          <cell r="C295" t="str">
            <v>Financials</v>
          </cell>
          <cell r="E295" t="str">
            <v>Banks</v>
          </cell>
          <cell r="H295">
            <v>22689.17354</v>
          </cell>
        </row>
        <row r="296">
          <cell r="C296" t="str">
            <v>Real Estate</v>
          </cell>
          <cell r="E296" t="str">
            <v>Equity Real Estate Investment Trusts (REITs)</v>
          </cell>
          <cell r="H296">
            <v>4542.9138825</v>
          </cell>
        </row>
        <row r="297">
          <cell r="C297" t="str">
            <v>Consumer Discretionary</v>
          </cell>
          <cell r="E297" t="str">
            <v>Multiline Retail</v>
          </cell>
          <cell r="H297">
            <v>7266.2249999999995</v>
          </cell>
        </row>
        <row r="298">
          <cell r="C298" t="str">
            <v>Energy</v>
          </cell>
          <cell r="E298" t="str">
            <v>Oil Gas &amp; Consumable Fuels</v>
          </cell>
          <cell r="H298">
            <v>14405.670400000001</v>
          </cell>
        </row>
        <row r="299">
          <cell r="C299" t="str">
            <v>Energy</v>
          </cell>
          <cell r="E299" t="str">
            <v>Oil Gas &amp; Consumable Fuels</v>
          </cell>
          <cell r="H299">
            <v>41892.365610000001</v>
          </cell>
        </row>
        <row r="300">
          <cell r="C300" t="str">
            <v>Consumer Discretionary</v>
          </cell>
          <cell r="E300" t="str">
            <v>Hotels Restaurants &amp; Leisure</v>
          </cell>
          <cell r="H300">
            <v>34865.696904199998</v>
          </cell>
        </row>
        <row r="301">
          <cell r="C301" t="str">
            <v>Financials</v>
          </cell>
          <cell r="E301" t="str">
            <v>Insurance</v>
          </cell>
          <cell r="H301">
            <v>46560.947619999999</v>
          </cell>
        </row>
        <row r="302">
          <cell r="C302" t="str">
            <v>Materials</v>
          </cell>
          <cell r="E302" t="str">
            <v>Construction Materials</v>
          </cell>
          <cell r="H302">
            <v>12221.492559999999</v>
          </cell>
        </row>
        <row r="303">
          <cell r="C303" t="str">
            <v>Industrials</v>
          </cell>
          <cell r="E303" t="str">
            <v>Building Products</v>
          </cell>
          <cell r="H303">
            <v>11355.650080000001</v>
          </cell>
        </row>
        <row r="304">
          <cell r="C304" t="str">
            <v>Information Technology</v>
          </cell>
          <cell r="E304" t="str">
            <v>IT Services</v>
          </cell>
          <cell r="H304">
            <v>207515.22010199999</v>
          </cell>
        </row>
        <row r="305">
          <cell r="C305" t="str">
            <v>Consumer Discretionary</v>
          </cell>
          <cell r="E305" t="str">
            <v>Leisure Products</v>
          </cell>
          <cell r="H305">
            <v>4818.2741999999998</v>
          </cell>
        </row>
        <row r="306">
          <cell r="C306" t="str">
            <v>Consumer Staples</v>
          </cell>
          <cell r="E306" t="str">
            <v>Food Products</v>
          </cell>
          <cell r="H306">
            <v>17089.632169999997</v>
          </cell>
        </row>
        <row r="307">
          <cell r="C307" t="str">
            <v>Consumer Discretionary</v>
          </cell>
          <cell r="E307" t="str">
            <v>Hotels Restaurants &amp; Leisure</v>
          </cell>
          <cell r="H307">
            <v>141560.68549</v>
          </cell>
        </row>
        <row r="308">
          <cell r="C308" t="str">
            <v>Health Care</v>
          </cell>
          <cell r="E308" t="str">
            <v>Health Care Providers &amp; Services</v>
          </cell>
          <cell r="H308">
            <v>23143.686249999999</v>
          </cell>
        </row>
        <row r="309">
          <cell r="C309" t="str">
            <v>Health Care</v>
          </cell>
          <cell r="E309" t="str">
            <v>Health Care Equipment &amp; Supplies</v>
          </cell>
          <cell r="H309">
            <v>123010.36972</v>
          </cell>
        </row>
        <row r="310">
          <cell r="C310" t="str">
            <v>Health Care</v>
          </cell>
          <cell r="E310" t="str">
            <v>Pharmaceuticals</v>
          </cell>
          <cell r="H310">
            <v>211866.53759999998</v>
          </cell>
        </row>
        <row r="311">
          <cell r="C311" t="str">
            <v>Financials</v>
          </cell>
          <cell r="E311" t="str">
            <v>Insurance</v>
          </cell>
          <cell r="H311">
            <v>41526.415979999998</v>
          </cell>
        </row>
        <row r="312">
          <cell r="C312" t="str">
            <v>Health Care</v>
          </cell>
          <cell r="E312" t="str">
            <v>Life Sciences Tools &amp; Services</v>
          </cell>
          <cell r="H312">
            <v>17675.8596</v>
          </cell>
        </row>
        <row r="313">
          <cell r="C313" t="str">
            <v>Consumer Discretionary</v>
          </cell>
          <cell r="E313" t="str">
            <v>Hotels Restaurants &amp; Leisure</v>
          </cell>
          <cell r="H313">
            <v>13389.367425</v>
          </cell>
        </row>
        <row r="314">
          <cell r="C314" t="str">
            <v>Energy</v>
          </cell>
          <cell r="E314" t="str">
            <v>Oil Gas &amp; Consumable Fuels</v>
          </cell>
          <cell r="H314">
            <v>16252.315782600001</v>
          </cell>
        </row>
        <row r="315">
          <cell r="C315" t="str">
            <v>Information Technology</v>
          </cell>
          <cell r="E315" t="str">
            <v>Semiconductors &amp; Semiconductor Equipment</v>
          </cell>
          <cell r="H315">
            <v>19971.747319999999</v>
          </cell>
        </row>
        <row r="316">
          <cell r="C316" t="str">
            <v>Information Technology</v>
          </cell>
          <cell r="E316" t="str">
            <v>Semiconductors &amp; Semiconductor Equipment</v>
          </cell>
          <cell r="H316">
            <v>44987.616110000003</v>
          </cell>
        </row>
        <row r="317">
          <cell r="C317" t="str">
            <v>Information Technology</v>
          </cell>
          <cell r="E317" t="str">
            <v>Software</v>
          </cell>
          <cell r="H317">
            <v>901638.47175999999</v>
          </cell>
        </row>
        <row r="318">
          <cell r="C318" t="str">
            <v>Real Estate</v>
          </cell>
          <cell r="E318" t="str">
            <v>Equity Real Estate Investment Trusts (REITs)</v>
          </cell>
          <cell r="H318">
            <v>12116.544320000001</v>
          </cell>
        </row>
        <row r="319">
          <cell r="C319" t="str">
            <v>Consumer Discretionary</v>
          </cell>
          <cell r="E319" t="str">
            <v>Household Durables</v>
          </cell>
          <cell r="H319">
            <v>7745.6302700000006</v>
          </cell>
        </row>
        <row r="320">
          <cell r="C320" t="str">
            <v>Consumer Staples</v>
          </cell>
          <cell r="E320" t="str">
            <v>Beverages</v>
          </cell>
          <cell r="H320">
            <v>11216.229005000001</v>
          </cell>
        </row>
        <row r="321">
          <cell r="C321" t="str">
            <v>Consumer Staples</v>
          </cell>
          <cell r="E321" t="str">
            <v>Food Products</v>
          </cell>
          <cell r="H321">
            <v>69580.062420000002</v>
          </cell>
        </row>
        <row r="322">
          <cell r="C322" t="str">
            <v>Consumer Staples</v>
          </cell>
          <cell r="E322" t="str">
            <v>Beverages</v>
          </cell>
          <cell r="H322">
            <v>22095.26064</v>
          </cell>
        </row>
        <row r="323">
          <cell r="C323" t="str">
            <v>Financials</v>
          </cell>
          <cell r="E323" t="str">
            <v>Capital Markets</v>
          </cell>
          <cell r="H323">
            <v>29453.632499999996</v>
          </cell>
        </row>
        <row r="324">
          <cell r="C324" t="str">
            <v>Financials</v>
          </cell>
          <cell r="E324" t="str">
            <v>Capital Markets</v>
          </cell>
          <cell r="H324">
            <v>55882.148763999998</v>
          </cell>
        </row>
        <row r="325">
          <cell r="C325" t="str">
            <v>Materials</v>
          </cell>
          <cell r="E325" t="str">
            <v>Chemicals</v>
          </cell>
          <cell r="H325">
            <v>9993.541032000001</v>
          </cell>
        </row>
        <row r="326">
          <cell r="C326" t="str">
            <v>Information Technology</v>
          </cell>
          <cell r="E326" t="str">
            <v>Communications Equipment</v>
          </cell>
          <cell r="H326">
            <v>22728.9077</v>
          </cell>
        </row>
        <row r="327">
          <cell r="C327" t="str">
            <v>Financials</v>
          </cell>
          <cell r="E327" t="str">
            <v>Capital Markets</v>
          </cell>
          <cell r="H327">
            <v>16187.486309999998</v>
          </cell>
        </row>
        <row r="328">
          <cell r="C328" t="str">
            <v>Health Care</v>
          </cell>
          <cell r="E328" t="str">
            <v>Pharmaceuticals</v>
          </cell>
          <cell r="H328">
            <v>14803.766009999999</v>
          </cell>
        </row>
        <row r="329">
          <cell r="C329" t="str">
            <v>Financials</v>
          </cell>
          <cell r="E329" t="str">
            <v>Capital Markets</v>
          </cell>
          <cell r="H329">
            <v>9652.5878400000001</v>
          </cell>
        </row>
        <row r="330">
          <cell r="C330" t="str">
            <v>Energy</v>
          </cell>
          <cell r="E330" t="str">
            <v>Energy Equipment &amp; Services</v>
          </cell>
          <cell r="H330">
            <v>10877.994210000001</v>
          </cell>
        </row>
        <row r="331">
          <cell r="C331" t="str">
            <v>Health Care</v>
          </cell>
          <cell r="E331" t="str">
            <v>Pharmaceuticals</v>
          </cell>
          <cell r="H331">
            <v>5677.5314400000007</v>
          </cell>
        </row>
        <row r="332">
          <cell r="C332" t="str">
            <v>Information Technology</v>
          </cell>
          <cell r="E332" t="str">
            <v>Technology Hardware Storage &amp; Peripherals</v>
          </cell>
          <cell r="H332">
            <v>16688.100749999998</v>
          </cell>
        </row>
        <row r="333">
          <cell r="C333" t="str">
            <v>Communication Services</v>
          </cell>
          <cell r="E333" t="str">
            <v>Entertainment</v>
          </cell>
          <cell r="H333">
            <v>163820.67678000001</v>
          </cell>
        </row>
        <row r="334">
          <cell r="C334" t="str">
            <v>Consumer Discretionary</v>
          </cell>
          <cell r="E334" t="str">
            <v>Household Durables</v>
          </cell>
          <cell r="H334">
            <v>6126.3720000000003</v>
          </cell>
        </row>
        <row r="335">
          <cell r="C335" t="str">
            <v>Financials</v>
          </cell>
          <cell r="E335" t="str">
            <v>Banks</v>
          </cell>
          <cell r="H335">
            <v>16791.1839</v>
          </cell>
        </row>
        <row r="336">
          <cell r="C336" t="str">
            <v>Materials</v>
          </cell>
          <cell r="E336" t="str">
            <v>Metals &amp; Mining</v>
          </cell>
          <cell r="H336">
            <v>18041.194199999998</v>
          </cell>
        </row>
        <row r="337">
          <cell r="C337" t="str">
            <v>Communication Services</v>
          </cell>
          <cell r="E337" t="str">
            <v>Media</v>
          </cell>
          <cell r="H337">
            <v>4855.0949999999993</v>
          </cell>
        </row>
        <row r="338">
          <cell r="C338" t="str">
            <v>Communication Services</v>
          </cell>
          <cell r="E338" t="str">
            <v>Media</v>
          </cell>
          <cell r="H338">
            <v>1560.7472659999999</v>
          </cell>
        </row>
        <row r="339">
          <cell r="C339" t="str">
            <v>Utilities</v>
          </cell>
          <cell r="E339" t="str">
            <v>Electric Utilities</v>
          </cell>
          <cell r="H339">
            <v>90789.758159999998</v>
          </cell>
        </row>
        <row r="340">
          <cell r="C340" t="str">
            <v>Industrials</v>
          </cell>
          <cell r="E340" t="str">
            <v>Professional Services</v>
          </cell>
          <cell r="H340">
            <v>9565.0787700000001</v>
          </cell>
        </row>
        <row r="341">
          <cell r="C341" t="str">
            <v>Consumer Discretionary</v>
          </cell>
          <cell r="E341" t="str">
            <v>Textiles Apparel &amp; Luxury Goods</v>
          </cell>
          <cell r="H341">
            <v>109123.03136999998</v>
          </cell>
        </row>
        <row r="342">
          <cell r="C342" t="str">
            <v>Utilities</v>
          </cell>
          <cell r="E342" t="str">
            <v>Multi-Utilities</v>
          </cell>
          <cell r="H342">
            <v>10411.2073</v>
          </cell>
        </row>
        <row r="343">
          <cell r="C343" t="str">
            <v>Energy</v>
          </cell>
          <cell r="E343" t="str">
            <v>Oil Gas &amp; Consumable Fuels</v>
          </cell>
          <cell r="H343">
            <v>12026.73408</v>
          </cell>
        </row>
        <row r="344">
          <cell r="C344" t="str">
            <v>Consumer Discretionary</v>
          </cell>
          <cell r="E344" t="str">
            <v>Multiline Retail</v>
          </cell>
          <cell r="H344">
            <v>4934.1820000000007</v>
          </cell>
        </row>
        <row r="345">
          <cell r="C345" t="str">
            <v>Industrials</v>
          </cell>
          <cell r="E345" t="str">
            <v>Road &amp; Rail</v>
          </cell>
          <cell r="H345">
            <v>47676.528299999998</v>
          </cell>
        </row>
        <row r="346">
          <cell r="C346" t="str">
            <v>Financials</v>
          </cell>
          <cell r="E346" t="str">
            <v>Capital Markets</v>
          </cell>
          <cell r="H346">
            <v>20185.637040000001</v>
          </cell>
        </row>
        <row r="347">
          <cell r="C347" t="str">
            <v>Industrials</v>
          </cell>
          <cell r="E347" t="str">
            <v>Aerospace &amp; Defense</v>
          </cell>
          <cell r="H347">
            <v>45907.339479999995</v>
          </cell>
        </row>
        <row r="348">
          <cell r="C348" t="str">
            <v>Consumer Discretionary</v>
          </cell>
          <cell r="E348" t="str">
            <v>Hotels Restaurants &amp; Leisure</v>
          </cell>
          <cell r="H348">
            <v>12160.16137</v>
          </cell>
        </row>
        <row r="349">
          <cell r="C349" t="str">
            <v>Utilities</v>
          </cell>
          <cell r="E349" t="str">
            <v>Independent Power and Renewable Electricity Producers</v>
          </cell>
          <cell r="H349">
            <v>11945.224979999999</v>
          </cell>
        </row>
        <row r="350">
          <cell r="C350" t="str">
            <v>Materials</v>
          </cell>
          <cell r="E350" t="str">
            <v>Metals &amp; Mining</v>
          </cell>
          <cell r="H350">
            <v>17757.963299999999</v>
          </cell>
        </row>
        <row r="351">
          <cell r="C351" t="str">
            <v>Information Technology</v>
          </cell>
          <cell r="E351" t="str">
            <v>Semiconductors &amp; Semiconductor Equipment</v>
          </cell>
          <cell r="H351">
            <v>105686.40000000001</v>
          </cell>
        </row>
        <row r="352">
          <cell r="C352" t="str">
            <v>Consumer Discretionary</v>
          </cell>
          <cell r="E352" t="str">
            <v>Specialty Retail</v>
          </cell>
          <cell r="H352">
            <v>29428.620480000001</v>
          </cell>
        </row>
        <row r="353">
          <cell r="C353" t="str">
            <v>Energy</v>
          </cell>
          <cell r="E353" t="str">
            <v>Oil Gas &amp; Consumable Fuels</v>
          </cell>
          <cell r="H353">
            <v>50414.463960000008</v>
          </cell>
        </row>
        <row r="354">
          <cell r="C354" t="str">
            <v>Communication Services</v>
          </cell>
          <cell r="E354" t="str">
            <v>Media</v>
          </cell>
          <cell r="H354">
            <v>16620.241299999998</v>
          </cell>
        </row>
        <row r="355">
          <cell r="C355" t="str">
            <v>Energy</v>
          </cell>
          <cell r="E355" t="str">
            <v>Oil Gas &amp; Consumable Fuels</v>
          </cell>
          <cell r="H355">
            <v>28318.836799999997</v>
          </cell>
        </row>
        <row r="356">
          <cell r="C356" t="str">
            <v>Information Technology</v>
          </cell>
          <cell r="E356" t="str">
            <v>Software</v>
          </cell>
          <cell r="H356">
            <v>134133.700064</v>
          </cell>
        </row>
        <row r="357">
          <cell r="C357" t="str">
            <v>Industrials</v>
          </cell>
          <cell r="E357" t="str">
            <v>Machinery</v>
          </cell>
          <cell r="H357">
            <v>23486.677319999999</v>
          </cell>
        </row>
        <row r="358">
          <cell r="C358" t="str">
            <v>Materials</v>
          </cell>
          <cell r="E358" t="str">
            <v>Containers &amp; Packaging</v>
          </cell>
          <cell r="H358">
            <v>9117.0705600000001</v>
          </cell>
        </row>
        <row r="359">
          <cell r="C359" t="str">
            <v>Industrials</v>
          </cell>
          <cell r="E359" t="str">
            <v>Machinery</v>
          </cell>
          <cell r="H359">
            <v>21851.042150000001</v>
          </cell>
        </row>
        <row r="360">
          <cell r="C360" t="str">
            <v>Information Technology</v>
          </cell>
          <cell r="E360" t="str">
            <v>IT Services</v>
          </cell>
          <cell r="H360">
            <v>25064.893121400004</v>
          </cell>
        </row>
        <row r="361">
          <cell r="C361" t="str">
            <v>Information Technology</v>
          </cell>
          <cell r="E361" t="str">
            <v>IT Services</v>
          </cell>
          <cell r="H361">
            <v>120031.01279000001</v>
          </cell>
        </row>
        <row r="362">
          <cell r="C362" t="str">
            <v>Industrials</v>
          </cell>
          <cell r="E362" t="str">
            <v>Machinery</v>
          </cell>
          <cell r="H362">
            <v>6805.9611696000002</v>
          </cell>
        </row>
        <row r="363">
          <cell r="C363" t="str">
            <v>Financials</v>
          </cell>
          <cell r="E363" t="str">
            <v>Banks</v>
          </cell>
          <cell r="H363">
            <v>6313.7562399999997</v>
          </cell>
        </row>
        <row r="364">
          <cell r="C364" t="str">
            <v>Consumer Staples</v>
          </cell>
          <cell r="E364" t="str">
            <v>Beverages</v>
          </cell>
          <cell r="H364">
            <v>166202.44751999999</v>
          </cell>
        </row>
        <row r="365">
          <cell r="C365" t="str">
            <v>Health Care</v>
          </cell>
          <cell r="E365" t="str">
            <v>Life Sciences Tools &amp; Services</v>
          </cell>
          <cell r="H365">
            <v>10528.215999999999</v>
          </cell>
        </row>
        <row r="366">
          <cell r="C366" t="str">
            <v>Health Care</v>
          </cell>
          <cell r="E366" t="str">
            <v>Pharmaceuticals</v>
          </cell>
          <cell r="H366">
            <v>6043.9027859999997</v>
          </cell>
        </row>
        <row r="367">
          <cell r="C367" t="str">
            <v>Health Care</v>
          </cell>
          <cell r="E367" t="str">
            <v>Pharmaceuticals</v>
          </cell>
          <cell r="H367">
            <v>234119.61685000002</v>
          </cell>
        </row>
        <row r="368">
          <cell r="C368" t="str">
            <v>Consumer Staples</v>
          </cell>
          <cell r="E368" t="str">
            <v>Food Products</v>
          </cell>
          <cell r="H368">
            <v>10162.15004</v>
          </cell>
        </row>
        <row r="369">
          <cell r="C369" t="str">
            <v>Consumer Staples</v>
          </cell>
          <cell r="E369" t="str">
            <v>Tobacco</v>
          </cell>
          <cell r="H369">
            <v>141057.50775999998</v>
          </cell>
        </row>
        <row r="370">
          <cell r="C370" t="str">
            <v>Energy</v>
          </cell>
          <cell r="E370" t="str">
            <v>Oil Gas &amp; Consumable Fuels</v>
          </cell>
          <cell r="H370">
            <v>41188.473599999998</v>
          </cell>
        </row>
        <row r="371">
          <cell r="C371" t="str">
            <v>Utilities</v>
          </cell>
          <cell r="E371" t="str">
            <v>Electric Utilities</v>
          </cell>
          <cell r="H371">
            <v>10623.685310000001</v>
          </cell>
        </row>
        <row r="372">
          <cell r="C372" t="str">
            <v>Energy</v>
          </cell>
          <cell r="E372" t="str">
            <v>Oil Gas &amp; Consumable Fuels</v>
          </cell>
          <cell r="H372">
            <v>24319.362799999999</v>
          </cell>
        </row>
        <row r="373">
          <cell r="C373" t="str">
            <v>Financials</v>
          </cell>
          <cell r="E373" t="str">
            <v>Banks</v>
          </cell>
          <cell r="H373">
            <v>56910.286979999997</v>
          </cell>
        </row>
        <row r="374">
          <cell r="C374" t="str">
            <v>Materials</v>
          </cell>
          <cell r="E374" t="str">
            <v>Chemicals</v>
          </cell>
          <cell r="H374">
            <v>26142.32718</v>
          </cell>
        </row>
        <row r="375">
          <cell r="C375" t="str">
            <v>Utilities</v>
          </cell>
          <cell r="E375" t="str">
            <v>Electric Utilities</v>
          </cell>
          <cell r="H375">
            <v>23149.287069999998</v>
          </cell>
        </row>
        <row r="376">
          <cell r="C376" t="str">
            <v>Financials</v>
          </cell>
          <cell r="E376" t="str">
            <v>Insurance</v>
          </cell>
          <cell r="H376">
            <v>13120.195600699999</v>
          </cell>
        </row>
        <row r="377">
          <cell r="C377" t="str">
            <v>Consumer Staples</v>
          </cell>
          <cell r="E377" t="str">
            <v>Household Products</v>
          </cell>
          <cell r="H377">
            <v>254460.7176</v>
          </cell>
        </row>
        <row r="378">
          <cell r="C378" t="str">
            <v>Financials</v>
          </cell>
          <cell r="E378" t="str">
            <v>Insurance</v>
          </cell>
          <cell r="H378">
            <v>42046.350960000003</v>
          </cell>
        </row>
        <row r="379">
          <cell r="C379" t="str">
            <v>Real Estate</v>
          </cell>
          <cell r="E379" t="str">
            <v>Equity Real Estate Investment Trusts (REITs)</v>
          </cell>
          <cell r="H379">
            <v>44704.422000000006</v>
          </cell>
        </row>
        <row r="380">
          <cell r="C380" t="str">
            <v>Financials</v>
          </cell>
          <cell r="E380" t="str">
            <v>Insurance</v>
          </cell>
          <cell r="H380">
            <v>38409.189999999995</v>
          </cell>
        </row>
        <row r="381">
          <cell r="C381" t="str">
            <v>Utilities</v>
          </cell>
          <cell r="E381" t="str">
            <v>Multi-Utilities</v>
          </cell>
          <cell r="H381">
            <v>29765.950499999999</v>
          </cell>
        </row>
        <row r="382">
          <cell r="C382" t="str">
            <v>Real Estate</v>
          </cell>
          <cell r="E382" t="str">
            <v>Equity Real Estate Investment Trusts (REITs)</v>
          </cell>
          <cell r="H382">
            <v>32842.631288999997</v>
          </cell>
        </row>
        <row r="383">
          <cell r="C383" t="str">
            <v>Consumer Discretionary</v>
          </cell>
          <cell r="E383" t="str">
            <v>Household Durables</v>
          </cell>
          <cell r="H383">
            <v>6578.2425119999998</v>
          </cell>
        </row>
        <row r="384">
          <cell r="C384" t="str">
            <v>Consumer Discretionary</v>
          </cell>
          <cell r="E384" t="str">
            <v>Textiles Apparel &amp; Luxury Goods</v>
          </cell>
          <cell r="H384">
            <v>8110.4611500000001</v>
          </cell>
        </row>
        <row r="385">
          <cell r="C385" t="str">
            <v>Information Technology</v>
          </cell>
          <cell r="E385" t="str">
            <v>Semiconductors &amp; Semiconductor Equipment</v>
          </cell>
          <cell r="H385">
            <v>8487.1756800000003</v>
          </cell>
        </row>
        <row r="386">
          <cell r="C386" t="str">
            <v>Information Technology</v>
          </cell>
          <cell r="E386" t="str">
            <v>Semiconductors &amp; Semiconductor Equipment</v>
          </cell>
          <cell r="H386">
            <v>69181.090960000001</v>
          </cell>
        </row>
        <row r="387">
          <cell r="C387" t="str">
            <v>Industrials</v>
          </cell>
          <cell r="E387" t="str">
            <v>Construction &amp; Engineering</v>
          </cell>
          <cell r="H387">
            <v>5262.6838799999996</v>
          </cell>
        </row>
        <row r="388">
          <cell r="C388" t="str">
            <v>Health Care</v>
          </cell>
          <cell r="E388" t="str">
            <v>Health Care Providers &amp; Services</v>
          </cell>
          <cell r="H388">
            <v>11899.64106</v>
          </cell>
        </row>
        <row r="389">
          <cell r="C389" t="str">
            <v>Consumer Discretionary</v>
          </cell>
          <cell r="E389" t="str">
            <v>Textiles Apparel &amp; Luxury Goods</v>
          </cell>
          <cell r="H389">
            <v>6473.9577499999996</v>
          </cell>
        </row>
        <row r="390">
          <cell r="C390" t="str">
            <v>Financials</v>
          </cell>
          <cell r="E390" t="str">
            <v>Capital Markets</v>
          </cell>
          <cell r="H390">
            <v>10072.22877</v>
          </cell>
        </row>
        <row r="391">
          <cell r="C391" t="str">
            <v>Industrials</v>
          </cell>
          <cell r="E391" t="str">
            <v>Aerospace &amp; Defense</v>
          </cell>
          <cell r="H391">
            <v>50808.664779999999</v>
          </cell>
        </row>
        <row r="392">
          <cell r="C392" t="str">
            <v>Real Estate</v>
          </cell>
          <cell r="E392" t="str">
            <v>Equity Real Estate Investment Trusts (REITs)</v>
          </cell>
          <cell r="H392">
            <v>21490.246079999997</v>
          </cell>
        </row>
        <row r="393">
          <cell r="C393" t="str">
            <v>Information Technology</v>
          </cell>
          <cell r="E393" t="str">
            <v>Software</v>
          </cell>
          <cell r="H393">
            <v>32179.157999999999</v>
          </cell>
        </row>
        <row r="394">
          <cell r="C394" t="str">
            <v>Real Estate</v>
          </cell>
          <cell r="E394" t="str">
            <v>Equity Real Estate Investment Trusts (REITs)</v>
          </cell>
          <cell r="H394">
            <v>10856.06386</v>
          </cell>
        </row>
        <row r="395">
          <cell r="C395" t="str">
            <v>Health Care</v>
          </cell>
          <cell r="E395" t="str">
            <v>Biotechnology</v>
          </cell>
          <cell r="H395">
            <v>31781.946489999998</v>
          </cell>
        </row>
        <row r="396">
          <cell r="C396" t="str">
            <v>Financials</v>
          </cell>
          <cell r="E396" t="str">
            <v>Banks</v>
          </cell>
          <cell r="H396">
            <v>15225.076240000002</v>
          </cell>
        </row>
        <row r="397">
          <cell r="C397" t="str">
            <v>Industrials</v>
          </cell>
          <cell r="E397" t="str">
            <v>Commercial Services &amp; Supplies</v>
          </cell>
          <cell r="H397">
            <v>16896.000859299998</v>
          </cell>
        </row>
        <row r="398">
          <cell r="C398" t="str">
            <v>Health Care</v>
          </cell>
          <cell r="E398" t="str">
            <v>Health Care Equipment &amp; Supplies</v>
          </cell>
          <cell r="H398">
            <v>14159.473000000002</v>
          </cell>
        </row>
        <row r="399">
          <cell r="C399" t="str">
            <v>Industrials</v>
          </cell>
          <cell r="E399" t="str">
            <v>Professional Services</v>
          </cell>
          <cell r="H399">
            <v>7763.8856000000005</v>
          </cell>
        </row>
        <row r="400">
          <cell r="C400" t="str">
            <v>Industrials</v>
          </cell>
          <cell r="E400" t="str">
            <v>Electrical Equipment</v>
          </cell>
          <cell r="H400">
            <v>21042.134880000001</v>
          </cell>
        </row>
        <row r="401">
          <cell r="C401" t="str">
            <v>Information Technology</v>
          </cell>
          <cell r="E401" t="str">
            <v>Semiconductors &amp; Semiconductor Equipment</v>
          </cell>
          <cell r="H401">
            <v>14725.216280000001</v>
          </cell>
        </row>
        <row r="402">
          <cell r="C402" t="str">
            <v>Industrials</v>
          </cell>
          <cell r="E402" t="str">
            <v>Commercial Services &amp; Supplies</v>
          </cell>
          <cell r="H402">
            <v>5976.6584174999998</v>
          </cell>
        </row>
        <row r="403">
          <cell r="C403" t="str">
            <v>Industrials</v>
          </cell>
          <cell r="E403" t="str">
            <v>Industrial Conglomerates</v>
          </cell>
          <cell r="H403">
            <v>34265.237760000004</v>
          </cell>
        </row>
        <row r="404">
          <cell r="C404" t="str">
            <v>Consumer Discretionary</v>
          </cell>
          <cell r="E404" t="str">
            <v>Specialty Retail</v>
          </cell>
          <cell r="H404">
            <v>33912.599390000003</v>
          </cell>
        </row>
        <row r="405">
          <cell r="C405" t="str">
            <v>Consumer Discretionary</v>
          </cell>
          <cell r="E405" t="str">
            <v>Hotels Restaurants &amp; Leisure</v>
          </cell>
          <cell r="H405">
            <v>19897.867440000002</v>
          </cell>
        </row>
        <row r="406">
          <cell r="C406" t="str">
            <v>Financials</v>
          </cell>
          <cell r="E406" t="str">
            <v>Capital Markets</v>
          </cell>
          <cell r="H406">
            <v>51281.207999999999</v>
          </cell>
        </row>
        <row r="407">
          <cell r="C407" t="str">
            <v>Information Technology</v>
          </cell>
          <cell r="E407" t="str">
            <v>Software</v>
          </cell>
          <cell r="H407">
            <v>125085.15</v>
          </cell>
        </row>
        <row r="408">
          <cell r="C408" t="str">
            <v>Real Estate</v>
          </cell>
          <cell r="E408" t="str">
            <v>Equity Real Estate Investment Trusts (REITs)</v>
          </cell>
          <cell r="H408">
            <v>21685.76729</v>
          </cell>
        </row>
        <row r="409">
          <cell r="C409" t="str">
            <v>Health Care</v>
          </cell>
          <cell r="E409" t="str">
            <v>Health Care Equipment &amp; Supplies</v>
          </cell>
          <cell r="H409">
            <v>13888.836000000001</v>
          </cell>
        </row>
        <row r="410">
          <cell r="C410" t="str">
            <v>Health Care</v>
          </cell>
          <cell r="E410" t="str">
            <v>Health Care Providers &amp; Services</v>
          </cell>
          <cell r="H410">
            <v>9102.4084800000001</v>
          </cell>
        </row>
        <row r="411">
          <cell r="C411" t="str">
            <v>Energy</v>
          </cell>
          <cell r="E411" t="str">
            <v>Energy Equipment &amp; Services</v>
          </cell>
          <cell r="H411">
            <v>61384.744169999998</v>
          </cell>
        </row>
        <row r="412">
          <cell r="C412" t="str">
            <v>Financials</v>
          </cell>
          <cell r="E412" t="str">
            <v>Capital Markets</v>
          </cell>
          <cell r="H412">
            <v>52860.440735999997</v>
          </cell>
        </row>
        <row r="413">
          <cell r="C413" t="str">
            <v>Information Technology</v>
          </cell>
          <cell r="E413" t="str">
            <v>Technology Hardware Storage &amp; Peripherals</v>
          </cell>
          <cell r="H413">
            <v>11847.476914000001</v>
          </cell>
        </row>
        <row r="414">
          <cell r="C414" t="str">
            <v>Materials</v>
          </cell>
          <cell r="E414" t="str">
            <v>Containers &amp; Packaging</v>
          </cell>
          <cell r="H414">
            <v>7005.04133</v>
          </cell>
        </row>
        <row r="415">
          <cell r="C415" t="str">
            <v>Utilities</v>
          </cell>
          <cell r="E415" t="str">
            <v>Multi-Utilities</v>
          </cell>
          <cell r="H415">
            <v>34268.576949999995</v>
          </cell>
        </row>
        <row r="416">
          <cell r="C416" t="str">
            <v>Materials</v>
          </cell>
          <cell r="E416" t="str">
            <v>Chemicals</v>
          </cell>
          <cell r="H416">
            <v>35024.113238400001</v>
          </cell>
        </row>
        <row r="417">
          <cell r="C417" t="str">
            <v>Real Estate</v>
          </cell>
          <cell r="E417" t="str">
            <v>Equity Real Estate Investment Trusts (REITs)</v>
          </cell>
          <cell r="H417">
            <v>53740.850279999999</v>
          </cell>
        </row>
        <row r="418">
          <cell r="C418" t="str">
            <v>Information Technology</v>
          </cell>
          <cell r="E418" t="str">
            <v>Semiconductors &amp; Semiconductor Equipment</v>
          </cell>
          <cell r="H418">
            <v>14229.813749999999</v>
          </cell>
        </row>
        <row r="419">
          <cell r="C419" t="str">
            <v>Real Estate</v>
          </cell>
          <cell r="E419" t="str">
            <v>Equity Real Estate Investment Trusts (REITs)</v>
          </cell>
          <cell r="H419">
            <v>7471.3075200000003</v>
          </cell>
        </row>
        <row r="420">
          <cell r="C420" t="str">
            <v>Industrials</v>
          </cell>
          <cell r="E420" t="str">
            <v>Building Products</v>
          </cell>
          <cell r="H420">
            <v>7369.50191</v>
          </cell>
        </row>
        <row r="421">
          <cell r="C421" t="str">
            <v>Consumer Staples</v>
          </cell>
          <cell r="E421" t="str">
            <v>Food Products</v>
          </cell>
          <cell r="H421">
            <v>12180.069059999998</v>
          </cell>
        </row>
        <row r="422">
          <cell r="C422" t="str">
            <v>Industrials</v>
          </cell>
          <cell r="E422" t="str">
            <v>Machinery</v>
          </cell>
          <cell r="H422">
            <v>8631.0470399999995</v>
          </cell>
        </row>
        <row r="423">
          <cell r="C423" t="str">
            <v>Utilities</v>
          </cell>
          <cell r="E423" t="str">
            <v>Electric Utilities</v>
          </cell>
          <cell r="H423">
            <v>52948.985520000002</v>
          </cell>
        </row>
        <row r="424">
          <cell r="C424" t="str">
            <v>Industrials</v>
          </cell>
          <cell r="E424" t="str">
            <v>Airlines</v>
          </cell>
          <cell r="H424">
            <v>24721.778969999999</v>
          </cell>
        </row>
        <row r="425">
          <cell r="C425" t="str">
            <v>Industrials</v>
          </cell>
          <cell r="E425" t="str">
            <v>Machinery</v>
          </cell>
          <cell r="H425">
            <v>19956.420449999998</v>
          </cell>
        </row>
        <row r="426">
          <cell r="C426" t="str">
            <v>Consumer Discretionary</v>
          </cell>
          <cell r="E426" t="str">
            <v>Hotels Restaurants &amp; Leisure</v>
          </cell>
          <cell r="H426">
            <v>89079.067999999985</v>
          </cell>
        </row>
        <row r="427">
          <cell r="C427" t="str">
            <v>Financials</v>
          </cell>
          <cell r="E427" t="str">
            <v>Capital Markets</v>
          </cell>
          <cell r="H427">
            <v>25847.331600000005</v>
          </cell>
        </row>
        <row r="428">
          <cell r="C428" t="str">
            <v>Industrials</v>
          </cell>
          <cell r="E428" t="str">
            <v>Machinery</v>
          </cell>
          <cell r="H428">
            <v>9663.9207552000007</v>
          </cell>
        </row>
        <row r="429">
          <cell r="C429" t="str">
            <v>Health Care</v>
          </cell>
          <cell r="E429" t="str">
            <v>Health Care Equipment &amp; Supplies</v>
          </cell>
          <cell r="H429">
            <v>60977.757823</v>
          </cell>
        </row>
        <row r="430">
          <cell r="C430" t="str">
            <v>Financials</v>
          </cell>
          <cell r="E430" t="str">
            <v>Banks</v>
          </cell>
          <cell r="H430">
            <v>27171.531499999997</v>
          </cell>
        </row>
        <row r="431">
          <cell r="C431" t="str">
            <v>Financials</v>
          </cell>
          <cell r="E431" t="str">
            <v>Banks</v>
          </cell>
          <cell r="H431">
            <v>12458.284010000001</v>
          </cell>
        </row>
        <row r="432">
          <cell r="C432" t="str">
            <v>Information Technology</v>
          </cell>
          <cell r="E432" t="str">
            <v>Software</v>
          </cell>
          <cell r="H432">
            <v>14791.481379999999</v>
          </cell>
        </row>
        <row r="433">
          <cell r="C433" t="str">
            <v>Financials</v>
          </cell>
          <cell r="E433" t="str">
            <v>Consumer Finance</v>
          </cell>
          <cell r="H433">
            <v>21192.220797000005</v>
          </cell>
        </row>
        <row r="434">
          <cell r="C434" t="str">
            <v>Information Technology</v>
          </cell>
          <cell r="E434" t="str">
            <v>Software</v>
          </cell>
          <cell r="H434">
            <v>16355.096519999997</v>
          </cell>
        </row>
        <row r="435">
          <cell r="C435" t="str">
            <v>Consumer Staples</v>
          </cell>
          <cell r="E435" t="str">
            <v>Food &amp; Staples Retailing</v>
          </cell>
          <cell r="H435">
            <v>30898.7656436</v>
          </cell>
        </row>
        <row r="436">
          <cell r="C436" t="str">
            <v>Financials</v>
          </cell>
          <cell r="E436" t="str">
            <v>Capital Markets</v>
          </cell>
          <cell r="H436">
            <v>23829.587040000002</v>
          </cell>
        </row>
        <row r="437">
          <cell r="C437" t="str">
            <v>Communication Services</v>
          </cell>
          <cell r="E437" t="str">
            <v>Entertainment</v>
          </cell>
          <cell r="H437">
            <v>10870.34172</v>
          </cell>
        </row>
        <row r="438">
          <cell r="C438" t="str">
            <v>Consumer Discretionary</v>
          </cell>
          <cell r="E438" t="str">
            <v>Textiles Apparel &amp; Luxury Goods</v>
          </cell>
          <cell r="H438">
            <v>9235.7993000000006</v>
          </cell>
        </row>
        <row r="439">
          <cell r="C439" t="str">
            <v>Consumer Discretionary</v>
          </cell>
          <cell r="E439" t="str">
            <v>Multiline Retail</v>
          </cell>
          <cell r="H439">
            <v>40463.00836</v>
          </cell>
        </row>
        <row r="440">
          <cell r="C440" t="str">
            <v>Information Technology</v>
          </cell>
          <cell r="E440" t="str">
            <v>Electronic Equipment Instruments &amp; Components</v>
          </cell>
          <cell r="H440">
            <v>28002.894560000001</v>
          </cell>
        </row>
        <row r="441">
          <cell r="C441" t="str">
            <v>Energy</v>
          </cell>
          <cell r="E441" t="str">
            <v>Energy Equipment &amp; Services</v>
          </cell>
          <cell r="H441">
            <v>10100.799052999999</v>
          </cell>
        </row>
        <row r="442">
          <cell r="C442" t="str">
            <v>Information Technology</v>
          </cell>
          <cell r="E442" t="str">
            <v>Semiconductors &amp; Semiconductor Equipment</v>
          </cell>
          <cell r="H442">
            <v>102886.11055</v>
          </cell>
        </row>
        <row r="443">
          <cell r="C443" t="str">
            <v>Industrials</v>
          </cell>
          <cell r="E443" t="str">
            <v>Aerospace &amp; Defense</v>
          </cell>
          <cell r="H443">
            <v>12064.847389999999</v>
          </cell>
        </row>
        <row r="444">
          <cell r="C444" t="str">
            <v>Financials</v>
          </cell>
          <cell r="E444" t="str">
            <v>Capital Markets</v>
          </cell>
          <cell r="H444">
            <v>45662.072706999999</v>
          </cell>
        </row>
        <row r="445">
          <cell r="C445" t="str">
            <v>Consumer Staples</v>
          </cell>
          <cell r="E445" t="str">
            <v>Food Products</v>
          </cell>
          <cell r="H445">
            <v>19913.618077400002</v>
          </cell>
        </row>
        <row r="446">
          <cell r="C446" t="str">
            <v>Industrials</v>
          </cell>
          <cell r="E446" t="str">
            <v>Machinery</v>
          </cell>
          <cell r="H446">
            <v>34331.311350000004</v>
          </cell>
        </row>
        <row r="447">
          <cell r="C447" t="str">
            <v>Health Care</v>
          </cell>
          <cell r="E447" t="str">
            <v>Life Sciences Tools &amp; Services</v>
          </cell>
          <cell r="H447">
            <v>106936.26288000001</v>
          </cell>
        </row>
        <row r="448">
          <cell r="C448" t="str">
            <v>Consumer Discretionary</v>
          </cell>
          <cell r="E448" t="str">
            <v>Specialty Retail</v>
          </cell>
          <cell r="H448">
            <v>10530.9621931</v>
          </cell>
        </row>
        <row r="449">
          <cell r="C449" t="str">
            <v>Consumer Discretionary</v>
          </cell>
          <cell r="E449" t="str">
            <v>Specialty Retail</v>
          </cell>
          <cell r="H449">
            <v>65019.721120000002</v>
          </cell>
        </row>
        <row r="450">
          <cell r="C450" t="str">
            <v>Financials</v>
          </cell>
          <cell r="E450" t="str">
            <v>Insurance</v>
          </cell>
          <cell r="H450">
            <v>8308.0904704000004</v>
          </cell>
        </row>
        <row r="451">
          <cell r="C451" t="str">
            <v>Information Technology</v>
          </cell>
          <cell r="E451" t="str">
            <v>IT Services</v>
          </cell>
          <cell r="H451">
            <v>15132.051008100001</v>
          </cell>
        </row>
        <row r="452">
          <cell r="C452" t="str">
            <v>Consumer Discretionary</v>
          </cell>
          <cell r="E452" t="str">
            <v>Specialty Retail</v>
          </cell>
          <cell r="H452">
            <v>11046.1824</v>
          </cell>
        </row>
        <row r="453">
          <cell r="C453" t="str">
            <v>Industrials</v>
          </cell>
          <cell r="E453" t="str">
            <v>Aerospace &amp; Defense</v>
          </cell>
          <cell r="H453">
            <v>21686.204248800001</v>
          </cell>
        </row>
        <row r="454">
          <cell r="C454" t="str">
            <v>Financials</v>
          </cell>
          <cell r="E454" t="str">
            <v>Insurance</v>
          </cell>
          <cell r="H454">
            <v>34591.140030000002</v>
          </cell>
        </row>
        <row r="455">
          <cell r="C455" t="str">
            <v>Communication Services</v>
          </cell>
          <cell r="E455" t="str">
            <v>Interactive Media &amp; Services</v>
          </cell>
          <cell r="H455">
            <v>5321.7164256000005</v>
          </cell>
        </row>
        <row r="456">
          <cell r="C456" t="str">
            <v>Communication Services</v>
          </cell>
          <cell r="E456" t="str">
            <v>Entertainment</v>
          </cell>
          <cell r="H456">
            <v>13625.251859999998</v>
          </cell>
        </row>
        <row r="457">
          <cell r="C457" t="str">
            <v>Communication Services</v>
          </cell>
          <cell r="E457" t="str">
            <v>Entertainment</v>
          </cell>
          <cell r="H457">
            <v>6104.9593439999999</v>
          </cell>
        </row>
        <row r="458">
          <cell r="C458" t="str">
            <v>Communication Services</v>
          </cell>
          <cell r="E458" t="str">
            <v>Interactive Media &amp; Services</v>
          </cell>
          <cell r="H458">
            <v>23726.716063199998</v>
          </cell>
        </row>
        <row r="459">
          <cell r="C459" t="str">
            <v>Consumer Staples</v>
          </cell>
          <cell r="E459" t="str">
            <v>Food Products</v>
          </cell>
          <cell r="H459">
            <v>19156.274159999997</v>
          </cell>
        </row>
        <row r="460">
          <cell r="C460" t="str">
            <v>Real Estate</v>
          </cell>
          <cell r="E460" t="str">
            <v>Equity Real Estate Investment Trusts (REITs)</v>
          </cell>
          <cell r="H460">
            <v>12264.6895</v>
          </cell>
        </row>
        <row r="461">
          <cell r="C461" t="str">
            <v>Consumer Discretionary</v>
          </cell>
          <cell r="E461" t="str">
            <v>Specialty Retail</v>
          </cell>
          <cell r="H461">
            <v>18638.825656000001</v>
          </cell>
        </row>
        <row r="462">
          <cell r="C462" t="str">
            <v>Consumer Discretionary</v>
          </cell>
          <cell r="E462" t="str">
            <v>Textiles Apparel &amp; Luxury Goods</v>
          </cell>
          <cell r="H462">
            <v>4016.8067099999998</v>
          </cell>
        </row>
        <row r="463">
          <cell r="C463" t="str">
            <v>Consumer Discretionary</v>
          </cell>
          <cell r="E463" t="str">
            <v>Textiles Apparel &amp; Luxury Goods</v>
          </cell>
          <cell r="H463">
            <v>3658.2172499999997</v>
          </cell>
        </row>
        <row r="464">
          <cell r="C464" t="str">
            <v>Industrials</v>
          </cell>
          <cell r="E464" t="str">
            <v>Road &amp; Rail</v>
          </cell>
          <cell r="H464">
            <v>116383.35800000001</v>
          </cell>
        </row>
        <row r="465">
          <cell r="C465" t="str">
            <v>Industrials</v>
          </cell>
          <cell r="E465" t="str">
            <v>Airlines</v>
          </cell>
          <cell r="H465">
            <v>17886.032043300002</v>
          </cell>
        </row>
        <row r="466">
          <cell r="C466" t="str">
            <v>Industrials</v>
          </cell>
          <cell r="E466" t="str">
            <v>Air Freight &amp; Logistics</v>
          </cell>
          <cell r="H466">
            <v>75111.132880000005</v>
          </cell>
        </row>
        <row r="467">
          <cell r="C467" t="str">
            <v>Industrials</v>
          </cell>
          <cell r="E467" t="str">
            <v>Trading Companies &amp; Distributors</v>
          </cell>
          <cell r="H467">
            <v>9241.3110099999994</v>
          </cell>
        </row>
        <row r="468">
          <cell r="C468" t="str">
            <v>Industrials</v>
          </cell>
          <cell r="E468" t="str">
            <v>Aerospace &amp; Defense</v>
          </cell>
          <cell r="H468">
            <v>101575.296051</v>
          </cell>
        </row>
        <row r="469">
          <cell r="C469" t="str">
            <v>Health Care</v>
          </cell>
          <cell r="E469" t="str">
            <v>Health Care Providers &amp; Services</v>
          </cell>
          <cell r="H469">
            <v>240364.51949999999</v>
          </cell>
        </row>
        <row r="470">
          <cell r="C470" t="str">
            <v>Health Care</v>
          </cell>
          <cell r="E470" t="str">
            <v>Health Care Providers &amp; Services</v>
          </cell>
          <cell r="H470">
            <v>11194.288540000001</v>
          </cell>
        </row>
        <row r="471">
          <cell r="C471" t="str">
            <v>Financials</v>
          </cell>
          <cell r="E471" t="str">
            <v>Insurance</v>
          </cell>
          <cell r="H471">
            <v>7413.1820399999997</v>
          </cell>
        </row>
        <row r="472">
          <cell r="C472" t="str">
            <v>Financials</v>
          </cell>
          <cell r="E472" t="str">
            <v>Banks</v>
          </cell>
          <cell r="H472">
            <v>75785.931339000002</v>
          </cell>
        </row>
        <row r="473">
          <cell r="C473" t="str">
            <v>Energy</v>
          </cell>
          <cell r="E473" t="str">
            <v>Oil Gas &amp; Consumable Fuels</v>
          </cell>
          <cell r="H473">
            <v>36098.55416</v>
          </cell>
        </row>
        <row r="474">
          <cell r="C474" t="str">
            <v>Health Care</v>
          </cell>
          <cell r="E474" t="str">
            <v>Health Care Equipment &amp; Supplies</v>
          </cell>
          <cell r="H474">
            <v>12329.46796</v>
          </cell>
        </row>
        <row r="475">
          <cell r="C475" t="str">
            <v>Real Estate</v>
          </cell>
          <cell r="E475" t="str">
            <v>Equity Real Estate Investment Trusts (REITs)</v>
          </cell>
          <cell r="H475">
            <v>21969.552479999998</v>
          </cell>
        </row>
        <row r="476">
          <cell r="C476" t="str">
            <v>Information Technology</v>
          </cell>
          <cell r="E476" t="str">
            <v>IT Services</v>
          </cell>
          <cell r="H476">
            <v>19157.75202</v>
          </cell>
        </row>
        <row r="477">
          <cell r="C477" t="str">
            <v>Industrials</v>
          </cell>
          <cell r="E477" t="str">
            <v>Professional Services</v>
          </cell>
          <cell r="H477">
            <v>20976.697899999999</v>
          </cell>
        </row>
        <row r="478">
          <cell r="C478" t="str">
            <v>Communication Services</v>
          </cell>
          <cell r="E478" t="str">
            <v>Diversified Telecommunication Services</v>
          </cell>
          <cell r="H478">
            <v>238293.30505000002</v>
          </cell>
        </row>
        <row r="479">
          <cell r="C479" t="str">
            <v>Health Care</v>
          </cell>
          <cell r="E479" t="str">
            <v>Biotechnology</v>
          </cell>
          <cell r="H479">
            <v>46013.146860000001</v>
          </cell>
        </row>
        <row r="480">
          <cell r="C480" t="str">
            <v>Consumer Discretionary</v>
          </cell>
          <cell r="E480" t="str">
            <v>Textiles Apparel &amp; Luxury Goods</v>
          </cell>
          <cell r="H480">
            <v>27547.716811999999</v>
          </cell>
        </row>
        <row r="481">
          <cell r="C481" t="str">
            <v>Communication Services</v>
          </cell>
          <cell r="E481" t="str">
            <v>Entertainment</v>
          </cell>
          <cell r="H481">
            <v>9198.1764000000003</v>
          </cell>
        </row>
        <row r="482">
          <cell r="C482" t="str">
            <v>Information Technology</v>
          </cell>
          <cell r="E482" t="str">
            <v>IT Services</v>
          </cell>
          <cell r="H482">
            <v>269089.71375</v>
          </cell>
        </row>
        <row r="483">
          <cell r="C483" t="str">
            <v>Real Estate</v>
          </cell>
          <cell r="E483" t="str">
            <v>Equity Real Estate Investment Trusts (REITs)</v>
          </cell>
          <cell r="H483">
            <v>11537.161664400002</v>
          </cell>
        </row>
        <row r="484">
          <cell r="C484" t="str">
            <v>Materials</v>
          </cell>
          <cell r="E484" t="str">
            <v>Construction Materials</v>
          </cell>
          <cell r="H484">
            <v>15206.705849999998</v>
          </cell>
        </row>
        <row r="485">
          <cell r="C485" t="str">
            <v>Consumer Staples</v>
          </cell>
          <cell r="E485" t="str">
            <v>Food &amp; Staples Retailing</v>
          </cell>
          <cell r="H485">
            <v>50353.071677999993</v>
          </cell>
        </row>
        <row r="486">
          <cell r="C486" t="str">
            <v>Consumer Staples</v>
          </cell>
          <cell r="E486" t="str">
            <v>Food &amp; Staples Retailing</v>
          </cell>
          <cell r="H486">
            <v>140421.67473599999</v>
          </cell>
        </row>
        <row r="487">
          <cell r="C487" t="str">
            <v>Communication Services</v>
          </cell>
          <cell r="E487" t="str">
            <v>Entertainment</v>
          </cell>
          <cell r="H487">
            <v>192070.84042699999</v>
          </cell>
        </row>
        <row r="488">
          <cell r="C488" t="str">
            <v>Industrials</v>
          </cell>
          <cell r="E488" t="str">
            <v>Commercial Services &amp; Supplies</v>
          </cell>
          <cell r="H488">
            <v>39299.662079999995</v>
          </cell>
        </row>
        <row r="489">
          <cell r="C489" t="str">
            <v>Health Care</v>
          </cell>
          <cell r="E489" t="str">
            <v>Life Sciences Tools &amp; Services</v>
          </cell>
          <cell r="H489">
            <v>17539.03312</v>
          </cell>
        </row>
        <row r="490">
          <cell r="C490" t="str">
            <v>Utilities</v>
          </cell>
          <cell r="E490" t="str">
            <v>Multi-Utilities</v>
          </cell>
          <cell r="H490">
            <v>24523.471699999998</v>
          </cell>
        </row>
        <row r="491">
          <cell r="C491" t="str">
            <v>Health Care</v>
          </cell>
          <cell r="E491" t="str">
            <v>Health Care Providers &amp; Services</v>
          </cell>
          <cell r="H491">
            <v>12197.048159999998</v>
          </cell>
        </row>
        <row r="492">
          <cell r="C492" t="str">
            <v>Financials</v>
          </cell>
          <cell r="E492" t="str">
            <v>Banks</v>
          </cell>
          <cell r="H492">
            <v>206361.77687999999</v>
          </cell>
        </row>
        <row r="493">
          <cell r="C493" t="str">
            <v>Real Estate</v>
          </cell>
          <cell r="E493" t="str">
            <v>Equity Real Estate Investment Trusts (REITs)</v>
          </cell>
          <cell r="H493">
            <v>29170.255499999999</v>
          </cell>
        </row>
        <row r="494">
          <cell r="C494" t="str">
            <v>Information Technology</v>
          </cell>
          <cell r="E494" t="str">
            <v>Technology Hardware Storage &amp; Peripherals</v>
          </cell>
          <cell r="H494">
            <v>13719.44167</v>
          </cell>
        </row>
        <row r="495">
          <cell r="C495" t="str">
            <v>Information Technology</v>
          </cell>
          <cell r="E495" t="str">
            <v>IT Services</v>
          </cell>
          <cell r="H495">
            <v>7846.0380000000005</v>
          </cell>
        </row>
        <row r="496">
          <cell r="C496" t="str">
            <v>Consumer Discretionary</v>
          </cell>
          <cell r="E496" t="str">
            <v>Auto Components</v>
          </cell>
          <cell r="H496">
            <v>20914.615050000004</v>
          </cell>
        </row>
        <row r="497">
          <cell r="C497" t="str">
            <v>Materials</v>
          </cell>
          <cell r="E497" t="str">
            <v>Containers &amp; Packaging</v>
          </cell>
          <cell r="H497">
            <v>9614.7934499999992</v>
          </cell>
        </row>
        <row r="498">
          <cell r="C498" t="str">
            <v>Real Estate</v>
          </cell>
          <cell r="E498" t="str">
            <v>Equity Real Estate Investment Trusts (REITs)</v>
          </cell>
          <cell r="H498">
            <v>18939.313880000002</v>
          </cell>
        </row>
        <row r="499">
          <cell r="C499" t="str">
            <v>Consumer Discretionary</v>
          </cell>
          <cell r="E499" t="str">
            <v>Household Durables</v>
          </cell>
          <cell r="H499">
            <v>8302.540500000001</v>
          </cell>
        </row>
        <row r="500">
          <cell r="C500" t="str">
            <v>Financials</v>
          </cell>
          <cell r="E500" t="str">
            <v>Insurance</v>
          </cell>
          <cell r="H500">
            <v>22261.057860000001</v>
          </cell>
        </row>
        <row r="501">
          <cell r="C501" t="str">
            <v>Consumer Discretionary</v>
          </cell>
          <cell r="E501" t="str">
            <v>Hotels Restaurants &amp; Leisure</v>
          </cell>
          <cell r="H501">
            <v>11444.399009999999</v>
          </cell>
        </row>
        <row r="502">
          <cell r="C502" t="str">
            <v>Utilities</v>
          </cell>
          <cell r="E502" t="str">
            <v>Electric Utilities</v>
          </cell>
          <cell r="H502">
            <v>28708.400129999998</v>
          </cell>
        </row>
        <row r="503">
          <cell r="C503" t="str">
            <v>Information Technology</v>
          </cell>
          <cell r="E503" t="str">
            <v>Technology Hardware Storage &amp; Peripherals</v>
          </cell>
          <cell r="H503">
            <v>6397.5704561999992</v>
          </cell>
        </row>
        <row r="504">
          <cell r="C504" t="str">
            <v>Information Technology</v>
          </cell>
          <cell r="E504" t="str">
            <v>Semiconductors &amp; Semiconductor Equipment</v>
          </cell>
          <cell r="H504">
            <v>31977.144839999997</v>
          </cell>
        </row>
        <row r="505">
          <cell r="C505" t="str">
            <v>Industrials</v>
          </cell>
          <cell r="E505" t="str">
            <v>Machinery</v>
          </cell>
          <cell r="H505">
            <v>14037.45354</v>
          </cell>
        </row>
        <row r="506">
          <cell r="C506" t="str">
            <v>Consumer Discretionary</v>
          </cell>
          <cell r="E506" t="str">
            <v>Hotels Restaurants &amp; Leisure</v>
          </cell>
          <cell r="H506">
            <v>30203.227979999996</v>
          </cell>
        </row>
        <row r="507">
          <cell r="C507" t="str">
            <v>Health Care</v>
          </cell>
          <cell r="E507" t="str">
            <v>Health Care Equipment &amp; Supplies</v>
          </cell>
          <cell r="H507">
            <v>26050.89719</v>
          </cell>
        </row>
        <row r="508">
          <cell r="C508" t="str">
            <v>Financials</v>
          </cell>
          <cell r="E508" t="str">
            <v>Banks</v>
          </cell>
          <cell r="H508">
            <v>8769.9976000000006</v>
          </cell>
        </row>
        <row r="509">
          <cell r="C509" t="str">
            <v>Health Care</v>
          </cell>
          <cell r="E509" t="str">
            <v>Pharmaceuticals</v>
          </cell>
          <cell r="H509">
            <v>47159.042000000001</v>
          </cell>
        </row>
        <row r="512">
          <cell r="G512">
            <v>2824.23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
  <sheetViews>
    <sheetView workbookViewId="0"/>
  </sheetViews>
  <sheetFormatPr defaultRowHeight="12.75"/>
  <sheetData>
    <row r="1" spans="1:2">
      <c r="B1" t="s">
        <v>101</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18</v>
      </c>
      <c r="Z1" s="470" t="s">
        <v>63</v>
      </c>
      <c r="AA1" s="470" t="s">
        <v>63</v>
      </c>
      <c r="AB1" s="483" t="s">
        <v>63</v>
      </c>
      <c r="AC1" s="483"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f>+'HC Equip &amp; Svcs'!C3+'Pharma, Biotech, LS'!C3</f>
        <v>762624.57149235543</v>
      </c>
      <c r="D3" s="179">
        <f>+'HC Equip &amp; Svcs'!D3+'Pharma, Biotech, LS'!D3</f>
        <v>865722.29280077154</v>
      </c>
      <c r="E3" s="179">
        <f>+'HC Equip &amp; Svcs'!E3+'Pharma, Biotech, LS'!E3</f>
        <v>936724.21445288335</v>
      </c>
      <c r="F3" s="179">
        <f>+'HC Equip &amp; Svcs'!F3+'Pharma, Biotech, LS'!F3</f>
        <v>992168.20237222034</v>
      </c>
      <c r="G3" s="179">
        <f>+'HC Equip &amp; Svcs'!G3+'Pharma, Biotech, LS'!G3</f>
        <v>1061114.8762349868</v>
      </c>
      <c r="H3" s="179">
        <f>+'HC Equip &amp; Svcs'!H3+'Pharma, Biotech, LS'!H3</f>
        <v>1136631.4263367616</v>
      </c>
      <c r="I3" s="179">
        <f>+'HC Equip &amp; Svcs'!I3+'Pharma, Biotech, LS'!I3</f>
        <v>1166634.1705881595</v>
      </c>
      <c r="J3" s="179">
        <f>+'HC Equip &amp; Svcs'!J3+'Pharma, Biotech, LS'!J3</f>
        <v>1224090.9457762202</v>
      </c>
      <c r="K3" s="179">
        <f>+'HC Equip &amp; Svcs'!K3+'Pharma, Biotech, LS'!K3</f>
        <v>1358761.36278591</v>
      </c>
      <c r="L3" s="179">
        <f>+'HC Equip &amp; Svcs'!L3+'Pharma, Biotech, LS'!L3</f>
        <v>1486302.0659166439</v>
      </c>
      <c r="M3" s="180">
        <f>+'HC Equip &amp; Svcs'!M3+'Pharma, Biotech, LS'!M3</f>
        <v>1624687.6381040763</v>
      </c>
      <c r="N3" s="179">
        <f>+'HC Equip &amp; Svcs'!N3+'Pharma, Biotech, LS'!N3</f>
        <v>410736.60594718507</v>
      </c>
      <c r="O3" s="179">
        <f>+'HC Equip &amp; Svcs'!O3+'Pharma, Biotech, LS'!O3</f>
        <v>424721.51463625737</v>
      </c>
      <c r="P3" s="179">
        <f>+'HC Equip &amp; Svcs'!P3+'Pharma, Biotech, LS'!P3</f>
        <v>429211.48380429979</v>
      </c>
      <c r="Q3" s="179">
        <f>+'HC Equip &amp; Svcs'!Q3+'Pharma, Biotech, LS'!Q3</f>
        <v>447908.03749781108</v>
      </c>
      <c r="R3" s="180">
        <f>+'HC Equip &amp; Svcs'!R3+'Pharma, Biotech, LS'!R3</f>
        <v>1712453.5911126379</v>
      </c>
      <c r="S3" s="179">
        <f>+'HC Equip &amp; Svcs'!S3+'Pharma, Biotech, LS'!S3</f>
        <v>442861.60599276453</v>
      </c>
      <c r="T3" s="179">
        <f>+'HC Equip &amp; Svcs'!T3+'Pharma, Biotech, LS'!T3</f>
        <v>458553.85416594095</v>
      </c>
      <c r="U3" s="179">
        <f>+'HC Equip &amp; Svcs'!U3+'Pharma, Biotech, LS'!U3</f>
        <v>460513.52225532476</v>
      </c>
      <c r="V3" s="179">
        <f>+'HC Equip &amp; Svcs'!V3+'Pharma, Biotech, LS'!V3</f>
        <v>488034.32349899475</v>
      </c>
      <c r="W3" s="180">
        <f>+'HC Equip &amp; Svcs'!W3+'Pharma, Biotech, LS'!W3</f>
        <v>1846246.7827493863</v>
      </c>
      <c r="X3" s="179">
        <f>+'HC Equip &amp; Svcs'!X3+'Pharma, Biotech, LS'!X3</f>
        <v>505328.81024429511</v>
      </c>
      <c r="Y3" s="179">
        <f>+'HC Equip &amp; Svcs'!Y3+'Pharma, Biotech, LS'!Y3</f>
        <v>524652.33463283558</v>
      </c>
      <c r="Z3" s="179">
        <f>+'HC Equip &amp; Svcs'!Z3+'Pharma, Biotech, LS'!Z3</f>
        <v>532703.67677907494</v>
      </c>
      <c r="AA3" s="179">
        <f>+'HC Equip &amp; Svcs'!AA3+'Pharma, Biotech, LS'!AA3</f>
        <v>541895.10964048002</v>
      </c>
      <c r="AB3" s="180">
        <f>+'HC Equip &amp; Svcs'!AB3+'Pharma, Biotech, LS'!AB3</f>
        <v>2104092.9835708654</v>
      </c>
      <c r="AC3" s="180">
        <f>+'HC Equip &amp; Svcs'!AC3+'Pharma, Biotech, LS'!AC3</f>
        <v>2241347.3810353195</v>
      </c>
      <c r="AE3" s="179">
        <f>+'HC Equip &amp; Svcs'!AE3+'Pharma, Biotech, LS'!AE3</f>
        <v>1846246.7827493863</v>
      </c>
      <c r="AF3" s="179">
        <f>+'HC Equip &amp; Svcs'!AF3+'Pharma, Biotech, LS'!AF3</f>
        <v>2107325.1163670882</v>
      </c>
      <c r="AG3" s="179">
        <f>+'HC Equip &amp; Svcs'!AG3+'Pharma, Biotech, LS'!AG3</f>
        <v>2242506.1691177408</v>
      </c>
      <c r="AI3" s="245">
        <f>+AF3/AB3-1</f>
        <v>1.5361169023706545E-3</v>
      </c>
      <c r="AJ3" s="245">
        <f>+AG3/AC3-1</f>
        <v>5.1700512478625171E-4</v>
      </c>
    </row>
    <row r="4" spans="1:37" s="234" customFormat="1" ht="12.75" customHeight="1">
      <c r="A4" s="278"/>
      <c r="B4" s="458" t="s">
        <v>60</v>
      </c>
      <c r="C4" s="386"/>
      <c r="D4" s="384">
        <v>0.13518804030490084</v>
      </c>
      <c r="E4" s="384">
        <v>8.2014662487675194E-2</v>
      </c>
      <c r="F4" s="384">
        <v>4.1299748299488348E-2</v>
      </c>
      <c r="G4" s="384">
        <v>6.675367884226846E-2</v>
      </c>
      <c r="H4" s="384">
        <v>7.1167176893909501E-2</v>
      </c>
      <c r="I4" s="384">
        <v>2.6396194541351115E-2</v>
      </c>
      <c r="J4" s="384">
        <v>4.9250036246661244E-2</v>
      </c>
      <c r="K4" s="384">
        <v>0.11001667602752563</v>
      </c>
      <c r="L4" s="384">
        <v>9.3865417890035996E-2</v>
      </c>
      <c r="M4" s="385">
        <v>9.3107299896058482E-2</v>
      </c>
      <c r="N4" s="384"/>
      <c r="O4" s="384"/>
      <c r="P4" s="384"/>
      <c r="Q4" s="384"/>
      <c r="R4" s="385">
        <v>5.4020201145236868E-2</v>
      </c>
      <c r="S4" s="384">
        <v>7.8213140928836689E-2</v>
      </c>
      <c r="T4" s="384">
        <v>7.9657701255511748E-2</v>
      </c>
      <c r="U4" s="384">
        <v>7.2929172755539007E-2</v>
      </c>
      <c r="V4" s="384">
        <v>8.9585992306243423E-2</v>
      </c>
      <c r="W4" s="385">
        <v>7.8129528491232225E-2</v>
      </c>
      <c r="X4" s="384">
        <v>0.14105355579763468</v>
      </c>
      <c r="Y4" s="384">
        <v>0.14414551282557753</v>
      </c>
      <c r="Z4" s="384">
        <v>0.15676011894331587</v>
      </c>
      <c r="AA4" s="384">
        <v>0.11036270103980939</v>
      </c>
      <c r="AB4" s="385">
        <v>0.13965966155266685</v>
      </c>
      <c r="AC4" s="385">
        <v>6.5232096934955797E-2</v>
      </c>
      <c r="AE4" s="384">
        <f>INDEX(C4:AD4,1,MATCH(AE$2,$C$2:$AD$2,0))</f>
        <v>7.8129528491232225E-2</v>
      </c>
      <c r="AF4" s="237">
        <f>+AF3/AE3-1</f>
        <v>0.14141031202172782</v>
      </c>
      <c r="AG4" s="237">
        <f>+AG3/AF3-1</f>
        <v>6.4148171395449927E-2</v>
      </c>
    </row>
    <row r="5" spans="1:37" s="187" customFormat="1" ht="12.75" customHeight="1">
      <c r="A5" s="313"/>
      <c r="B5" s="458" t="s">
        <v>93</v>
      </c>
      <c r="C5" s="384"/>
      <c r="D5" s="384"/>
      <c r="E5" s="384"/>
      <c r="F5" s="384"/>
      <c r="G5" s="384"/>
      <c r="H5" s="384"/>
      <c r="I5" s="384"/>
      <c r="J5" s="384"/>
      <c r="K5" s="384"/>
      <c r="L5" s="384"/>
      <c r="M5" s="385"/>
      <c r="N5" s="384"/>
      <c r="O5" s="384">
        <v>3.4048362105009389E-2</v>
      </c>
      <c r="P5" s="384">
        <v>1.0571560453883855E-2</v>
      </c>
      <c r="Q5" s="384">
        <v>4.3560236384626139E-2</v>
      </c>
      <c r="R5" s="385"/>
      <c r="S5" s="384">
        <v>-1.126666878593674E-2</v>
      </c>
      <c r="T5" s="384">
        <v>3.5433751675084002E-2</v>
      </c>
      <c r="U5" s="384">
        <v>4.2735832914286842E-3</v>
      </c>
      <c r="V5" s="384">
        <v>5.9761114307543828E-2</v>
      </c>
      <c r="W5" s="385"/>
      <c r="X5" s="384">
        <v>3.5437029554204802E-2</v>
      </c>
      <c r="Y5" s="384">
        <v>3.8239506627771425E-2</v>
      </c>
      <c r="Z5" s="384">
        <v>1.5346052261206111E-2</v>
      </c>
      <c r="AA5" s="384">
        <v>1.7254307154364046E-2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324">
        <f>+'HC Equip &amp; Svcs'!C7+'Pharma, Biotech, LS'!C7</f>
        <v>119709.24615372272</v>
      </c>
      <c r="D7" s="324">
        <f>+'HC Equip &amp; Svcs'!D7+'Pharma, Biotech, LS'!D7</f>
        <v>134484.2745329109</v>
      </c>
      <c r="E7" s="324">
        <f>+'HC Equip &amp; Svcs'!E7+'Pharma, Biotech, LS'!E7</f>
        <v>146885.01616137588</v>
      </c>
      <c r="F7" s="324">
        <f>+'HC Equip &amp; Svcs'!F7+'Pharma, Biotech, LS'!F7</f>
        <v>155144.2063214574</v>
      </c>
      <c r="G7" s="324">
        <f>+'HC Equip &amp; Svcs'!G7+'Pharma, Biotech, LS'!G7</f>
        <v>189211.46733128262</v>
      </c>
      <c r="H7" s="324">
        <f>+'HC Equip &amp; Svcs'!H7+'Pharma, Biotech, LS'!H7</f>
        <v>206637.40538013572</v>
      </c>
      <c r="I7" s="324">
        <f>+'HC Equip &amp; Svcs'!I7+'Pharma, Biotech, LS'!I7</f>
        <v>211689.77242570848</v>
      </c>
      <c r="J7" s="324">
        <f>+'HC Equip &amp; Svcs'!J7+'Pharma, Biotech, LS'!J7</f>
        <v>209308.72070935793</v>
      </c>
      <c r="K7" s="324">
        <f>+'HC Equip &amp; Svcs'!K7+'Pharma, Biotech, LS'!K7</f>
        <v>234736.23447158732</v>
      </c>
      <c r="L7" s="324">
        <f>+'HC Equip &amp; Svcs'!L7+'Pharma, Biotech, LS'!L7</f>
        <v>267556.38493737701</v>
      </c>
      <c r="M7" s="467">
        <f>+'HC Equip &amp; Svcs'!M7+'Pharma, Biotech, LS'!M7</f>
        <v>290609.32067706261</v>
      </c>
      <c r="N7" s="324">
        <f>+'HC Equip &amp; Svcs'!N7+'Pharma, Biotech, LS'!N7</f>
        <v>73296.033502216218</v>
      </c>
      <c r="O7" s="324">
        <f>+'HC Equip &amp; Svcs'!O7+'Pharma, Biotech, LS'!O7</f>
        <v>75461.797384775418</v>
      </c>
      <c r="P7" s="324">
        <f>+'HC Equip &amp; Svcs'!P7+'Pharma, Biotech, LS'!P7</f>
        <v>76748.555511841696</v>
      </c>
      <c r="Q7" s="324">
        <f>+'HC Equip &amp; Svcs'!Q7+'Pharma, Biotech, LS'!Q7</f>
        <v>74889.066215146857</v>
      </c>
      <c r="R7" s="467">
        <f>+'HC Equip &amp; Svcs'!R7+'Pharma, Biotech, LS'!R7</f>
        <v>309170.23232571332</v>
      </c>
      <c r="S7" s="324">
        <f>+'HC Equip &amp; Svcs'!S7+'Pharma, Biotech, LS'!S7</f>
        <v>79703.223077663948</v>
      </c>
      <c r="T7" s="324">
        <f>+'HC Equip &amp; Svcs'!T7+'Pharma, Biotech, LS'!T7</f>
        <v>81819.457999425547</v>
      </c>
      <c r="U7" s="324">
        <f>+'HC Equip &amp; Svcs'!U7+'Pharma, Biotech, LS'!U7</f>
        <v>82309.028443432529</v>
      </c>
      <c r="V7" s="324">
        <f>+'HC Equip &amp; Svcs'!V7+'Pharma, Biotech, LS'!V7</f>
        <v>80484.444929586403</v>
      </c>
      <c r="W7" s="467">
        <f>+'HC Equip &amp; Svcs'!W7+'Pharma, Biotech, LS'!W7</f>
        <v>328851.47203824762</v>
      </c>
      <c r="X7" s="324">
        <f>+'HC Equip &amp; Svcs'!X7+'Pharma, Biotech, LS'!X7</f>
        <v>85637.063166123873</v>
      </c>
      <c r="Y7" s="324">
        <f>+'HC Equip &amp; Svcs'!Y7+'Pharma, Biotech, LS'!Y7</f>
        <v>89349.200392973813</v>
      </c>
      <c r="Z7" s="324"/>
      <c r="AA7" s="324"/>
      <c r="AB7" s="467"/>
      <c r="AC7" s="467"/>
      <c r="AE7" s="466"/>
      <c r="AF7" s="466"/>
      <c r="AG7" s="466"/>
    </row>
    <row r="8" spans="1:37" s="234" customFormat="1" ht="12.75" customHeight="1">
      <c r="A8" s="278"/>
      <c r="B8" s="458" t="s">
        <v>58</v>
      </c>
      <c r="C8" s="386">
        <f t="shared" ref="C8:Y8" si="1">+C7/C3</f>
        <v>0.15697008807291321</v>
      </c>
      <c r="D8" s="384">
        <f t="shared" si="1"/>
        <v>0.155343434784184</v>
      </c>
      <c r="E8" s="384">
        <f t="shared" si="1"/>
        <v>0.15680710917371518</v>
      </c>
      <c r="F8" s="384">
        <f t="shared" si="1"/>
        <v>0.15636885555343943</v>
      </c>
      <c r="G8" s="384">
        <f t="shared" si="1"/>
        <v>0.17831383912233573</v>
      </c>
      <c r="H8" s="384">
        <f t="shared" si="1"/>
        <v>0.18179807507707701</v>
      </c>
      <c r="I8" s="384">
        <f t="shared" si="1"/>
        <v>0.18145343052911345</v>
      </c>
      <c r="J8" s="384">
        <f t="shared" si="1"/>
        <v>0.1709911517862189</v>
      </c>
      <c r="K8" s="384">
        <f t="shared" si="1"/>
        <v>0.17275751349766116</v>
      </c>
      <c r="L8" s="384">
        <f t="shared" si="1"/>
        <v>0.18001481063162456</v>
      </c>
      <c r="M8" s="385">
        <f t="shared" si="1"/>
        <v>0.17887088807802354</v>
      </c>
      <c r="N8" s="384">
        <f t="shared" si="1"/>
        <v>0.17845020979610726</v>
      </c>
      <c r="O8" s="384">
        <f t="shared" si="1"/>
        <v>0.17767359265848087</v>
      </c>
      <c r="P8" s="384">
        <f t="shared" si="1"/>
        <v>0.17881291253342937</v>
      </c>
      <c r="Q8" s="384">
        <f t="shared" si="1"/>
        <v>0.16719741541925967</v>
      </c>
      <c r="R8" s="385">
        <f t="shared" si="1"/>
        <v>0.18054225465160501</v>
      </c>
      <c r="S8" s="384">
        <f t="shared" si="1"/>
        <v>0.17997320607414799</v>
      </c>
      <c r="T8" s="384">
        <f t="shared" si="1"/>
        <v>0.1784293322498535</v>
      </c>
      <c r="U8" s="384">
        <f t="shared" si="1"/>
        <v>0.17873314129915502</v>
      </c>
      <c r="V8" s="384">
        <f t="shared" si="1"/>
        <v>0.16491554190809324</v>
      </c>
      <c r="W8" s="385">
        <f t="shared" si="1"/>
        <v>0.17811891406441879</v>
      </c>
      <c r="X8" s="384">
        <f t="shared" si="1"/>
        <v>0.16946800069587101</v>
      </c>
      <c r="Y8" s="384">
        <f t="shared" si="1"/>
        <v>0.17030173029822224</v>
      </c>
      <c r="Z8" s="384"/>
      <c r="AA8" s="384"/>
      <c r="AB8" s="385"/>
      <c r="AC8" s="385"/>
      <c r="AE8" s="384"/>
      <c r="AF8" s="384"/>
      <c r="AG8" s="384"/>
    </row>
    <row r="9" spans="1:37" s="187" customFormat="1" ht="12.75" customHeight="1">
      <c r="A9" s="313"/>
      <c r="B9" s="465" t="s">
        <v>56</v>
      </c>
      <c r="C9" s="384"/>
      <c r="D9" s="384">
        <f t="shared" ref="D9:M9" si="2">+(D7-C7)/(D$3-C$3)</f>
        <v>0.14331091115960545</v>
      </c>
      <c r="E9" s="384">
        <f t="shared" si="2"/>
        <v>0.17465360570415134</v>
      </c>
      <c r="F9" s="384">
        <f t="shared" si="2"/>
        <v>0.14896457614299766</v>
      </c>
      <c r="G9" s="384">
        <f t="shared" si="2"/>
        <v>0.49411028989786682</v>
      </c>
      <c r="H9" s="384">
        <f t="shared" si="2"/>
        <v>0.23075654310701316</v>
      </c>
      <c r="I9" s="384">
        <f t="shared" si="2"/>
        <v>0.16839683074448605</v>
      </c>
      <c r="J9" s="384">
        <f t="shared" si="2"/>
        <v>-4.1440747562966535E-2</v>
      </c>
      <c r="K9" s="384">
        <f t="shared" si="2"/>
        <v>0.18881291323542732</v>
      </c>
      <c r="L9" s="384">
        <f t="shared" si="2"/>
        <v>0.25733079448486201</v>
      </c>
      <c r="M9" s="385">
        <f t="shared" si="2"/>
        <v>0.16658482076774758</v>
      </c>
      <c r="N9" s="384"/>
      <c r="O9" s="384"/>
      <c r="P9" s="384"/>
      <c r="Q9" s="384"/>
      <c r="R9" s="385">
        <f t="shared" ref="R9:Y9" si="3">+(R7-M7)/(R$3-M$3)</f>
        <v>0.21148191311544332</v>
      </c>
      <c r="S9" s="384">
        <f t="shared" si="3"/>
        <v>0.19944558961422909</v>
      </c>
      <c r="T9" s="384">
        <f t="shared" si="3"/>
        <v>0.18791667094355355</v>
      </c>
      <c r="U9" s="384">
        <f t="shared" si="3"/>
        <v>0.17763932340351329</v>
      </c>
      <c r="V9" s="384">
        <f t="shared" si="3"/>
        <v>0.1394442215328498</v>
      </c>
      <c r="W9" s="385">
        <f t="shared" si="3"/>
        <v>0.14710195243693208</v>
      </c>
      <c r="X9" s="384">
        <f t="shared" si="3"/>
        <v>9.499128638071766E-2</v>
      </c>
      <c r="Y9" s="384">
        <f t="shared" si="3"/>
        <v>0.11391702714436122</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f>+'HC Equip &amp; Svcs'!C11+'Pharma, Biotech, LS'!C11</f>
        <v>23082.101434765973</v>
      </c>
      <c r="D11" s="174">
        <f>+'HC Equip &amp; Svcs'!D11+'Pharma, Biotech, LS'!D11</f>
        <v>25905.119191517864</v>
      </c>
      <c r="E11" s="174">
        <f>+'HC Equip &amp; Svcs'!E11+'Pharma, Biotech, LS'!E11</f>
        <v>26963.611583048609</v>
      </c>
      <c r="F11" s="174">
        <f>+'HC Equip &amp; Svcs'!F11+'Pharma, Biotech, LS'!F11</f>
        <v>29118.626416894229</v>
      </c>
      <c r="G11" s="174">
        <f>+'HC Equip &amp; Svcs'!G11+'Pharma, Biotech, LS'!G11</f>
        <v>39714.769868511474</v>
      </c>
      <c r="H11" s="174">
        <f>+'HC Equip &amp; Svcs'!H11+'Pharma, Biotech, LS'!H11</f>
        <v>42799.489954693971</v>
      </c>
      <c r="I11" s="174">
        <f>+'HC Equip &amp; Svcs'!I11+'Pharma, Biotech, LS'!I11</f>
        <v>42853.231583766043</v>
      </c>
      <c r="J11" s="174">
        <f>+'HC Equip &amp; Svcs'!J11+'Pharma, Biotech, LS'!J11</f>
        <v>42960.149392490333</v>
      </c>
      <c r="K11" s="174">
        <f>+'HC Equip &amp; Svcs'!K11+'Pharma, Biotech, LS'!K11</f>
        <v>45774.594805372166</v>
      </c>
      <c r="L11" s="174">
        <f>+'HC Equip &amp; Svcs'!L11+'Pharma, Biotech, LS'!L11</f>
        <v>52009.781275636444</v>
      </c>
      <c r="M11" s="175">
        <f>+'HC Equip &amp; Svcs'!M11+'Pharma, Biotech, LS'!M11</f>
        <v>56842.672457986722</v>
      </c>
      <c r="N11" s="174">
        <f>+'HC Equip &amp; Svcs'!N11+'Pharma, Biotech, LS'!N11</f>
        <v>15407.257360081279</v>
      </c>
      <c r="O11" s="174">
        <f>+'HC Equip &amp; Svcs'!O11+'Pharma, Biotech, LS'!O11</f>
        <v>15284.897030325255</v>
      </c>
      <c r="P11" s="174">
        <f>+'HC Equip &amp; Svcs'!P11+'Pharma, Biotech, LS'!P11</f>
        <v>16169.416828302346</v>
      </c>
      <c r="Q11" s="174">
        <f>+'HC Equip &amp; Svcs'!Q11+'Pharma, Biotech, LS'!Q11</f>
        <v>16976.021320571668</v>
      </c>
      <c r="R11" s="175">
        <f>+'HC Equip &amp; Svcs'!R11+'Pharma, Biotech, LS'!R11</f>
        <v>63872.25986120406</v>
      </c>
      <c r="S11" s="174">
        <f>+'HC Equip &amp; Svcs'!S11+'Pharma, Biotech, LS'!S11</f>
        <v>16906.015293737437</v>
      </c>
      <c r="T11" s="174">
        <f>+'HC Equip &amp; Svcs'!T11+'Pharma, Biotech, LS'!T11</f>
        <v>17188.733170277468</v>
      </c>
      <c r="U11" s="174">
        <f>+'HC Equip &amp; Svcs'!U11+'Pharma, Biotech, LS'!U11</f>
        <v>16892.05004843144</v>
      </c>
      <c r="V11" s="174">
        <f>+'HC Equip &amp; Svcs'!V11+'Pharma, Biotech, LS'!V11</f>
        <v>17341.74135199872</v>
      </c>
      <c r="W11" s="175">
        <f>+'HC Equip &amp; Svcs'!W11+'Pharma, Biotech, LS'!W11</f>
        <v>68818.702079928946</v>
      </c>
      <c r="X11" s="174">
        <f>+'HC Equip &amp; Svcs'!X11+'Pharma, Biotech, LS'!X11</f>
        <v>17866.497528209336</v>
      </c>
      <c r="Y11" s="174">
        <f>+'HC Equip &amp; Svcs'!Y11+'Pharma, Biotech, LS'!Y11</f>
        <v>18056.435651520558</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f>+'HC Equip &amp; Svcs'!C13+'Pharma, Biotech, LS'!C13</f>
        <v>96627.144718956755</v>
      </c>
      <c r="D13" s="176">
        <f>+'HC Equip &amp; Svcs'!D13+'Pharma, Biotech, LS'!D13</f>
        <v>108579.15534139305</v>
      </c>
      <c r="E13" s="176">
        <f>+'HC Equip &amp; Svcs'!E13+'Pharma, Biotech, LS'!E13</f>
        <v>119921.40457832727</v>
      </c>
      <c r="F13" s="176">
        <f>+'HC Equip &amp; Svcs'!F13+'Pharma, Biotech, LS'!F13</f>
        <v>126025.57990456317</v>
      </c>
      <c r="G13" s="176">
        <f>+'HC Equip &amp; Svcs'!G13+'Pharma, Biotech, LS'!G13</f>
        <v>149496.69746277115</v>
      </c>
      <c r="H13" s="176">
        <f>+'HC Equip &amp; Svcs'!H13+'Pharma, Biotech, LS'!H13</f>
        <v>163837.91542544175</v>
      </c>
      <c r="I13" s="176">
        <f>+'HC Equip &amp; Svcs'!I13+'Pharma, Biotech, LS'!I13</f>
        <v>168836.54084194242</v>
      </c>
      <c r="J13" s="176">
        <f>+'HC Equip &amp; Svcs'!J13+'Pharma, Biotech, LS'!J13</f>
        <v>166348.5713168676</v>
      </c>
      <c r="K13" s="176">
        <f>+'HC Equip &amp; Svcs'!K13+'Pharma, Biotech, LS'!K13</f>
        <v>188961.63966621517</v>
      </c>
      <c r="L13" s="176">
        <f>+'HC Equip &amp; Svcs'!L13+'Pharma, Biotech, LS'!L13</f>
        <v>215546.60366174055</v>
      </c>
      <c r="M13" s="177">
        <f>+'HC Equip &amp; Svcs'!M13+'Pharma, Biotech, LS'!M13</f>
        <v>233766.64821907587</v>
      </c>
      <c r="N13" s="176">
        <f>+'HC Equip &amp; Svcs'!N13+'Pharma, Biotech, LS'!N13</f>
        <v>57888.77614213495</v>
      </c>
      <c r="O13" s="176">
        <f>+'HC Equip &amp; Svcs'!O13+'Pharma, Biotech, LS'!O13</f>
        <v>60176.900354450168</v>
      </c>
      <c r="P13" s="176">
        <f>+'HC Equip &amp; Svcs'!P13+'Pharma, Biotech, LS'!P13</f>
        <v>60579.138683539357</v>
      </c>
      <c r="Q13" s="176">
        <f>+'HC Equip &amp; Svcs'!Q13+'Pharma, Biotech, LS'!Q13</f>
        <v>57913.044894575192</v>
      </c>
      <c r="R13" s="177">
        <f>+'HC Equip &amp; Svcs'!R13+'Pharma, Biotech, LS'!R13</f>
        <v>245297.97246450931</v>
      </c>
      <c r="S13" s="176">
        <f>+'HC Equip &amp; Svcs'!S13+'Pharma, Biotech, LS'!S13</f>
        <v>62797.207783926497</v>
      </c>
      <c r="T13" s="176">
        <f>+'HC Equip &amp; Svcs'!T13+'Pharma, Biotech, LS'!T13</f>
        <v>64630.724829148086</v>
      </c>
      <c r="U13" s="176">
        <f>+'HC Equip &amp; Svcs'!U13+'Pharma, Biotech, LS'!U13</f>
        <v>65416.978395001104</v>
      </c>
      <c r="V13" s="176">
        <f>+'HC Equip &amp; Svcs'!V13+'Pharma, Biotech, LS'!V13</f>
        <v>63142.703577587672</v>
      </c>
      <c r="W13" s="177">
        <f>+'HC Equip &amp; Svcs'!W13+'Pharma, Biotech, LS'!W13</f>
        <v>260032.76995831868</v>
      </c>
      <c r="X13" s="176">
        <f>+'HC Equip &amp; Svcs'!X13+'Pharma, Biotech, LS'!X13</f>
        <v>67770.565637914537</v>
      </c>
      <c r="Y13" s="176">
        <f>+'HC Equip &amp; Svcs'!Y13+'Pharma, Biotech, LS'!Y13</f>
        <v>71292.764741453255</v>
      </c>
      <c r="Z13" s="176">
        <f>+'HC Equip &amp; Svcs'!Z13+'Pharma, Biotech, LS'!Z13</f>
        <v>71606.586807599771</v>
      </c>
      <c r="AA13" s="176">
        <f>+'HC Equip &amp; Svcs'!AA13+'Pharma, Biotech, LS'!AA13</f>
        <v>68446.977050420901</v>
      </c>
      <c r="AB13" s="177">
        <f>+'HC Equip &amp; Svcs'!AB13+'Pharma, Biotech, LS'!AB13</f>
        <v>281199.64581604872</v>
      </c>
      <c r="AC13" s="177">
        <f>+'HC Equip &amp; Svcs'!AC13+'Pharma, Biotech, LS'!AC13</f>
        <v>309781.9974487506</v>
      </c>
      <c r="AE13" s="176">
        <f>+'HC Equip &amp; Svcs'!AE13+'Pharma, Biotech, LS'!AE13</f>
        <v>260032.76995831868</v>
      </c>
      <c r="AF13" s="176">
        <f>+'HC Equip &amp; Svcs'!AF13+'Pharma, Biotech, LS'!AF13</f>
        <v>287861.33839165006</v>
      </c>
      <c r="AG13" s="176">
        <f>+'HC Equip &amp; Svcs'!AG13+'Pharma, Biotech, LS'!AG13</f>
        <v>309801.00413559622</v>
      </c>
      <c r="AI13" s="245">
        <f>+AF13/AB13-1</f>
        <v>2.369025948190262E-2</v>
      </c>
      <c r="AJ13" s="245">
        <f>+AG13/AC13-1</f>
        <v>6.135504000281955E-5</v>
      </c>
    </row>
    <row r="14" spans="1:37" s="234" customFormat="1" ht="12.75" customHeight="1">
      <c r="A14" s="278"/>
      <c r="B14" s="458" t="s">
        <v>57</v>
      </c>
      <c r="C14" s="386">
        <v>0.12983905247404767</v>
      </c>
      <c r="D14" s="386">
        <v>0.12829974465196961</v>
      </c>
      <c r="E14" s="386">
        <v>0.12802210376121254</v>
      </c>
      <c r="F14" s="386">
        <v>0.13195204560995349</v>
      </c>
      <c r="G14" s="386">
        <v>0.14382731609113203</v>
      </c>
      <c r="H14" s="386">
        <v>0.14730637625933071</v>
      </c>
      <c r="I14" s="386">
        <v>0.14472106603634233</v>
      </c>
      <c r="J14" s="386">
        <v>0.13589559819134409</v>
      </c>
      <c r="K14" s="386">
        <v>0.13948463696199104</v>
      </c>
      <c r="L14" s="386">
        <v>0.14502207095352923</v>
      </c>
      <c r="M14" s="459">
        <v>0.14388405668665585</v>
      </c>
      <c r="N14" s="386">
        <v>0.14093892607560429</v>
      </c>
      <c r="O14" s="386">
        <v>0.14168554754281101</v>
      </c>
      <c r="P14" s="386">
        <v>0.14114053553879416</v>
      </c>
      <c r="Q14" s="386">
        <v>0.12929673068181588</v>
      </c>
      <c r="R14" s="459">
        <v>0.14324357386241984</v>
      </c>
      <c r="S14" s="386">
        <v>0.14179871755455919</v>
      </c>
      <c r="T14" s="386">
        <v>0.1409446769272156</v>
      </c>
      <c r="U14" s="386">
        <v>0.1420522421896043</v>
      </c>
      <c r="V14" s="386">
        <v>0.12938168595372926</v>
      </c>
      <c r="W14" s="459">
        <v>0.14084399354840535</v>
      </c>
      <c r="X14" s="386">
        <v>0.13411181841215764</v>
      </c>
      <c r="Y14" s="386">
        <v>0.13588572857746961</v>
      </c>
      <c r="Z14" s="386">
        <v>0.13442104856598683</v>
      </c>
      <c r="AA14" s="386">
        <v>0.12631037968922071</v>
      </c>
      <c r="AB14" s="459">
        <v>0.13364411554608374</v>
      </c>
      <c r="AC14" s="459">
        <v>0.13821239851970493</v>
      </c>
      <c r="AE14" s="386">
        <f>INDEX(C14:AD14,1,MATCH(AE$2,$C$2:$AD$2,0))</f>
        <v>0.14084399354840535</v>
      </c>
      <c r="AF14" s="386">
        <f>+AF13/AF3</f>
        <v>0.13660034522243397</v>
      </c>
      <c r="AG14" s="386">
        <f>+AG13/AG3</f>
        <v>0.13814945457094543</v>
      </c>
    </row>
    <row r="15" spans="1:37" s="187" customFormat="1" ht="12.75" customHeight="1">
      <c r="A15" s="313"/>
      <c r="B15" s="458" t="s">
        <v>56</v>
      </c>
      <c r="C15" s="384"/>
      <c r="D15" s="384">
        <f t="shared" ref="D15:M15" si="4">+(D13-C13)/(D$3-C$3)</f>
        <v>0.11592895042444189</v>
      </c>
      <c r="E15" s="384">
        <f t="shared" si="4"/>
        <v>0.15974566565265449</v>
      </c>
      <c r="F15" s="384">
        <f t="shared" si="4"/>
        <v>0.11009625308909222</v>
      </c>
      <c r="G15" s="384">
        <f t="shared" si="4"/>
        <v>0.34042421835933073</v>
      </c>
      <c r="H15" s="384">
        <f t="shared" si="4"/>
        <v>0.18990827763374704</v>
      </c>
      <c r="I15" s="384">
        <f t="shared" si="4"/>
        <v>0.16660560696102891</v>
      </c>
      <c r="J15" s="384">
        <f t="shared" si="4"/>
        <v>-4.3301586574107091E-2</v>
      </c>
      <c r="K15" s="384">
        <f t="shared" si="4"/>
        <v>0.16791414812148761</v>
      </c>
      <c r="L15" s="384">
        <f t="shared" si="4"/>
        <v>0.20844297814694351</v>
      </c>
      <c r="M15" s="385">
        <f t="shared" si="4"/>
        <v>0.13166144612718522</v>
      </c>
      <c r="N15" s="384"/>
      <c r="O15" s="384"/>
      <c r="P15" s="384"/>
      <c r="Q15" s="384"/>
      <c r="R15" s="385">
        <f t="shared" ref="R15:AB15" si="5">+(R13-M13)/(R$3-M$3)</f>
        <v>0.13138721622846791</v>
      </c>
      <c r="S15" s="384">
        <f t="shared" si="5"/>
        <v>0.15279164622030778</v>
      </c>
      <c r="T15" s="384">
        <f t="shared" si="5"/>
        <v>0.1316439991029959</v>
      </c>
      <c r="U15" s="384">
        <f t="shared" si="5"/>
        <v>0.15455350356913686</v>
      </c>
      <c r="V15" s="384">
        <f t="shared" si="5"/>
        <v>0.13032999572545068</v>
      </c>
      <c r="W15" s="385">
        <f t="shared" si="5"/>
        <v>0.11013114578965039</v>
      </c>
      <c r="X15" s="384">
        <f t="shared" si="5"/>
        <v>7.9615502463697696E-2</v>
      </c>
      <c r="Y15" s="384">
        <f t="shared" si="5"/>
        <v>0.10078960764675741</v>
      </c>
      <c r="Z15" s="384">
        <f t="shared" si="5"/>
        <v>8.5740340264299039E-2</v>
      </c>
      <c r="AA15" s="384">
        <f t="shared" si="5"/>
        <v>9.8481174390949167E-2</v>
      </c>
      <c r="AB15" s="385">
        <f t="shared" si="5"/>
        <v>8.2091090697842095E-2</v>
      </c>
      <c r="AC15" s="385">
        <f>+(AC13-AB13)/(AC$3-AB$3)</f>
        <v>0.20824361303326594</v>
      </c>
      <c r="AD15" s="311"/>
      <c r="AE15" s="384">
        <f>INDEX(C15:AD15,1,MATCH(AE$2,$C$2:$AD$2,0))</f>
        <v>0.11013114578965039</v>
      </c>
      <c r="AF15" s="384">
        <f>+(AF13-AE13)/(AF$3-AE$3)</f>
        <v>0.10659087656841289</v>
      </c>
      <c r="AG15" s="384">
        <f>+(AG13-AF13)/(AG$3-AF$3)</f>
        <v>0.16229837908138522</v>
      </c>
      <c r="AH15" s="311"/>
      <c r="AI15" s="311"/>
      <c r="AJ15" s="311"/>
      <c r="AK15" s="311"/>
    </row>
    <row r="16" spans="1:37" ht="12.75" customHeight="1">
      <c r="M16" s="185"/>
      <c r="R16" s="185"/>
      <c r="W16" s="185"/>
      <c r="AB16" s="185"/>
      <c r="AC16" s="185"/>
    </row>
    <row r="17" spans="1:37" ht="12.75" customHeight="1">
      <c r="A17" s="286"/>
      <c r="B17" s="168" t="s">
        <v>35</v>
      </c>
      <c r="C17" s="174">
        <f>+'HC Equip &amp; Svcs'!C17+'Pharma, Biotech, LS'!C17</f>
        <v>5990.9207908950302</v>
      </c>
      <c r="D17" s="174">
        <f>+'HC Equip &amp; Svcs'!D17+'Pharma, Biotech, LS'!D17</f>
        <v>8478.6538473611636</v>
      </c>
      <c r="E17" s="174">
        <f>+'HC Equip &amp; Svcs'!E17+'Pharma, Biotech, LS'!E17</f>
        <v>9127.9290887416719</v>
      </c>
      <c r="F17" s="174">
        <f>+'HC Equip &amp; Svcs'!F17+'Pharma, Biotech, LS'!F17</f>
        <v>8795.2784174911703</v>
      </c>
      <c r="G17" s="174">
        <f>+'HC Equip &amp; Svcs'!G17+'Pharma, Biotech, LS'!G17</f>
        <v>11106.339682401565</v>
      </c>
      <c r="H17" s="174">
        <f>+'HC Equip &amp; Svcs'!H17+'Pharma, Biotech, LS'!H17</f>
        <v>11525.39082885105</v>
      </c>
      <c r="I17" s="174">
        <f>+'HC Equip &amp; Svcs'!I17+'Pharma, Biotech, LS'!I17</f>
        <v>11935.016686069303</v>
      </c>
      <c r="J17" s="174">
        <f>+'HC Equip &amp; Svcs'!J17+'Pharma, Biotech, LS'!J17</f>
        <v>12321.155021067338</v>
      </c>
      <c r="K17" s="174">
        <f>+'HC Equip &amp; Svcs'!K17+'Pharma, Biotech, LS'!K17</f>
        <v>13418.882020095338</v>
      </c>
      <c r="L17" s="174">
        <f>+'HC Equip &amp; Svcs'!L17+'Pharma, Biotech, LS'!L17</f>
        <v>16683.390510814515</v>
      </c>
      <c r="M17" s="175">
        <f>+'HC Equip &amp; Svcs'!M17+'Pharma, Biotech, LS'!M17</f>
        <v>19447.146201740376</v>
      </c>
      <c r="N17" s="174">
        <f>+'HC Equip &amp; Svcs'!N17+'Pharma, Biotech, LS'!N17</f>
        <v>5100.2245154085685</v>
      </c>
      <c r="O17" s="174">
        <f>+'HC Equip &amp; Svcs'!O17+'Pharma, Biotech, LS'!O17</f>
        <v>5113.5265112450325</v>
      </c>
      <c r="P17" s="174">
        <f>+'HC Equip &amp; Svcs'!P17+'Pharma, Biotech, LS'!P17</f>
        <v>5357.2941481663811</v>
      </c>
      <c r="Q17" s="174">
        <f>+'HC Equip &amp; Svcs'!Q17+'Pharma, Biotech, LS'!Q17</f>
        <v>5541.0201165742073</v>
      </c>
      <c r="R17" s="175">
        <f>+'HC Equip &amp; Svcs'!R17+'Pharma, Biotech, LS'!R17</f>
        <v>21381.705705913235</v>
      </c>
      <c r="S17" s="174">
        <f>+'HC Equip &amp; Svcs'!S17+'Pharma, Biotech, LS'!S17</f>
        <v>5719.9291044132997</v>
      </c>
      <c r="T17" s="174">
        <f>+'HC Equip &amp; Svcs'!T17+'Pharma, Biotech, LS'!T17</f>
        <v>5953.0963575914484</v>
      </c>
      <c r="U17" s="174">
        <f>+'HC Equip &amp; Svcs'!U17+'Pharma, Biotech, LS'!U17</f>
        <v>5973.0009107366004</v>
      </c>
      <c r="V17" s="174">
        <f>+'HC Equip &amp; Svcs'!V17+'Pharma, Biotech, LS'!V17</f>
        <v>6506.1767416858911</v>
      </c>
      <c r="W17" s="175">
        <f>+'HC Equip &amp; Svcs'!W17+'Pharma, Biotech, LS'!W17</f>
        <v>24380.351621186674</v>
      </c>
      <c r="X17" s="174">
        <f>+'HC Equip &amp; Svcs'!X17+'Pharma, Biotech, LS'!X17</f>
        <v>7081.4665853488696</v>
      </c>
      <c r="Y17" s="174">
        <f>+'HC Equip &amp; Svcs'!Y17+'Pharma, Biotech, LS'!Y17</f>
        <v>7082.5607979711549</v>
      </c>
      <c r="Z17" s="174"/>
      <c r="AA17" s="174"/>
      <c r="AB17" s="175"/>
      <c r="AC17" s="175"/>
      <c r="AE17" s="174">
        <f>+'HC Equip &amp; Svcs'!AE17+'Pharma, Biotech, LS'!AE17</f>
        <v>24380.351621186674</v>
      </c>
      <c r="AF17" s="174">
        <f>+'HC Equip &amp; Svcs'!AF17+'Pharma, Biotech, LS'!AF17</f>
        <v>28705.660270971817</v>
      </c>
      <c r="AG17" s="174">
        <f>+'HC Equip &amp; Svcs'!AG17+'Pharma, Biotech, LS'!AG17</f>
        <v>28705.660270971817</v>
      </c>
    </row>
    <row r="18" spans="1:37" s="187" customFormat="1" ht="12.75" customHeight="1">
      <c r="A18" s="313"/>
      <c r="B18" s="458" t="s">
        <v>55</v>
      </c>
      <c r="C18" s="384">
        <v>4.96487080642843E-2</v>
      </c>
      <c r="D18" s="384">
        <v>5.6027590569224503E-2</v>
      </c>
      <c r="E18" s="384">
        <v>4.9809570100674272E-2</v>
      </c>
      <c r="F18" s="384">
        <v>4.1658903540415765E-2</v>
      </c>
      <c r="G18" s="384">
        <v>4.6553670646990203E-2</v>
      </c>
      <c r="H18" s="384">
        <v>4.486839479493468E-2</v>
      </c>
      <c r="I18" s="384">
        <v>4.1652851628897224E-2</v>
      </c>
      <c r="J18" s="384">
        <v>3.807812166397502E-2</v>
      </c>
      <c r="K18" s="384">
        <v>3.6848601458821434E-2</v>
      </c>
      <c r="L18" s="384">
        <v>3.4205004446830223E-2</v>
      </c>
      <c r="M18" s="385">
        <v>3.4836650247623537E-2</v>
      </c>
      <c r="N18" s="384">
        <v>3.4623789579292005E-2</v>
      </c>
      <c r="O18" s="384">
        <v>3.3928072709002818E-2</v>
      </c>
      <c r="P18" s="384">
        <v>3.5033822606971715E-2</v>
      </c>
      <c r="Q18" s="384">
        <v>3.5466636284559032E-2</v>
      </c>
      <c r="R18" s="385">
        <v>3.5204809531248736E-2</v>
      </c>
      <c r="S18" s="384">
        <v>3.5642919240791396E-2</v>
      </c>
      <c r="T18" s="384">
        <v>3.651288553230473E-2</v>
      </c>
      <c r="U18" s="384">
        <v>3.6410865450140668E-2</v>
      </c>
      <c r="V18" s="384">
        <v>3.8268216945268163E-2</v>
      </c>
      <c r="W18" s="385">
        <v>3.7068377664264435E-2</v>
      </c>
      <c r="X18" s="384">
        <v>3.9671764446797278E-2</v>
      </c>
      <c r="Y18" s="384">
        <v>3.7864918720874878E-2</v>
      </c>
      <c r="Z18" s="384"/>
      <c r="AA18" s="384"/>
      <c r="AB18" s="385"/>
      <c r="AC18" s="385"/>
      <c r="AD18" s="311"/>
      <c r="AE18" s="384">
        <f>INDEX(C18:AD18,1,MATCH(AE$2,$C$2:$AD$2,0))</f>
        <v>3.7068377664264435E-2</v>
      </c>
      <c r="AF18" s="384">
        <f>+AF17/AF43</f>
        <v>3.766371565194121E-2</v>
      </c>
      <c r="AG18" s="384">
        <f>+AG17/AG43</f>
        <v>3.766371565194121E-2</v>
      </c>
      <c r="AH18" s="311"/>
      <c r="AI18" s="311"/>
      <c r="AJ18" s="311"/>
      <c r="AK18" s="311"/>
    </row>
    <row r="19" spans="1:37" ht="12.75" customHeight="1">
      <c r="A19" s="286"/>
      <c r="B19" s="168" t="s">
        <v>34</v>
      </c>
      <c r="C19" s="174">
        <f>+'HC Equip &amp; Svcs'!C19+'Pharma, Biotech, LS'!C19</f>
        <v>4440.0789357603371</v>
      </c>
      <c r="D19" s="174">
        <f>+'HC Equip &amp; Svcs'!D19+'Pharma, Biotech, LS'!D19</f>
        <v>4992.9885464951521</v>
      </c>
      <c r="E19" s="174">
        <f>+'HC Equip &amp; Svcs'!E19+'Pharma, Biotech, LS'!E19</f>
        <v>4108.102874981947</v>
      </c>
      <c r="F19" s="174">
        <f>+'HC Equip &amp; Svcs'!F19+'Pharma, Biotech, LS'!F19</f>
        <v>2018.334709131479</v>
      </c>
      <c r="G19" s="174">
        <f>+'HC Equip &amp; Svcs'!G19+'Pharma, Biotech, LS'!G19</f>
        <v>1479.7167559100426</v>
      </c>
      <c r="H19" s="174">
        <f>+'HC Equip &amp; Svcs'!H19+'Pharma, Biotech, LS'!H19</f>
        <v>1729.7866776000865</v>
      </c>
      <c r="I19" s="174">
        <f>+'HC Equip &amp; Svcs'!I19+'Pharma, Biotech, LS'!I19</f>
        <v>1773.4562544895787</v>
      </c>
      <c r="J19" s="174">
        <f>+'HC Equip &amp; Svcs'!J19+'Pharma, Biotech, LS'!J19</f>
        <v>1832.5241546836919</v>
      </c>
      <c r="K19" s="174">
        <f>+'HC Equip &amp; Svcs'!K19+'Pharma, Biotech, LS'!K19</f>
        <v>2495.9803730958342</v>
      </c>
      <c r="L19" s="174">
        <f>+'HC Equip &amp; Svcs'!L19+'Pharma, Biotech, LS'!L19</f>
        <v>2851.7711777031186</v>
      </c>
      <c r="M19" s="175">
        <f>+'HC Equip &amp; Svcs'!M19+'Pharma, Biotech, LS'!M19</f>
        <v>4031.7736270999285</v>
      </c>
      <c r="N19" s="174">
        <f>+'HC Equip &amp; Svcs'!N19+'Pharma, Biotech, LS'!N19</f>
        <v>806.70776795650386</v>
      </c>
      <c r="O19" s="174">
        <f>+'HC Equip &amp; Svcs'!O19+'Pharma, Biotech, LS'!O19</f>
        <v>667.92918682874551</v>
      </c>
      <c r="P19" s="174">
        <f>+'HC Equip &amp; Svcs'!P19+'Pharma, Biotech, LS'!P19</f>
        <v>823.44262220774044</v>
      </c>
      <c r="Q19" s="174">
        <f>+'HC Equip &amp; Svcs'!Q19+'Pharma, Biotech, LS'!Q19</f>
        <v>1174.1468968849601</v>
      </c>
      <c r="R19" s="175">
        <f>+'HC Equip &amp; Svcs'!R19+'Pharma, Biotech, LS'!R19</f>
        <v>3317.3626733296078</v>
      </c>
      <c r="S19" s="174">
        <f>+'HC Equip &amp; Svcs'!S19+'Pharma, Biotech, LS'!S19</f>
        <v>1077.6849979819267</v>
      </c>
      <c r="T19" s="174">
        <f>+'HC Equip &amp; Svcs'!T19+'Pharma, Biotech, LS'!T19</f>
        <v>1256.1325358773806</v>
      </c>
      <c r="U19" s="174">
        <f>+'HC Equip &amp; Svcs'!U19+'Pharma, Biotech, LS'!U19</f>
        <v>1179.7468930273894</v>
      </c>
      <c r="V19" s="174">
        <f>+'HC Equip &amp; Svcs'!V19+'Pharma, Biotech, LS'!V19</f>
        <v>1095.1789218806757</v>
      </c>
      <c r="W19" s="175">
        <f>+'HC Equip &amp; Svcs'!W19+'Pharma, Biotech, LS'!W19</f>
        <v>4502.6765287002163</v>
      </c>
      <c r="X19" s="174">
        <f>+'HC Equip &amp; Svcs'!X19+'Pharma, Biotech, LS'!X19</f>
        <v>1007.9937563838218</v>
      </c>
      <c r="Y19" s="174">
        <f>+'HC Equip &amp; Svcs'!Y19+'Pharma, Biotech, LS'!Y19</f>
        <v>932.22510868496795</v>
      </c>
      <c r="Z19" s="174"/>
      <c r="AA19" s="174"/>
      <c r="AB19" s="175"/>
      <c r="AC19" s="175"/>
      <c r="AE19" s="174">
        <f>+'HC Equip &amp; Svcs'!AE19+'Pharma, Biotech, LS'!AE19</f>
        <v>4502.6765287002163</v>
      </c>
      <c r="AF19" s="174">
        <f>+'HC Equip &amp; Svcs'!AF19+'Pharma, Biotech, LS'!AF19</f>
        <v>4996.2555095874432</v>
      </c>
      <c r="AG19" s="174">
        <f>+'HC Equip &amp; Svcs'!AG19+'Pharma, Biotech, LS'!AG19</f>
        <v>4970.3236702425147</v>
      </c>
    </row>
    <row r="20" spans="1:37" s="187" customFormat="1" ht="12.75" customHeight="1">
      <c r="A20" s="313"/>
      <c r="B20" s="458" t="s">
        <v>54</v>
      </c>
      <c r="C20" s="384">
        <v>4.2460557802408823E-2</v>
      </c>
      <c r="D20" s="384">
        <v>4.6310312220477941E-2</v>
      </c>
      <c r="E20" s="384">
        <v>3.4475098394523437E-2</v>
      </c>
      <c r="F20" s="384">
        <v>1.2175894063545847E-2</v>
      </c>
      <c r="G20" s="384">
        <v>8.4656448431770608E-3</v>
      </c>
      <c r="H20" s="384">
        <v>8.5722176322689161E-3</v>
      </c>
      <c r="I20" s="384">
        <v>8.5898818577995004E-3</v>
      </c>
      <c r="J20" s="384">
        <v>8.0138429287460143E-3</v>
      </c>
      <c r="K20" s="384">
        <v>9.7743429138342774E-3</v>
      </c>
      <c r="L20" s="384">
        <v>1.0487268764827064E-2</v>
      </c>
      <c r="M20" s="385">
        <v>1.4561330637018321E-2</v>
      </c>
      <c r="N20" s="384">
        <v>1.3914912413097759E-2</v>
      </c>
      <c r="O20" s="384">
        <v>1.2059301093063864E-2</v>
      </c>
      <c r="P20" s="384">
        <v>1.4317687560612103E-2</v>
      </c>
      <c r="Q20" s="384">
        <v>1.5218782108633234E-2</v>
      </c>
      <c r="R20" s="385">
        <v>1.0935008507973012E-2</v>
      </c>
      <c r="S20" s="384">
        <v>1.915588084125398E-2</v>
      </c>
      <c r="T20" s="384">
        <v>2.2721368551670396E-2</v>
      </c>
      <c r="U20" s="384">
        <v>2.0631899048514774E-2</v>
      </c>
      <c r="V20" s="384">
        <v>1.4583665407449353E-2</v>
      </c>
      <c r="W20" s="385">
        <v>1.4844112317285949E-2</v>
      </c>
      <c r="X20" s="384">
        <v>2.0454998001479652E-2</v>
      </c>
      <c r="Y20" s="384">
        <v>1.8576389573256771E-2</v>
      </c>
      <c r="Z20" s="384"/>
      <c r="AA20" s="384"/>
      <c r="AB20" s="385"/>
      <c r="AC20" s="385"/>
      <c r="AD20" s="311"/>
      <c r="AE20" s="384">
        <f>INDEX(C20:AD20,1,MATCH(AE$2,$C$2:$AD$2,0))</f>
        <v>1.4844112317285949E-2</v>
      </c>
      <c r="AF20" s="384">
        <f>+AF19/AF44</f>
        <v>1.7559308559475444E-2</v>
      </c>
      <c r="AG20" s="384">
        <f>+AG19/AG44</f>
        <v>1.7468171273222054E-2</v>
      </c>
      <c r="AH20" s="311"/>
      <c r="AI20" s="311"/>
      <c r="AJ20" s="311"/>
      <c r="AK20" s="311"/>
    </row>
    <row r="21" spans="1:37" ht="12.75" customHeight="1">
      <c r="C21" s="17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174">
        <f>+'HC Equip &amp; Svcs'!C22+'Pharma, Biotech, LS'!C22</f>
        <v>3420.8814246998445</v>
      </c>
      <c r="D22" s="174">
        <f>+'HC Equip &amp; Svcs'!D22+'Pharma, Biotech, LS'!D22</f>
        <v>6868.8290610482218</v>
      </c>
      <c r="E22" s="174">
        <f>+'HC Equip &amp; Svcs'!E22+'Pharma, Biotech, LS'!E22</f>
        <v>4227.554979297005</v>
      </c>
      <c r="F22" s="174">
        <f>+'HC Equip &amp; Svcs'!F22+'Pharma, Biotech, LS'!F22</f>
        <v>5906.5871509167409</v>
      </c>
      <c r="G22" s="174">
        <f>+'HC Equip &amp; Svcs'!G22+'Pharma, Biotech, LS'!G22</f>
        <v>4177.7689146259218</v>
      </c>
      <c r="H22" s="174">
        <f>+'HC Equip &amp; Svcs'!H22+'Pharma, Biotech, LS'!H22</f>
        <v>-817.49297802619549</v>
      </c>
      <c r="I22" s="174">
        <f>+'HC Equip &amp; Svcs'!I22+'Pharma, Biotech, LS'!I22</f>
        <v>3110.5905916750635</v>
      </c>
      <c r="J22" s="174">
        <f>+'HC Equip &amp; Svcs'!J22+'Pharma, Biotech, LS'!J22</f>
        <v>1816.2423971494791</v>
      </c>
      <c r="K22" s="174">
        <f>+'HC Equip &amp; Svcs'!K22+'Pharma, Biotech, LS'!K22</f>
        <v>4635.1471546978137</v>
      </c>
      <c r="L22" s="174">
        <f>+'HC Equip &amp; Svcs'!L22+'Pharma, Biotech, LS'!L22</f>
        <v>5160.3558584144048</v>
      </c>
      <c r="M22" s="175">
        <f>+'HC Equip &amp; Svcs'!M22+'Pharma, Biotech, LS'!M22</f>
        <v>2538.0524515724537</v>
      </c>
      <c r="N22" s="174">
        <f>+'HC Equip &amp; Svcs'!N22+'Pharma, Biotech, LS'!N22</f>
        <v>1668.0983451261345</v>
      </c>
      <c r="O22" s="174">
        <f>+'HC Equip &amp; Svcs'!O22+'Pharma, Biotech, LS'!O22</f>
        <v>2484.9417159274162</v>
      </c>
      <c r="P22" s="174">
        <f>+'HC Equip &amp; Svcs'!P22+'Pharma, Biotech, LS'!P22</f>
        <v>3149.7765162364958</v>
      </c>
      <c r="Q22" s="174">
        <f>+'HC Equip &amp; Svcs'!Q22+'Pharma, Biotech, LS'!Q22</f>
        <v>2280.461895963228</v>
      </c>
      <c r="R22" s="175">
        <f>+'HC Equip &amp; Svcs'!R22+'Pharma, Biotech, LS'!R22</f>
        <v>4961.8582759026613</v>
      </c>
      <c r="S22" s="174">
        <f>+'HC Equip &amp; Svcs'!S22+'Pharma, Biotech, LS'!S22</f>
        <v>1942.0686132125484</v>
      </c>
      <c r="T22" s="174">
        <f>+'HC Equip &amp; Svcs'!T22+'Pharma, Biotech, LS'!T22</f>
        <v>2038.85812987381</v>
      </c>
      <c r="U22" s="174">
        <f>+'HC Equip &amp; Svcs'!U22+'Pharma, Biotech, LS'!U22</f>
        <v>2182.963882515669</v>
      </c>
      <c r="V22" s="174">
        <f>+'HC Equip &amp; Svcs'!V22+'Pharma, Biotech, LS'!V22</f>
        <v>1349.4740487945091</v>
      </c>
      <c r="W22" s="175">
        <f>+'HC Equip &amp; Svcs'!W22+'Pharma, Biotech, LS'!W22</f>
        <v>9584.9136545607907</v>
      </c>
      <c r="X22" s="174">
        <f>+'HC Equip &amp; Svcs'!X22+'Pharma, Biotech, LS'!X22</f>
        <v>2236.9761683927827</v>
      </c>
      <c r="Y22" s="174">
        <f>+'HC Equip &amp; Svcs'!Y22+'Pharma, Biotech, LS'!Y22</f>
        <v>3863.860048878807</v>
      </c>
      <c r="Z22" s="174"/>
      <c r="AA22" s="174"/>
      <c r="AB22" s="175"/>
      <c r="AC22" s="175"/>
      <c r="AE22" s="174">
        <f>+'HC Equip &amp; Svcs'!AE22+'Pharma, Biotech, LS'!AE22</f>
        <v>9584.9136545607907</v>
      </c>
      <c r="AF22" s="174">
        <f>+'HC Equip &amp; Svcs'!AF22+'Pharma, Biotech, LS'!AF22</f>
        <v>9500</v>
      </c>
      <c r="AG22" s="174">
        <f>+'HC Equip &amp; Svcs'!AG22+'Pharma, Biotech, LS'!AG22</f>
        <v>10500</v>
      </c>
    </row>
    <row r="23" spans="1:37" ht="12.75" customHeight="1">
      <c r="M23" s="185"/>
      <c r="R23" s="185"/>
      <c r="W23" s="185"/>
      <c r="AB23" s="185"/>
      <c r="AC23" s="185"/>
    </row>
    <row r="24" spans="1:37" s="171" customFormat="1" ht="12.75" customHeight="1">
      <c r="A24" s="286"/>
      <c r="B24" s="178" t="s">
        <v>33</v>
      </c>
      <c r="C24" s="176">
        <f>+'HC Equip &amp; Svcs'!C24+'Pharma, Biotech, LS'!C24</f>
        <v>98497.184288521908</v>
      </c>
      <c r="D24" s="176">
        <f>+'HC Equip &amp; Svcs'!D24+'Pharma, Biotech, LS'!D24</f>
        <v>111962.31910157527</v>
      </c>
      <c r="E24" s="176">
        <f>+'HC Equip &amp; Svcs'!E24+'Pharma, Biotech, LS'!E24</f>
        <v>119129.13334386455</v>
      </c>
      <c r="F24" s="176">
        <f>+'HC Equip &amp; Svcs'!F24+'Pharma, Biotech, LS'!F24</f>
        <v>125155.22334712022</v>
      </c>
      <c r="G24" s="176">
        <f>+'HC Equip &amp; Svcs'!G24+'Pharma, Biotech, LS'!G24</f>
        <v>144047.84345090552</v>
      </c>
      <c r="H24" s="176">
        <f>+'HC Equip &amp; Svcs'!H24+'Pharma, Biotech, LS'!H24</f>
        <v>153224.81829616459</v>
      </c>
      <c r="I24" s="176">
        <f>+'HC Equip &amp; Svcs'!I24+'Pharma, Biotech, LS'!I24</f>
        <v>161785.57100203776</v>
      </c>
      <c r="J24" s="176">
        <f>+'HC Equip &amp; Svcs'!J24+'Pharma, Biotech, LS'!J24</f>
        <v>157676.18284763343</v>
      </c>
      <c r="K24" s="176">
        <f>+'HC Equip &amp; Svcs'!K24+'Pharma, Biotech, LS'!K24</f>
        <v>182673.88517391344</v>
      </c>
      <c r="L24" s="176">
        <f>+'HC Equip &amp; Svcs'!L24+'Pharma, Biotech, LS'!L24</f>
        <v>206875.34018704356</v>
      </c>
      <c r="M24" s="177">
        <f>+'HC Equip &amp; Svcs'!M24+'Pharma, Biotech, LS'!M24</f>
        <v>220889.32809600787</v>
      </c>
      <c r="N24" s="176">
        <f>+'HC Equip &amp; Svcs'!N24+'Pharma, Biotech, LS'!N24</f>
        <v>55263.357739809027</v>
      </c>
      <c r="O24" s="176">
        <f>+'HC Equip &amp; Svcs'!O24+'Pharma, Biotech, LS'!O24</f>
        <v>58216.244745961296</v>
      </c>
      <c r="P24" s="176">
        <f>+'HC Equip &amp; Svcs'!P24+'Pharma, Biotech, LS'!P24</f>
        <v>59195.063673817218</v>
      </c>
      <c r="Q24" s="176">
        <f>+'HC Equip &amp; Svcs'!Q24+'Pharma, Biotech, LS'!Q24</f>
        <v>55826.633570849168</v>
      </c>
      <c r="R24" s="177">
        <f>+'HC Equip &amp; Svcs'!R24+'Pharma, Biotech, LS'!R24</f>
        <v>232195.48770782832</v>
      </c>
      <c r="S24" s="176">
        <f>+'HC Equip &amp; Svcs'!S24+'Pharma, Biotech, LS'!S24</f>
        <v>60097.032290707677</v>
      </c>
      <c r="T24" s="176">
        <f>+'HC Equip &amp; Svcs'!T24+'Pharma, Biotech, LS'!T24</f>
        <v>61972.619137307833</v>
      </c>
      <c r="U24" s="176">
        <f>+'HC Equip &amp; Svcs'!U24+'Pharma, Biotech, LS'!U24</f>
        <v>62806.688259807561</v>
      </c>
      <c r="V24" s="176">
        <f>+'HC Equip &amp; Svcs'!V24+'Pharma, Biotech, LS'!V24</f>
        <v>59081.179806576962</v>
      </c>
      <c r="W24" s="177">
        <f>+'HC Equip &amp; Svcs'!W24+'Pharma, Biotech, LS'!W24</f>
        <v>249740.00852039302</v>
      </c>
      <c r="X24" s="176">
        <f>+'HC Equip &amp; Svcs'!X24+'Pharma, Biotech, LS'!X24</f>
        <v>63934.068977342278</v>
      </c>
      <c r="Y24" s="176">
        <f>+'HC Equip &amp; Svcs'!Y24+'Pharma, Biotech, LS'!Y24</f>
        <v>69006.28910104587</v>
      </c>
      <c r="Z24" s="176">
        <f>+'HC Equip &amp; Svcs'!Z24+'Pharma, Biotech, LS'!Z24</f>
        <v>67330.959491464484</v>
      </c>
      <c r="AA24" s="176">
        <f>+'HC Equip &amp; Svcs'!AA24+'Pharma, Biotech, LS'!AA24</f>
        <v>64651.959879366485</v>
      </c>
      <c r="AB24" s="177">
        <f>+'HC Equip &amp; Svcs'!AB24+'Pharma, Biotech, LS'!AB24</f>
        <v>268163.83860316034</v>
      </c>
      <c r="AC24" s="177">
        <f>+'HC Equip &amp; Svcs'!AC24+'Pharma, Biotech, LS'!AC24</f>
        <v>294443.48721423064</v>
      </c>
      <c r="AE24" s="176">
        <f>+'HC Equip &amp; Svcs'!AE24+'Pharma, Biotech, LS'!AE24</f>
        <v>249740.00852039302</v>
      </c>
      <c r="AF24" s="176">
        <f>+'HC Equip &amp; Svcs'!AF24+'Pharma, Biotech, LS'!AF24</f>
        <v>273651.9336302657</v>
      </c>
      <c r="AG24" s="176">
        <f>+'HC Equip &amp; Svcs'!AG24+'Pharma, Biotech, LS'!AG24</f>
        <v>296565.66753486684</v>
      </c>
      <c r="AI24" s="245">
        <f>+AF24/AB24-1</f>
        <v>2.0465455207131278E-2</v>
      </c>
      <c r="AJ24" s="245">
        <f>+AG24/AC24-1</f>
        <v>7.2074282936751555E-3</v>
      </c>
    </row>
    <row r="25" spans="1:37" s="234" customFormat="1" ht="12.75" customHeight="1">
      <c r="A25" s="278"/>
      <c r="B25" s="458" t="s">
        <v>52</v>
      </c>
      <c r="C25" s="386">
        <v>0.13214106304329354</v>
      </c>
      <c r="D25" s="386">
        <v>0.13209989772214548</v>
      </c>
      <c r="E25" s="386">
        <v>0.12717631455000325</v>
      </c>
      <c r="F25" s="386">
        <v>0.13104075975630694</v>
      </c>
      <c r="G25" s="386">
        <v>0.13858509963016841</v>
      </c>
      <c r="H25" s="386">
        <v>0.13776415964272845</v>
      </c>
      <c r="I25" s="386">
        <v>0.13867720925787169</v>
      </c>
      <c r="J25" s="386">
        <v>0.12881083990670963</v>
      </c>
      <c r="K25" s="386">
        <v>0.13484324437980322</v>
      </c>
      <c r="L25" s="386">
        <v>0.13918795171656964</v>
      </c>
      <c r="M25" s="459">
        <v>0.1359580284329448</v>
      </c>
      <c r="N25" s="386">
        <v>0.13454695038044673</v>
      </c>
      <c r="O25" s="386">
        <v>0.13706921533235536</v>
      </c>
      <c r="P25" s="386">
        <v>0.13791584313901389</v>
      </c>
      <c r="Q25" s="386">
        <v>0.12463860635928414</v>
      </c>
      <c r="R25" s="459">
        <v>0.13559228052245384</v>
      </c>
      <c r="S25" s="386">
        <v>0.13570160853295909</v>
      </c>
      <c r="T25" s="386">
        <v>0.13514796260960282</v>
      </c>
      <c r="U25" s="386">
        <v>0.13638402614589315</v>
      </c>
      <c r="V25" s="386">
        <v>0.12105947668391533</v>
      </c>
      <c r="W25" s="459">
        <v>0.13526902841693039</v>
      </c>
      <c r="X25" s="386">
        <v>0.12651973859640844</v>
      </c>
      <c r="Y25" s="386">
        <v>0.13152765087634299</v>
      </c>
      <c r="Z25" s="386">
        <v>0.12639477147702938</v>
      </c>
      <c r="AA25" s="386">
        <v>0.11930714769184723</v>
      </c>
      <c r="AB25" s="459">
        <v>0.12744866348447123</v>
      </c>
      <c r="AC25" s="459">
        <v>0.13136896569697357</v>
      </c>
      <c r="AE25" s="384">
        <f>INDEX(C25:AD25,1,MATCH(AE$2,$C$2:$AD$2,0))</f>
        <v>0.13526902841693039</v>
      </c>
      <c r="AF25" s="384">
        <f>+AF24/AF$3</f>
        <v>0.1298574821250299</v>
      </c>
      <c r="AG25" s="384">
        <f>+AG24/AG$3</f>
        <v>0.13224742550052532</v>
      </c>
    </row>
    <row r="26" spans="1:37" ht="12.75" customHeight="1">
      <c r="M26" s="185"/>
      <c r="R26" s="185"/>
      <c r="W26" s="185"/>
      <c r="AB26" s="185"/>
      <c r="AC26" s="185"/>
    </row>
    <row r="27" spans="1:37" ht="12.75" customHeight="1">
      <c r="B27" s="168" t="s">
        <v>51</v>
      </c>
      <c r="C27" s="174">
        <f>+'HC Equip &amp; Svcs'!C27+'Pharma, Biotech, LS'!C27</f>
        <v>24683.32083543043</v>
      </c>
      <c r="D27" s="174">
        <f>+'HC Equip &amp; Svcs'!D27+'Pharma, Biotech, LS'!D27</f>
        <v>27765.213262690282</v>
      </c>
      <c r="E27" s="174">
        <f>+'HC Equip &amp; Svcs'!E27+'Pharma, Biotech, LS'!E27</f>
        <v>29033.832689134208</v>
      </c>
      <c r="F27" s="174">
        <f>+'HC Equip &amp; Svcs'!F27+'Pharma, Biotech, LS'!F27</f>
        <v>32586.234888059582</v>
      </c>
      <c r="G27" s="174">
        <f>+'HC Equip &amp; Svcs'!G27+'Pharma, Biotech, LS'!G27</f>
        <v>37837.928008851653</v>
      </c>
      <c r="H27" s="174">
        <f>+'HC Equip &amp; Svcs'!H27+'Pharma, Biotech, LS'!H27</f>
        <v>39614.682299632637</v>
      </c>
      <c r="I27" s="174">
        <f>+'HC Equip &amp; Svcs'!I27+'Pharma, Biotech, LS'!I27</f>
        <v>41438.391394286809</v>
      </c>
      <c r="J27" s="174">
        <f>+'HC Equip &amp; Svcs'!J27+'Pharma, Biotech, LS'!J27</f>
        <v>38910.6935478839</v>
      </c>
      <c r="K27" s="174">
        <f>+'HC Equip &amp; Svcs'!K27+'Pharma, Biotech, LS'!K27</f>
        <v>45583.38665378539</v>
      </c>
      <c r="L27" s="174">
        <f>+'HC Equip &amp; Svcs'!L27+'Pharma, Biotech, LS'!L27</f>
        <v>50048.361779324565</v>
      </c>
      <c r="M27" s="175">
        <f>+'HC Equip &amp; Svcs'!M27+'Pharma, Biotech, LS'!M27</f>
        <v>52705.106953312294</v>
      </c>
      <c r="N27" s="174">
        <f>+'HC Equip &amp; Svcs'!N27+'Pharma, Biotech, LS'!N27</f>
        <v>12891.262959057423</v>
      </c>
      <c r="O27" s="174">
        <f>+'HC Equip &amp; Svcs'!O27+'Pharma, Biotech, LS'!O27</f>
        <v>13435.078583650302</v>
      </c>
      <c r="P27" s="174">
        <f>+'HC Equip &amp; Svcs'!P27+'Pharma, Biotech, LS'!P27</f>
        <v>13904.518878036695</v>
      </c>
      <c r="Q27" s="174">
        <f>+'HC Equip &amp; Svcs'!Q27+'Pharma, Biotech, LS'!Q27</f>
        <v>10864.790343715584</v>
      </c>
      <c r="R27" s="175">
        <f>+'HC Equip &amp; Svcs'!R27+'Pharma, Biotech, LS'!R27</f>
        <v>51511.698614206427</v>
      </c>
      <c r="S27" s="174">
        <f>+'HC Equip &amp; Svcs'!S27+'Pharma, Biotech, LS'!S27</f>
        <v>11153.783856143782</v>
      </c>
      <c r="T27" s="174">
        <f>+'HC Equip &amp; Svcs'!T27+'Pharma, Biotech, LS'!T27</f>
        <v>14514.593897845123</v>
      </c>
      <c r="U27" s="174">
        <f>+'HC Equip &amp; Svcs'!U27+'Pharma, Biotech, LS'!U27</f>
        <v>11004.751799655354</v>
      </c>
      <c r="V27" s="174">
        <f>+'HC Equip &amp; Svcs'!V27+'Pharma, Biotech, LS'!V27</f>
        <v>12030.740366197826</v>
      </c>
      <c r="W27" s="175">
        <f>+'HC Equip &amp; Svcs'!W27+'Pharma, Biotech, LS'!W27</f>
        <v>44708.418573986812</v>
      </c>
      <c r="X27" s="174">
        <f>+'HC Equip &amp; Svcs'!X27+'Pharma, Biotech, LS'!X27</f>
        <v>10906.952898830066</v>
      </c>
      <c r="Y27" s="174">
        <f>+'HC Equip &amp; Svcs'!Y27+'Pharma, Biotech, LS'!Y27</f>
        <v>11913.504467147326</v>
      </c>
      <c r="Z27" s="174"/>
      <c r="AA27" s="174"/>
      <c r="AB27" s="175"/>
      <c r="AC27" s="175"/>
      <c r="AE27" s="174">
        <f>+'HC Equip &amp; Svcs'!AE27+'Pharma, Biotech, LS'!AE27</f>
        <v>44708.418573986812</v>
      </c>
      <c r="AF27" s="174">
        <f>+'HC Equip &amp; Svcs'!AF27+'Pharma, Biotech, LS'!AF27</f>
        <v>47469.525219673204</v>
      </c>
      <c r="AG27" s="174">
        <f>+'HC Equip &amp; Svcs'!AG27+'Pharma, Biotech, LS'!AG27</f>
        <v>51426.879160043361</v>
      </c>
    </row>
    <row r="28" spans="1:37" s="234" customFormat="1" ht="12.75" customHeight="1">
      <c r="A28" s="278"/>
      <c r="B28" s="458" t="s">
        <v>50</v>
      </c>
      <c r="C28" s="386">
        <f t="shared" ref="C28:Y28" si="6">+C27/C24</f>
        <v>0.2505992533058311</v>
      </c>
      <c r="D28" s="384">
        <f t="shared" si="6"/>
        <v>0.24798712178783044</v>
      </c>
      <c r="E28" s="384">
        <f t="shared" si="6"/>
        <v>0.2437173164462505</v>
      </c>
      <c r="F28" s="384">
        <f t="shared" si="6"/>
        <v>0.26036655935390796</v>
      </c>
      <c r="G28" s="384">
        <f t="shared" si="6"/>
        <v>0.26267611581250505</v>
      </c>
      <c r="H28" s="384">
        <f t="shared" si="6"/>
        <v>0.25853959391266734</v>
      </c>
      <c r="I28" s="384">
        <f t="shared" si="6"/>
        <v>0.25613156437643547</v>
      </c>
      <c r="J28" s="384">
        <f t="shared" si="6"/>
        <v>0.2467759736769142</v>
      </c>
      <c r="K28" s="384">
        <f t="shared" si="6"/>
        <v>0.24953422658300628</v>
      </c>
      <c r="L28" s="384">
        <f t="shared" si="6"/>
        <v>0.24192521802779399</v>
      </c>
      <c r="M28" s="385">
        <f t="shared" si="6"/>
        <v>0.23860413451212284</v>
      </c>
      <c r="N28" s="384">
        <f t="shared" si="6"/>
        <v>0.23326962903253318</v>
      </c>
      <c r="O28" s="384">
        <f t="shared" si="6"/>
        <v>0.23077885978865631</v>
      </c>
      <c r="P28" s="384">
        <f t="shared" si="6"/>
        <v>0.23489321600623353</v>
      </c>
      <c r="Q28" s="384">
        <f t="shared" si="6"/>
        <v>0.19461661305310768</v>
      </c>
      <c r="R28" s="385">
        <f t="shared" si="6"/>
        <v>0.22184625171968725</v>
      </c>
      <c r="S28" s="384">
        <f t="shared" si="6"/>
        <v>0.18559625044693601</v>
      </c>
      <c r="T28" s="384">
        <f t="shared" si="6"/>
        <v>0.23420978651372285</v>
      </c>
      <c r="U28" s="384">
        <f t="shared" si="6"/>
        <v>0.17521624057190932</v>
      </c>
      <c r="V28" s="384">
        <f t="shared" si="6"/>
        <v>0.20363067233228396</v>
      </c>
      <c r="W28" s="385">
        <f t="shared" si="6"/>
        <v>0.17901984883746033</v>
      </c>
      <c r="X28" s="384">
        <f t="shared" si="6"/>
        <v>0.1705968832156671</v>
      </c>
      <c r="Y28" s="384">
        <f t="shared" si="6"/>
        <v>0.17264374917628722</v>
      </c>
      <c r="Z28" s="384"/>
      <c r="AA28" s="384"/>
      <c r="AB28" s="385"/>
      <c r="AC28" s="385"/>
      <c r="AE28" s="384">
        <f>INDEX(C28:AD28,1,MATCH(AE$2,$C$2:$AD$2,0))</f>
        <v>0.17901984883746033</v>
      </c>
      <c r="AF28" s="384">
        <f>+AF27/AF24</f>
        <v>0.17346679992332825</v>
      </c>
      <c r="AG28" s="384">
        <f>+AG27/AG24</f>
        <v>0.17340806704807518</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f>+'HC Equip &amp; Svcs'!C30+'Pharma, Biotech, LS'!C30</f>
        <v>838.40064458426491</v>
      </c>
      <c r="D30" s="174">
        <f>+'HC Equip &amp; Svcs'!D30+'Pharma, Biotech, LS'!D30</f>
        <v>1148.600647448535</v>
      </c>
      <c r="E30" s="174">
        <f>+'HC Equip &amp; Svcs'!E30+'Pharma, Biotech, LS'!E30</f>
        <v>1465.5788779164193</v>
      </c>
      <c r="F30" s="174">
        <f>+'HC Equip &amp; Svcs'!F30+'Pharma, Biotech, LS'!F30</f>
        <v>1691.8135800702134</v>
      </c>
      <c r="G30" s="174">
        <f>+'HC Equip &amp; Svcs'!G30+'Pharma, Biotech, LS'!G30</f>
        <v>1893.6614085011413</v>
      </c>
      <c r="H30" s="174">
        <f>+'HC Equip &amp; Svcs'!H30+'Pharma, Biotech, LS'!H30</f>
        <v>2240.2461833807865</v>
      </c>
      <c r="I30" s="174">
        <f>+'HC Equip &amp; Svcs'!I30+'Pharma, Biotech, LS'!I30</f>
        <v>848.03344108980025</v>
      </c>
      <c r="J30" s="174">
        <f>+'HC Equip &amp; Svcs'!J30+'Pharma, Biotech, LS'!J30</f>
        <v>436.5212876823756</v>
      </c>
      <c r="K30" s="174">
        <f>+'HC Equip &amp; Svcs'!K30+'Pharma, Biotech, LS'!K30</f>
        <v>657.70640783260785</v>
      </c>
      <c r="L30" s="174">
        <f>+'HC Equip &amp; Svcs'!L30+'Pharma, Biotech, LS'!L30</f>
        <v>898.82403416911302</v>
      </c>
      <c r="M30" s="175">
        <f>+'HC Equip &amp; Svcs'!M30+'Pharma, Biotech, LS'!M30</f>
        <v>859.72531046785684</v>
      </c>
      <c r="N30" s="174">
        <f>+'HC Equip &amp; Svcs'!N30+'Pharma, Biotech, LS'!N30</f>
        <v>149.42135181894039</v>
      </c>
      <c r="O30" s="174">
        <f>+'HC Equip &amp; Svcs'!O30+'Pharma, Biotech, LS'!O30</f>
        <v>298.84642026589847</v>
      </c>
      <c r="P30" s="174">
        <f>+'HC Equip &amp; Svcs'!P30+'Pharma, Biotech, LS'!P30</f>
        <v>105.43301944910056</v>
      </c>
      <c r="Q30" s="174">
        <f>+'HC Equip &amp; Svcs'!Q30+'Pharma, Biotech, LS'!Q30</f>
        <v>530.99789299929353</v>
      </c>
      <c r="R30" s="175">
        <f>+'HC Equip &amp; Svcs'!R30+'Pharma, Biotech, LS'!R30</f>
        <v>1091.5061162204333</v>
      </c>
      <c r="S30" s="174">
        <f>+'HC Equip &amp; Svcs'!S30+'Pharma, Biotech, LS'!S30</f>
        <v>343.62904893475945</v>
      </c>
      <c r="T30" s="174">
        <f>+'HC Equip &amp; Svcs'!T30+'Pharma, Biotech, LS'!T30</f>
        <v>388.91736621871985</v>
      </c>
      <c r="U30" s="174">
        <f>+'HC Equip &amp; Svcs'!U30+'Pharma, Biotech, LS'!U30</f>
        <v>304.77507854132705</v>
      </c>
      <c r="V30" s="174">
        <f>+'HC Equip &amp; Svcs'!V30+'Pharma, Biotech, LS'!V30</f>
        <v>306.68635941701223</v>
      </c>
      <c r="W30" s="175">
        <f>+'HC Equip &amp; Svcs'!W30+'Pharma, Biotech, LS'!W30</f>
        <v>1342.5260864991346</v>
      </c>
      <c r="X30" s="174">
        <f>+'HC Equip &amp; Svcs'!X30+'Pharma, Biotech, LS'!X30</f>
        <v>263.90539949805515</v>
      </c>
      <c r="Y30" s="174">
        <f>+'HC Equip &amp; Svcs'!Y30+'Pharma, Biotech, LS'!Y30</f>
        <v>315.12299910490333</v>
      </c>
      <c r="Z30" s="174"/>
      <c r="AA30" s="174"/>
      <c r="AB30" s="175"/>
      <c r="AC30" s="175"/>
      <c r="AE30" s="174">
        <f>+'HC Equip &amp; Svcs'!AE30+'Pharma, Biotech, LS'!AE30</f>
        <v>1342.5260864991346</v>
      </c>
      <c r="AF30" s="174">
        <f>+'HC Equip &amp; Svcs'!AF30+'Pharma, Biotech, LS'!AF30</f>
        <v>1406.1213957385783</v>
      </c>
      <c r="AG30" s="174">
        <f>+'HC Equip &amp; Svcs'!AG30+'Pharma, Biotech, LS'!AG30</f>
        <v>1519.3559084310948</v>
      </c>
    </row>
    <row r="31" spans="1:37" s="234" customFormat="1" ht="12.75" customHeight="1">
      <c r="A31" s="278"/>
      <c r="B31" s="458" t="s">
        <v>49</v>
      </c>
      <c r="C31" s="386">
        <f t="shared" ref="C31:Y31" si="7">+C30/C24</f>
        <v>8.5119249919712228E-3</v>
      </c>
      <c r="D31" s="384">
        <f t="shared" si="7"/>
        <v>1.0258814364201346E-2</v>
      </c>
      <c r="E31" s="384">
        <f t="shared" si="7"/>
        <v>1.2302438847481972E-2</v>
      </c>
      <c r="F31" s="384">
        <f t="shared" si="7"/>
        <v>1.3517722511492298E-2</v>
      </c>
      <c r="G31" s="384">
        <f t="shared" si="7"/>
        <v>1.3146058720042831E-2</v>
      </c>
      <c r="H31" s="384">
        <f t="shared" si="7"/>
        <v>1.4620648327679319E-2</v>
      </c>
      <c r="I31" s="384">
        <f t="shared" si="7"/>
        <v>5.2417124459085349E-3</v>
      </c>
      <c r="J31" s="384">
        <f t="shared" si="7"/>
        <v>2.7684668654377395E-3</v>
      </c>
      <c r="K31" s="384">
        <f t="shared" si="7"/>
        <v>3.6004402446821715E-3</v>
      </c>
      <c r="L31" s="384">
        <f t="shared" si="7"/>
        <v>4.3447616006646967E-3</v>
      </c>
      <c r="M31" s="385">
        <f t="shared" si="7"/>
        <v>3.892108857763304E-3</v>
      </c>
      <c r="N31" s="384">
        <f t="shared" si="7"/>
        <v>2.7038051600564352E-3</v>
      </c>
      <c r="O31" s="384">
        <f t="shared" si="7"/>
        <v>5.1333853904520473E-3</v>
      </c>
      <c r="P31" s="384">
        <f t="shared" si="7"/>
        <v>1.7811116823873781E-3</v>
      </c>
      <c r="Q31" s="384">
        <f t="shared" si="7"/>
        <v>9.51155136957001E-3</v>
      </c>
      <c r="R31" s="385">
        <f t="shared" si="7"/>
        <v>4.7008067512228141E-3</v>
      </c>
      <c r="S31" s="384">
        <f t="shared" si="7"/>
        <v>5.7179037938599186E-3</v>
      </c>
      <c r="T31" s="384">
        <f t="shared" si="7"/>
        <v>6.2756322329547889E-3</v>
      </c>
      <c r="U31" s="384">
        <f t="shared" si="7"/>
        <v>4.8525895407920188E-3</v>
      </c>
      <c r="V31" s="384">
        <f t="shared" si="7"/>
        <v>5.1909315355762693E-3</v>
      </c>
      <c r="W31" s="385">
        <f t="shared" si="7"/>
        <v>5.3756948854652899E-3</v>
      </c>
      <c r="X31" s="384">
        <f t="shared" si="7"/>
        <v>4.1277741854906982E-3</v>
      </c>
      <c r="Y31" s="384">
        <f t="shared" si="7"/>
        <v>4.5665837593942913E-3</v>
      </c>
      <c r="Z31" s="384"/>
      <c r="AA31" s="384"/>
      <c r="AB31" s="385"/>
      <c r="AC31" s="385"/>
      <c r="AE31" s="384">
        <f>INDEX(C31:AD31,1,MATCH(AE$2,$C$2:$AD$2,0))</f>
        <v>5.3756948854652899E-3</v>
      </c>
      <c r="AF31" s="384">
        <f>+AF30/AF24</f>
        <v>5.1383572448583728E-3</v>
      </c>
      <c r="AG31" s="384">
        <f>+AG30/AG24</f>
        <v>5.1231685753121313E-3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f>+'HC Equip &amp; Svcs'!C33+'Pharma, Biotech, LS'!C33</f>
        <v>286.27528252630088</v>
      </c>
      <c r="D33" s="174">
        <f>+'HC Equip &amp; Svcs'!D33+'Pharma, Biotech, LS'!D33</f>
        <v>-7.1273526346919469E-2</v>
      </c>
      <c r="E33" s="174">
        <f>+'HC Equip &amp; Svcs'!E33+'Pharma, Biotech, LS'!E33</f>
        <v>4.9488586946915643</v>
      </c>
      <c r="F33" s="174">
        <f>+'HC Equip &amp; Svcs'!F33+'Pharma, Biotech, LS'!F33</f>
        <v>5.1937200865265822</v>
      </c>
      <c r="G33" s="174">
        <f>+'HC Equip &amp; Svcs'!G33+'Pharma, Biotech, LS'!G33</f>
        <v>9.6750315733243912</v>
      </c>
      <c r="H33" s="174">
        <f>+'HC Equip &amp; Svcs'!H33+'Pharma, Biotech, LS'!H33</f>
        <v>66.688385627645289</v>
      </c>
      <c r="I33" s="174">
        <f>+'HC Equip &amp; Svcs'!I33+'Pharma, Biotech, LS'!I33</f>
        <v>1.0528318330195412</v>
      </c>
      <c r="J33" s="174">
        <f>+'HC Equip &amp; Svcs'!J33+'Pharma, Biotech, LS'!J33</f>
        <v>-6.8625999199533929</v>
      </c>
      <c r="K33" s="174">
        <f>+'HC Equip &amp; Svcs'!K33+'Pharma, Biotech, LS'!K33</f>
        <v>25.086274034245854</v>
      </c>
      <c r="L33" s="174">
        <f>+'HC Equip &amp; Svcs'!L33+'Pharma, Biotech, LS'!L33</f>
        <v>28.428684827592473</v>
      </c>
      <c r="M33" s="175">
        <f>+'HC Equip &amp; Svcs'!M33+'Pharma, Biotech, LS'!M33</f>
        <v>52.661863448138774</v>
      </c>
      <c r="N33" s="174">
        <f>+'HC Equip &amp; Svcs'!N33+'Pharma, Biotech, LS'!N33</f>
        <v>7.1646056946894756</v>
      </c>
      <c r="O33" s="174">
        <f>+'HC Equip &amp; Svcs'!O33+'Pharma, Biotech, LS'!O33</f>
        <v>14.092338592210162</v>
      </c>
      <c r="P33" s="174">
        <f>+'HC Equip &amp; Svcs'!P33+'Pharma, Biotech, LS'!P33</f>
        <v>15.682830305959593</v>
      </c>
      <c r="Q33" s="174">
        <f>+'HC Equip &amp; Svcs'!Q33+'Pharma, Biotech, LS'!Q33</f>
        <v>7.7614972779985525E-2</v>
      </c>
      <c r="R33" s="175">
        <f>+'HC Equip &amp; Svcs'!R33+'Pharma, Biotech, LS'!R33</f>
        <v>37.125008043486211</v>
      </c>
      <c r="S33" s="174">
        <f>+'HC Equip &amp; Svcs'!S33+'Pharma, Biotech, LS'!S33</f>
        <v>17.915651337407368</v>
      </c>
      <c r="T33" s="174">
        <f>+'HC Equip &amp; Svcs'!T33+'Pharma, Biotech, LS'!T33</f>
        <v>16.521213061259793</v>
      </c>
      <c r="U33" s="174">
        <f>+'HC Equip &amp; Svcs'!U33+'Pharma, Biotech, LS'!U33</f>
        <v>24.997129849255678</v>
      </c>
      <c r="V33" s="174">
        <f>+'HC Equip &amp; Svcs'!V33+'Pharma, Biotech, LS'!V33</f>
        <v>20.217180824070979</v>
      </c>
      <c r="W33" s="175">
        <f>+'HC Equip &amp; Svcs'!W33+'Pharma, Biotech, LS'!W33</f>
        <v>79.936527336586138</v>
      </c>
      <c r="X33" s="174">
        <f>+'HC Equip &amp; Svcs'!X33+'Pharma, Biotech, LS'!X33</f>
        <v>-14.544751260116222</v>
      </c>
      <c r="Y33" s="174">
        <f>+'HC Equip &amp; Svcs'!Y33+'Pharma, Biotech, LS'!Y33</f>
        <v>15.54058793932373</v>
      </c>
      <c r="Z33" s="174"/>
      <c r="AA33" s="174"/>
      <c r="AB33" s="175"/>
      <c r="AC33" s="175"/>
      <c r="AE33" s="174">
        <f>+'HC Equip &amp; Svcs'!AE33+'Pharma, Biotech, LS'!AE33</f>
        <v>79.936527336586138</v>
      </c>
      <c r="AF33" s="174">
        <f>+'HC Equip &amp; Svcs'!AF33+'Pharma, Biotech, LS'!AF33</f>
        <v>79.936527336586138</v>
      </c>
      <c r="AG33" s="174">
        <f>+'HC Equip &amp; Svcs'!AG33+'Pharma, Biotech, LS'!AG33</f>
        <v>79.936527336586138</v>
      </c>
    </row>
    <row r="34" spans="1:36" ht="12.75" customHeight="1">
      <c r="M34" s="185"/>
      <c r="R34" s="185"/>
      <c r="W34" s="185"/>
      <c r="AB34" s="185"/>
      <c r="AC34" s="185"/>
    </row>
    <row r="35" spans="1:36" s="171" customFormat="1" ht="12.75" customHeight="1" thickBot="1">
      <c r="A35" s="286"/>
      <c r="B35" s="173" t="s">
        <v>48</v>
      </c>
      <c r="C35" s="170">
        <f t="shared" ref="C35:Y35" si="8">+C24-C27-C30+C33</f>
        <v>73261.738091033505</v>
      </c>
      <c r="D35" s="170">
        <f t="shared" si="8"/>
        <v>83048.433917910093</v>
      </c>
      <c r="E35" s="170">
        <f t="shared" si="8"/>
        <v>88634.670635508635</v>
      </c>
      <c r="F35" s="170">
        <f t="shared" si="8"/>
        <v>90882.368599076945</v>
      </c>
      <c r="G35" s="170">
        <f t="shared" si="8"/>
        <v>104325.92906512605</v>
      </c>
      <c r="H35" s="170">
        <f t="shared" si="8"/>
        <v>111436.57819877881</v>
      </c>
      <c r="I35" s="170">
        <f t="shared" si="8"/>
        <v>119500.19899849416</v>
      </c>
      <c r="J35" s="170">
        <f t="shared" si="8"/>
        <v>118322.1054121472</v>
      </c>
      <c r="K35" s="170">
        <f t="shared" si="8"/>
        <v>136457.87838632968</v>
      </c>
      <c r="L35" s="170">
        <f t="shared" si="8"/>
        <v>155956.58305837747</v>
      </c>
      <c r="M35" s="172">
        <f t="shared" si="8"/>
        <v>167377.15769567585</v>
      </c>
      <c r="N35" s="170">
        <f t="shared" si="8"/>
        <v>42229.838034627355</v>
      </c>
      <c r="O35" s="170">
        <f t="shared" si="8"/>
        <v>44496.412080637303</v>
      </c>
      <c r="P35" s="170">
        <f t="shared" si="8"/>
        <v>45200.794606637384</v>
      </c>
      <c r="Q35" s="170">
        <f t="shared" si="8"/>
        <v>44430.922949107073</v>
      </c>
      <c r="R35" s="172">
        <f t="shared" si="8"/>
        <v>179629.40798544494</v>
      </c>
      <c r="S35" s="170">
        <f t="shared" si="8"/>
        <v>48617.535036966547</v>
      </c>
      <c r="T35" s="170">
        <f t="shared" si="8"/>
        <v>47085.629086305249</v>
      </c>
      <c r="U35" s="170">
        <f t="shared" si="8"/>
        <v>51522.158511460133</v>
      </c>
      <c r="V35" s="170">
        <f t="shared" si="8"/>
        <v>46763.970261786199</v>
      </c>
      <c r="W35" s="172">
        <f t="shared" si="8"/>
        <v>203769.00038724366</v>
      </c>
      <c r="X35" s="170">
        <f t="shared" si="8"/>
        <v>52748.665927754038</v>
      </c>
      <c r="Y35" s="170">
        <f t="shared" si="8"/>
        <v>56793.202222732958</v>
      </c>
      <c r="Z35" s="170"/>
      <c r="AA35" s="170"/>
      <c r="AB35" s="172"/>
      <c r="AC35" s="172"/>
      <c r="AE35" s="170">
        <f>+AE24-AE27-AE30+AE33</f>
        <v>203769.00038724366</v>
      </c>
      <c r="AF35" s="170">
        <f>+AF24-AF27-AF30+AF33</f>
        <v>224856.22354219051</v>
      </c>
      <c r="AG35" s="170">
        <f>+AG24-AG27-AG30+AG33</f>
        <v>243699.36899372897</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f>+'HC Equip &amp; Svcs'!C37+'Pharma, Biotech, LS'!C37</f>
        <v>21.375377476922523</v>
      </c>
      <c r="D37" s="174">
        <f>+'HC Equip &amp; Svcs'!D37+'Pharma, Biotech, LS'!D37</f>
        <v>39.319483005903081</v>
      </c>
      <c r="E37" s="174">
        <f>+'HC Equip &amp; Svcs'!E37+'Pharma, Biotech, LS'!E37</f>
        <v>144.13001512865017</v>
      </c>
      <c r="F37" s="174">
        <f>+'HC Equip &amp; Svcs'!F37+'Pharma, Biotech, LS'!F37</f>
        <v>130.9288660796521</v>
      </c>
      <c r="G37" s="174">
        <f>+'HC Equip &amp; Svcs'!G37+'Pharma, Biotech, LS'!G37</f>
        <v>113.55879264478044</v>
      </c>
      <c r="H37" s="174">
        <f>+'HC Equip &amp; Svcs'!H37+'Pharma, Biotech, LS'!H37</f>
        <v>1.9948841846899932</v>
      </c>
      <c r="I37" s="174">
        <f>+'HC Equip &amp; Svcs'!I37+'Pharma, Biotech, LS'!I37</f>
        <v>1.9880867793370056</v>
      </c>
      <c r="J37" s="174">
        <f>+'HC Equip &amp; Svcs'!J37+'Pharma, Biotech, LS'!J37</f>
        <v>1.9566680410371577</v>
      </c>
      <c r="K37" s="174">
        <f>+'HC Equip &amp; Svcs'!K37+'Pharma, Biotech, LS'!K37</f>
        <v>0.98857152287505479</v>
      </c>
      <c r="L37" s="174">
        <f>+'HC Equip &amp; Svcs'!L37+'Pharma, Biotech, LS'!L37</f>
        <v>232.95009722193871</v>
      </c>
      <c r="M37" s="175">
        <f>+'HC Equip &amp; Svcs'!M37+'Pharma, Biotech, LS'!M37</f>
        <v>279.35591286234279</v>
      </c>
      <c r="N37" s="174">
        <f>+'HC Equip &amp; Svcs'!N37+'Pharma, Biotech, LS'!N37</f>
        <v>69.599999999999994</v>
      </c>
      <c r="O37" s="174">
        <f>+'HC Equip &amp; Svcs'!O37+'Pharma, Biotech, LS'!O37</f>
        <v>101.6</v>
      </c>
      <c r="P37" s="174">
        <f>+'HC Equip &amp; Svcs'!P37+'Pharma, Biotech, LS'!P37</f>
        <v>106.76832074685051</v>
      </c>
      <c r="Q37" s="174">
        <f>+'HC Equip &amp; Svcs'!Q37+'Pharma, Biotech, LS'!Q37</f>
        <v>103.49525105812018</v>
      </c>
      <c r="R37" s="175">
        <f>+'HC Equip &amp; Svcs'!R37+'Pharma, Biotech, LS'!R37</f>
        <v>382.16219822041649</v>
      </c>
      <c r="S37" s="174">
        <f>+'HC Equip &amp; Svcs'!S37+'Pharma, Biotech, LS'!S37</f>
        <v>83.650266900665201</v>
      </c>
      <c r="T37" s="174">
        <f>+'HC Equip &amp; Svcs'!T37+'Pharma, Biotech, LS'!T37</f>
        <v>37.067357853427033</v>
      </c>
      <c r="U37" s="174">
        <f>+'HC Equip &amp; Svcs'!U37+'Pharma, Biotech, LS'!U37</f>
        <v>37.867530726256987</v>
      </c>
      <c r="V37" s="174">
        <f>+'HC Equip &amp; Svcs'!V37+'Pharma, Biotech, LS'!V37</f>
        <v>37.168937051513915</v>
      </c>
      <c r="W37" s="175">
        <f>+'HC Equip &amp; Svcs'!W37+'Pharma, Biotech, LS'!W37</f>
        <v>195.87731537405074</v>
      </c>
      <c r="X37" s="174">
        <f>+'HC Equip &amp; Svcs'!X37+'Pharma, Biotech, LS'!X37</f>
        <v>43.568659275101524</v>
      </c>
      <c r="Y37" s="174">
        <f>+'HC Equip &amp; Svcs'!Y37+'Pharma, Biotech, LS'!Y37</f>
        <v>57.009883571613784</v>
      </c>
      <c r="Z37" s="174"/>
      <c r="AA37" s="174"/>
      <c r="AB37" s="175"/>
      <c r="AC37" s="175"/>
      <c r="AE37" s="174">
        <f>+'HC Equip &amp; Svcs'!AE37+'Pharma, Biotech, LS'!AE37</f>
        <v>195.87731537405074</v>
      </c>
      <c r="AF37" s="174">
        <f>+'HC Equip &amp; Svcs'!AF37+'Pharma, Biotech, LS'!AF37</f>
        <v>195.87731537405074</v>
      </c>
      <c r="AG37" s="174">
        <f>+'HC Equip &amp; Svcs'!AG37+'Pharma, Biotech, LS'!AG37</f>
        <v>195.87731537405074</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f>+'HC Equip &amp; Svcs'!C39+'Pharma, Biotech, LS'!C39</f>
        <v>73240.362713556591</v>
      </c>
      <c r="D39" s="170">
        <f>+'HC Equip &amp; Svcs'!D39+'Pharma, Biotech, LS'!D39</f>
        <v>83009.114434904201</v>
      </c>
      <c r="E39" s="170">
        <f>+'HC Equip &amp; Svcs'!E39+'Pharma, Biotech, LS'!E39</f>
        <v>88490.540620379965</v>
      </c>
      <c r="F39" s="170">
        <f>+'HC Equip &amp; Svcs'!F39+'Pharma, Biotech, LS'!F39</f>
        <v>90751.4397329973</v>
      </c>
      <c r="G39" s="170">
        <f>+'HC Equip &amp; Svcs'!G39+'Pharma, Biotech, LS'!G39</f>
        <v>104212.37027248129</v>
      </c>
      <c r="H39" s="170">
        <f>+'HC Equip &amp; Svcs'!H39+'Pharma, Biotech, LS'!H39</f>
        <v>111434.58331459413</v>
      </c>
      <c r="I39" s="170">
        <f>+'HC Equip &amp; Svcs'!I39+'Pharma, Biotech, LS'!I39</f>
        <v>119498.21091171482</v>
      </c>
      <c r="J39" s="170">
        <f>+'HC Equip &amp; Svcs'!J39+'Pharma, Biotech, LS'!J39</f>
        <v>118320.14874410618</v>
      </c>
      <c r="K39" s="170">
        <f>+'HC Equip &amp; Svcs'!K39+'Pharma, Biotech, LS'!K39</f>
        <v>136456.88981480684</v>
      </c>
      <c r="L39" s="170">
        <f>+'HC Equip &amp; Svcs'!L39+'Pharma, Biotech, LS'!L39</f>
        <v>155723.63296115553</v>
      </c>
      <c r="M39" s="172">
        <f>+'HC Equip &amp; Svcs'!M39+'Pharma, Biotech, LS'!M39</f>
        <v>167097.80178281351</v>
      </c>
      <c r="N39" s="170">
        <f>+'HC Equip &amp; Svcs'!N39+'Pharma, Biotech, LS'!N39</f>
        <v>42160.238034627349</v>
      </c>
      <c r="O39" s="170">
        <f>+'HC Equip &amp; Svcs'!O39+'Pharma, Biotech, LS'!O39</f>
        <v>44394.812080637304</v>
      </c>
      <c r="P39" s="170">
        <f>+'HC Equip &amp; Svcs'!P39+'Pharma, Biotech, LS'!P39</f>
        <v>45094.026285890519</v>
      </c>
      <c r="Q39" s="170">
        <f>+'HC Equip &amp; Svcs'!Q39+'Pharma, Biotech, LS'!Q39</f>
        <v>44327.427698048952</v>
      </c>
      <c r="R39" s="172">
        <f>+'HC Equip &amp; Svcs'!R39+'Pharma, Biotech, LS'!R39</f>
        <v>179247.24578722453</v>
      </c>
      <c r="S39" s="170">
        <f>+'HC Equip &amp; Svcs'!S39+'Pharma, Biotech, LS'!S39</f>
        <v>48533.884770065873</v>
      </c>
      <c r="T39" s="170">
        <f>+'HC Equip &amp; Svcs'!T39+'Pharma, Biotech, LS'!T39</f>
        <v>47048.561728451816</v>
      </c>
      <c r="U39" s="170">
        <f>+'HC Equip &amp; Svcs'!U39+'Pharma, Biotech, LS'!U39</f>
        <v>51484.29098073388</v>
      </c>
      <c r="V39" s="170">
        <f>+'HC Equip &amp; Svcs'!V39+'Pharma, Biotech, LS'!V39</f>
        <v>46726.801324734683</v>
      </c>
      <c r="W39" s="172">
        <f>+'HC Equip &amp; Svcs'!W39+'Pharma, Biotech, LS'!W39</f>
        <v>203573.1230718696</v>
      </c>
      <c r="X39" s="170">
        <f>+'HC Equip &amp; Svcs'!X39+'Pharma, Biotech, LS'!X39</f>
        <v>52705.097268478938</v>
      </c>
      <c r="Y39" s="170">
        <f>+'HC Equip &amp; Svcs'!Y39+'Pharma, Biotech, LS'!Y39</f>
        <v>56736.19233916136</v>
      </c>
      <c r="Z39" s="170">
        <f>+'HC Equip &amp; Svcs'!Z39+'Pharma, Biotech, LS'!Z39</f>
        <v>55473.723420778035</v>
      </c>
      <c r="AA39" s="170">
        <f>+'HC Equip &amp; Svcs'!AA39+'Pharma, Biotech, LS'!AA39</f>
        <v>53081.778772406775</v>
      </c>
      <c r="AB39" s="172">
        <f>+'HC Equip &amp; Svcs'!AB39+'Pharma, Biotech, LS'!AB39</f>
        <v>222011.03922195599</v>
      </c>
      <c r="AC39" s="172">
        <f>+'HC Equip &amp; Svcs'!AC39+'Pharma, Biotech, LS'!AC39</f>
        <v>241861.82333010063</v>
      </c>
      <c r="AE39" s="170">
        <f>+'HC Equip &amp; Svcs'!AE39+'Pharma, Biotech, LS'!AE39</f>
        <v>203573.12307186963</v>
      </c>
      <c r="AF39" s="170">
        <f>+'HC Equip &amp; Svcs'!AF39+'Pharma, Biotech, LS'!AF39</f>
        <v>224660.3462268165</v>
      </c>
      <c r="AG39" s="170">
        <f>+'HC Equip &amp; Svcs'!AG39+'Pharma, Biotech, LS'!AG39</f>
        <v>243503.49167835494</v>
      </c>
      <c r="AI39" s="245">
        <f>+AF39/AB39-1</f>
        <v>1.1933221943129846E-2</v>
      </c>
      <c r="AJ39" s="245">
        <f>+AG39/AC39-1</f>
        <v>6.787629091895564E-3</v>
      </c>
    </row>
    <row r="40" spans="1:36" s="234" customFormat="1" ht="12.75" customHeight="1" thickTop="1">
      <c r="A40" s="278"/>
      <c r="B40" s="458" t="s">
        <v>47</v>
      </c>
      <c r="C40" s="386">
        <v>9.6037244866415586E-2</v>
      </c>
      <c r="D40" s="386">
        <v>9.5884228840121946E-2</v>
      </c>
      <c r="E40" s="386">
        <v>9.446808276656439E-2</v>
      </c>
      <c r="F40" s="386">
        <v>9.5019107421570492E-2</v>
      </c>
      <c r="G40" s="386">
        <v>0.10026031192775223</v>
      </c>
      <c r="H40" s="386">
        <v>0.10019063423393824</v>
      </c>
      <c r="I40" s="386">
        <v>0.10242989098413752</v>
      </c>
      <c r="J40" s="386">
        <v>9.6659606177445456E-2</v>
      </c>
      <c r="K40" s="386">
        <v>0.10072753269077302</v>
      </c>
      <c r="L40" s="386">
        <v>0.10477253347899808</v>
      </c>
      <c r="M40" s="459">
        <v>0.10284918643057303</v>
      </c>
      <c r="N40" s="386">
        <v>0.10264543608769207</v>
      </c>
      <c r="O40" s="386">
        <v>0.10452687361189641</v>
      </c>
      <c r="P40" s="386">
        <v>0.1050624878118389</v>
      </c>
      <c r="Q40" s="386">
        <v>9.8965466093618726E-2</v>
      </c>
      <c r="R40" s="459">
        <v>0.10467276118750855</v>
      </c>
      <c r="S40" s="386">
        <v>0.10959153856037553</v>
      </c>
      <c r="T40" s="386">
        <v>0.10260204183438386</v>
      </c>
      <c r="U40" s="386">
        <v>0.1117975661791516</v>
      </c>
      <c r="V40" s="386">
        <v>9.5744907837063103E-2</v>
      </c>
      <c r="W40" s="459">
        <v>0.11026322427422923</v>
      </c>
      <c r="X40" s="386">
        <v>0.10429861943355118</v>
      </c>
      <c r="Y40" s="386">
        <v>0.10814055059693335</v>
      </c>
      <c r="Z40" s="386">
        <v>0.10413617521131616</v>
      </c>
      <c r="AA40" s="386">
        <v>9.7955818068968817E-2</v>
      </c>
      <c r="AB40" s="459">
        <v>0.10551389171270373</v>
      </c>
      <c r="AC40" s="459">
        <v>0.10790911992338295</v>
      </c>
      <c r="AE40" s="384">
        <f>INDEX(C40:AD40,1,MATCH(AE$2,$C$2:$AD$2,0))</f>
        <v>0.11026322427422923</v>
      </c>
      <c r="AF40" s="384">
        <f>+AF39/AF$3</f>
        <v>0.10660924813258929</v>
      </c>
      <c r="AG40" s="384">
        <f>+AG39/AG$3</f>
        <v>0.10858542778241517</v>
      </c>
    </row>
    <row r="41" spans="1:36">
      <c r="A41" s="168"/>
      <c r="B41" s="458" t="s">
        <v>46</v>
      </c>
      <c r="C41" s="386"/>
      <c r="D41" s="384">
        <v>0.13337934657086925</v>
      </c>
      <c r="E41" s="384">
        <v>6.6034027983448595E-2</v>
      </c>
      <c r="F41" s="384">
        <v>3.0479794679227012E-2</v>
      </c>
      <c r="G41" s="384">
        <v>0.13916769767368153</v>
      </c>
      <c r="H41" s="384">
        <v>6.9302838264106548E-2</v>
      </c>
      <c r="I41" s="384">
        <v>1.9806260172689605E-2</v>
      </c>
      <c r="J41" s="384">
        <v>-9.8584084114786696E-3</v>
      </c>
      <c r="K41" s="384">
        <v>0.15829308947481091</v>
      </c>
      <c r="L41" s="384">
        <v>0.13323513447248092</v>
      </c>
      <c r="M41" s="385">
        <v>7.3040736369765602E-2</v>
      </c>
      <c r="N41" s="384"/>
      <c r="O41" s="384"/>
      <c r="P41" s="384"/>
      <c r="Q41" s="384"/>
      <c r="R41" s="385">
        <v>7.2708580692177005E-2</v>
      </c>
      <c r="S41" s="384">
        <v>0.15117672557265149</v>
      </c>
      <c r="T41" s="384">
        <v>5.9776120754703177E-2</v>
      </c>
      <c r="U41" s="384">
        <v>0.14170978333870332</v>
      </c>
      <c r="V41" s="384">
        <v>5.412842006149976E-2</v>
      </c>
      <c r="W41" s="385">
        <v>0.13571130299832412</v>
      </c>
      <c r="X41" s="384">
        <v>8.5944335965987051E-2</v>
      </c>
      <c r="Y41" s="384">
        <v>0.20590705124256981</v>
      </c>
      <c r="Z41" s="384">
        <v>7.7488343804464455E-2</v>
      </c>
      <c r="AA41" s="384">
        <v>0.136002834936362</v>
      </c>
      <c r="AB41" s="385">
        <v>9.0571465780268756E-2</v>
      </c>
      <c r="AC41" s="385">
        <v>8.941350023725092E-2</v>
      </c>
      <c r="AD41" s="234"/>
      <c r="AE41" s="384">
        <f>INDEX(C41:AD41,1,MATCH(AE$2,$C$2:$AD$2,0))</f>
        <v>0.13571130299832412</v>
      </c>
      <c r="AF41" s="386">
        <f>+AF39/AE39-1</f>
        <v>0.10358549712626952</v>
      </c>
      <c r="AG41" s="386">
        <f>+AG39/AF39-1</f>
        <v>8.3873926876772753E-2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f>+'HC Equip &amp; Svcs'!C43+'Pharma, Biotech, LS'!C43</f>
        <v>121590.25582573288</v>
      </c>
      <c r="D43" s="174">
        <f>+'HC Equip &amp; Svcs'!D43+'Pharma, Biotech, LS'!D43</f>
        <v>151811.09422886145</v>
      </c>
      <c r="E43" s="174">
        <f>+'HC Equip &amp; Svcs'!E43+'Pharma, Biotech, LS'!E43</f>
        <v>183393.43863774859</v>
      </c>
      <c r="F43" s="174">
        <f>+'HC Equip &amp; Svcs'!F43+'Pharma, Biotech, LS'!F43</f>
        <v>210657.52962677224</v>
      </c>
      <c r="G43" s="174">
        <f>+'HC Equip &amp; Svcs'!G43+'Pharma, Biotech, LS'!G43</f>
        <v>236579.86650276426</v>
      </c>
      <c r="H43" s="174">
        <f>+'HC Equip &amp; Svcs'!H43+'Pharma, Biotech, LS'!H43</f>
        <v>256983.58554309976</v>
      </c>
      <c r="I43" s="174">
        <f>+'HC Equip &amp; Svcs'!I43+'Pharma, Biotech, LS'!I43</f>
        <v>286783.43141266907</v>
      </c>
      <c r="J43" s="174">
        <f>+'HC Equip &amp; Svcs'!J43+'Pharma, Biotech, LS'!J43</f>
        <v>323575.7039119961</v>
      </c>
      <c r="K43" s="174">
        <f>+'HC Equip &amp; Svcs'!K43+'Pharma, Biotech, LS'!K43</f>
        <v>367588.30613749963</v>
      </c>
      <c r="L43" s="174">
        <f>+'HC Equip &amp; Svcs'!L43+'Pharma, Biotech, LS'!L43</f>
        <v>487747.06451940176</v>
      </c>
      <c r="M43" s="175">
        <f>+'HC Equip &amp; Svcs'!M43+'Pharma, Biotech, LS'!M43</f>
        <v>559122.82173914206</v>
      </c>
      <c r="N43" s="174">
        <f>+'HC Equip &amp; Svcs'!N43+'Pharma, Biotech, LS'!N43</f>
        <v>589216.20970789879</v>
      </c>
      <c r="O43" s="174">
        <f>+'HC Equip &amp; Svcs'!O43+'Pharma, Biotech, LS'!O43</f>
        <v>602866.723978478</v>
      </c>
      <c r="P43" s="174">
        <f>+'HC Equip &amp; Svcs'!P43+'Pharma, Biotech, LS'!P43</f>
        <v>612672.58040941297</v>
      </c>
      <c r="Q43" s="174">
        <f>+'HC Equip &amp; Svcs'!Q43+'Pharma, Biotech, LS'!Q43</f>
        <v>624927.61615361599</v>
      </c>
      <c r="R43" s="175">
        <f>+'HC Equip &amp; Svcs'!R43+'Pharma, Biotech, LS'!R43</f>
        <v>607351.83603064995</v>
      </c>
      <c r="S43" s="174">
        <f>+'HC Equip &amp; Svcs'!S43+'Pharma, Biotech, LS'!S43</f>
        <v>641914.77311624354</v>
      </c>
      <c r="T43" s="174">
        <f>+'HC Equip &amp; Svcs'!T43+'Pharma, Biotech, LS'!T43</f>
        <v>652163.88908232993</v>
      </c>
      <c r="U43" s="174">
        <f>+'HC Equip &amp; Svcs'!U43+'Pharma, Biotech, LS'!U43</f>
        <v>656177.85646053904</v>
      </c>
      <c r="V43" s="174">
        <f>+'HC Equip &amp; Svcs'!V43+'Pharma, Biotech, LS'!V43</f>
        <v>680940.99020502972</v>
      </c>
      <c r="W43" s="175">
        <f>+'HC Equip &amp; Svcs'!W43+'Pharma, Biotech, LS'!W43</f>
        <v>657712.93909877352</v>
      </c>
      <c r="X43" s="174">
        <f>+'HC Equip &amp; Svcs'!X43+'Pharma, Biotech, LS'!X43</f>
        <v>714622.54590034834</v>
      </c>
      <c r="Y43" s="174">
        <f>+'HC Equip &amp; Svcs'!Y43+'Pharma, Biotech, LS'!Y43</f>
        <v>748848.29868454742</v>
      </c>
      <c r="Z43" s="174"/>
      <c r="AA43" s="174"/>
      <c r="AB43" s="175"/>
      <c r="AC43" s="175"/>
      <c r="AE43" s="174">
        <f>+'HC Equip &amp; Svcs'!AE43+'Pharma, Biotech, LS'!AE43</f>
        <v>657712.93909877352</v>
      </c>
      <c r="AF43" s="174">
        <f>+'HC Equip &amp; Svcs'!AF43+'Pharma, Biotech, LS'!AF43</f>
        <v>762156.88691597036</v>
      </c>
      <c r="AG43" s="268">
        <f>+'HC Equip &amp; Svcs'!AG43+'Pharma, Biotech, LS'!AG43</f>
        <v>762156.88691597036</v>
      </c>
    </row>
    <row r="44" spans="1:36" ht="12.75" customHeight="1">
      <c r="B44" s="168" t="s">
        <v>40</v>
      </c>
      <c r="C44" s="174">
        <f>+'HC Equip &amp; Svcs'!C44+'Pharma, Biotech, LS'!C44</f>
        <v>110846.92424192041</v>
      </c>
      <c r="D44" s="174">
        <f>+'HC Equip &amp; Svcs'!D44+'Pharma, Biotech, LS'!D44</f>
        <v>109410.57263913019</v>
      </c>
      <c r="E44" s="174">
        <f>+'HC Equip &amp; Svcs'!E44+'Pharma, Biotech, LS'!E44</f>
        <v>120556.29490562946</v>
      </c>
      <c r="F44" s="174">
        <f>+'HC Equip &amp; Svcs'!F44+'Pharma, Biotech, LS'!F44</f>
        <v>166273.15130390751</v>
      </c>
      <c r="G44" s="174">
        <f>+'HC Equip &amp; Svcs'!G44+'Pharma, Biotech, LS'!G44</f>
        <v>175136.82954655855</v>
      </c>
      <c r="H44" s="174">
        <f>+'HC Equip &amp; Svcs'!H44+'Pharma, Biotech, LS'!H44</f>
        <v>202775.63256303241</v>
      </c>
      <c r="I44" s="174">
        <f>+'HC Equip &amp; Svcs'!I44+'Pharma, Biotech, LS'!I44</f>
        <v>206458.74807687887</v>
      </c>
      <c r="J44" s="174">
        <f>+'HC Equip &amp; Svcs'!J44+'Pharma, Biotech, LS'!J44</f>
        <v>228669.83680330764</v>
      </c>
      <c r="K44" s="174">
        <f>+'HC Equip &amp; Svcs'!K44+'Pharma, Biotech, LS'!K44</f>
        <v>256468.78104849695</v>
      </c>
      <c r="L44" s="174">
        <f>+'HC Equip &amp; Svcs'!L44+'Pharma, Biotech, LS'!L44</f>
        <v>271926.96608173026</v>
      </c>
      <c r="M44" s="175">
        <f>+'HC Equip &amp; Svcs'!M44+'Pharma, Biotech, LS'!M44</f>
        <v>276882.22509350994</v>
      </c>
      <c r="N44" s="174">
        <f>+'HC Equip &amp; Svcs'!N44+'Pharma, Biotech, LS'!N44</f>
        <v>301616.21412011498</v>
      </c>
      <c r="O44" s="174">
        <f>+'HC Equip &amp; Svcs'!O44+'Pharma, Biotech, LS'!O44</f>
        <v>297351.56206422322</v>
      </c>
      <c r="P44" s="174">
        <f>+'HC Equip &amp; Svcs'!P44+'Pharma, Biotech, LS'!P44</f>
        <v>306040.18401645345</v>
      </c>
      <c r="Q44" s="174">
        <f>+'HC Equip &amp; Svcs'!Q44+'Pharma, Biotech, LS'!Q44</f>
        <v>308604.69346463575</v>
      </c>
      <c r="R44" s="175">
        <f>+'HC Equip &amp; Svcs'!R44+'Pharma, Biotech, LS'!R44</f>
        <v>303370.83605475281</v>
      </c>
      <c r="S44" s="174">
        <f>+'HC Equip &amp; Svcs'!S44+'Pharma, Biotech, LS'!S44</f>
        <v>297980.7159844205</v>
      </c>
      <c r="T44" s="174">
        <f>+'HC Equip &amp; Svcs'!T44+'Pharma, Biotech, LS'!T44</f>
        <v>301235.47338583716</v>
      </c>
      <c r="U44" s="174">
        <f>+'HC Equip &amp; Svcs'!U44+'Pharma, Biotech, LS'!U44</f>
        <v>313639.97130628547</v>
      </c>
      <c r="V44" s="174">
        <f>+'HC Equip &amp; Svcs'!V44+'Pharma, Biotech, LS'!V44</f>
        <v>300385.09285087051</v>
      </c>
      <c r="W44" s="175">
        <f>+'HC Equip &amp; Svcs'!W44+'Pharma, Biotech, LS'!W44</f>
        <v>303330.80432548712</v>
      </c>
      <c r="X44" s="174">
        <f>+'HC Equip &amp; Svcs'!X44+'Pharma, Biotech, LS'!X44</f>
        <v>264174.38114723691</v>
      </c>
      <c r="Y44" s="174">
        <f>+'HC Equip &amp; Svcs'!Y44+'Pharma, Biotech, LS'!Y44</f>
        <v>272108.07765684545</v>
      </c>
      <c r="Z44" s="174"/>
      <c r="AA44" s="174"/>
      <c r="AB44" s="175"/>
      <c r="AC44" s="175"/>
      <c r="AE44" s="174">
        <f>+'HC Equip &amp; Svcs'!AE44+'Pharma, Biotech, LS'!AE44</f>
        <v>303330.80432548712</v>
      </c>
      <c r="AF44" s="456">
        <f>+'HC Equip &amp; Svcs'!AF44+'Pharma, Biotech, LS'!AF44</f>
        <v>284536.00508610794</v>
      </c>
      <c r="AG44" s="292">
        <f>+'HC Equip &amp; Svcs'!AG44+'Pharma, Biotech, LS'!AG44</f>
        <v>284536.00508610794</v>
      </c>
    </row>
    <row r="45" spans="1:36" ht="12.75" customHeight="1">
      <c r="M45" s="185"/>
      <c r="R45" s="185"/>
      <c r="W45" s="185"/>
      <c r="AB45" s="185"/>
      <c r="AC45" s="185"/>
    </row>
  </sheetData>
  <mergeCells count="1">
    <mergeCell ref="AI1:AJ1"/>
  </mergeCells>
  <pageMargins left="0.7" right="0.7" top="0.75" bottom="0.75" header="0.3" footer="0.3"/>
  <pageSetup orientation="portrait" horizontalDpi="90" verticalDpi="9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84</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568367.18962379766</v>
      </c>
      <c r="D3" s="179">
        <v>647466.59346174845</v>
      </c>
      <c r="E3" s="179">
        <v>706205.78944204538</v>
      </c>
      <c r="F3" s="179">
        <v>741292.13289077336</v>
      </c>
      <c r="G3" s="179">
        <v>761908.73547350045</v>
      </c>
      <c r="H3" s="179">
        <v>822421.06883161189</v>
      </c>
      <c r="I3" s="179">
        <v>853317.69438564137</v>
      </c>
      <c r="J3" s="179">
        <v>904925.43069202453</v>
      </c>
      <c r="K3" s="179">
        <v>1014546.5569006513</v>
      </c>
      <c r="L3" s="179">
        <v>1132516.5745369373</v>
      </c>
      <c r="M3" s="180">
        <v>1246381.1371160317</v>
      </c>
      <c r="N3" s="179">
        <v>317479.0955691163</v>
      </c>
      <c r="O3" s="179">
        <v>325809.84294366033</v>
      </c>
      <c r="P3" s="179">
        <v>328389.1890955742</v>
      </c>
      <c r="Q3" s="179">
        <v>341977.4850336556</v>
      </c>
      <c r="R3" s="180">
        <v>1313589.4660604952</v>
      </c>
      <c r="S3" s="179">
        <v>342369.27324574225</v>
      </c>
      <c r="T3" s="179">
        <v>351449.04937566695</v>
      </c>
      <c r="U3" s="179">
        <v>354272.4960281282</v>
      </c>
      <c r="V3" s="179">
        <v>377231.34903892991</v>
      </c>
      <c r="W3" s="180">
        <v>1421487.5131367766</v>
      </c>
      <c r="X3" s="179">
        <v>401793.73981649027</v>
      </c>
      <c r="Y3" s="179">
        <v>414817.22225710971</v>
      </c>
      <c r="Z3" s="179">
        <v>421803.29567510355</v>
      </c>
      <c r="AA3" s="179">
        <v>428966.37841606647</v>
      </c>
      <c r="AB3" s="180">
        <v>1666904.9336308481</v>
      </c>
      <c r="AC3" s="180">
        <v>1767538.2331238522</v>
      </c>
      <c r="AE3" s="179">
        <f>INDEX(C3:AD3,1,MATCH(AE$2,$C$2:$AD$2,0))</f>
        <v>1421487.5131367766</v>
      </c>
      <c r="AF3" s="179">
        <f>+AE3*(1+AF4)</f>
        <v>1670247.8279357126</v>
      </c>
      <c r="AG3" s="179">
        <f>+AF3*(1+AG4)</f>
        <v>1770462.6976118556</v>
      </c>
      <c r="AI3" s="245">
        <f>+AF3/AB3-1</f>
        <v>2.0054498834454204E-3</v>
      </c>
      <c r="AJ3" s="245">
        <f>+AG3/AC3-1</f>
        <v>1.6545410069206401E-3</v>
      </c>
    </row>
    <row r="4" spans="1:37" s="234" customFormat="1" ht="12.75" customHeight="1">
      <c r="A4" s="278"/>
      <c r="B4" s="458" t="s">
        <v>60</v>
      </c>
      <c r="C4" s="386"/>
      <c r="D4" s="384">
        <v>0.13916954617015587</v>
      </c>
      <c r="E4" s="384">
        <v>9.0721585597554277E-2</v>
      </c>
      <c r="F4" s="384">
        <v>4.9682888434614547E-2</v>
      </c>
      <c r="G4" s="384">
        <v>2.7811711021847429E-2</v>
      </c>
      <c r="H4" s="384">
        <v>7.9422023322130775E-2</v>
      </c>
      <c r="I4" s="384">
        <v>3.7567891588579316E-2</v>
      </c>
      <c r="J4" s="384">
        <v>6.0478924374747667E-2</v>
      </c>
      <c r="K4" s="384">
        <v>0.12113829768801621</v>
      </c>
      <c r="L4" s="384">
        <v>0.1162785648759912</v>
      </c>
      <c r="M4" s="385">
        <v>0.10054118865823347</v>
      </c>
      <c r="N4" s="384"/>
      <c r="O4" s="384"/>
      <c r="P4" s="384"/>
      <c r="Q4" s="384"/>
      <c r="R4" s="385">
        <v>5.3922774457237921E-2</v>
      </c>
      <c r="S4" s="384">
        <v>7.8399422273795816E-2</v>
      </c>
      <c r="T4" s="384">
        <v>7.8693774872971467E-2</v>
      </c>
      <c r="U4" s="384">
        <v>7.8818998286271036E-2</v>
      </c>
      <c r="V4" s="384">
        <v>0.10308826033329299</v>
      </c>
      <c r="W4" s="385">
        <v>8.2139854089932518E-2</v>
      </c>
      <c r="X4" s="384">
        <v>0.17356834042783675</v>
      </c>
      <c r="Y4" s="384">
        <v>0.18030543259119192</v>
      </c>
      <c r="Z4" s="384">
        <v>0.19061823992572546</v>
      </c>
      <c r="AA4" s="384">
        <v>0.1371440351098645</v>
      </c>
      <c r="AB4" s="385">
        <v>0.17264831257821767</v>
      </c>
      <c r="AC4" s="385">
        <f>+AC3/AB3-1</f>
        <v>6.0371348996973051E-2</v>
      </c>
      <c r="AE4" s="384">
        <f>INDEX(C4:AD4,1,MATCH(AE$2,$C$2:$AD$2,0))</f>
        <v>8.2139854089932518E-2</v>
      </c>
      <c r="AF4" s="476">
        <v>0.17499999999999999</v>
      </c>
      <c r="AG4" s="476">
        <v>0.06</v>
      </c>
    </row>
    <row r="5" spans="1:37" s="187" customFormat="1" ht="12.75" customHeight="1">
      <c r="A5" s="313"/>
      <c r="B5" s="458" t="s">
        <v>93</v>
      </c>
      <c r="C5" s="384"/>
      <c r="D5" s="384"/>
      <c r="E5" s="384"/>
      <c r="F5" s="384"/>
      <c r="G5" s="384"/>
      <c r="H5" s="384"/>
      <c r="I5" s="384"/>
      <c r="J5" s="384"/>
      <c r="K5" s="384"/>
      <c r="L5" s="384"/>
      <c r="M5" s="385"/>
      <c r="N5" s="384"/>
      <c r="O5" s="384">
        <v>2.6240302088583967E-2</v>
      </c>
      <c r="P5" s="384">
        <v>7.9167226152829784E-3</v>
      </c>
      <c r="Q5" s="384">
        <v>4.1378633613077476E-2</v>
      </c>
      <c r="R5" s="385"/>
      <c r="S5" s="384">
        <v>1.1456549896788903E-3</v>
      </c>
      <c r="T5" s="384">
        <v>2.652041768773894E-2</v>
      </c>
      <c r="U5" s="384">
        <v>8.0337296614600984E-3</v>
      </c>
      <c r="V5" s="384">
        <v>6.4805632015472181E-2</v>
      </c>
      <c r="W5" s="385"/>
      <c r="X5" s="384">
        <v>6.511227351633897E-2</v>
      </c>
      <c r="Y5" s="384">
        <v>3.2413353295567937E-2</v>
      </c>
      <c r="Z5" s="384">
        <v>1.6841329248532988E-2</v>
      </c>
      <c r="AA5" s="384">
        <v>1.6982045456753081E-2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51625.291304231367</v>
      </c>
      <c r="D7" s="466">
        <f t="shared" si="1"/>
        <v>59475.273708243767</v>
      </c>
      <c r="E7" s="466">
        <f t="shared" si="1"/>
        <v>64153.354154729459</v>
      </c>
      <c r="F7" s="466">
        <f t="shared" si="1"/>
        <v>67340.663083494466</v>
      </c>
      <c r="G7" s="466">
        <f t="shared" si="1"/>
        <v>75292.91089449219</v>
      </c>
      <c r="H7" s="466">
        <f t="shared" si="1"/>
        <v>82165.656939501801</v>
      </c>
      <c r="I7" s="466">
        <f t="shared" si="1"/>
        <v>86690.314762364345</v>
      </c>
      <c r="J7" s="466">
        <f t="shared" si="1"/>
        <v>84851.707491696681</v>
      </c>
      <c r="K7" s="466">
        <f t="shared" si="1"/>
        <v>90487.61323906589</v>
      </c>
      <c r="L7" s="466">
        <f t="shared" si="1"/>
        <v>103446.98558129191</v>
      </c>
      <c r="M7" s="482">
        <f t="shared" si="1"/>
        <v>115138.28158416197</v>
      </c>
      <c r="N7" s="466">
        <f t="shared" si="1"/>
        <v>28798.100690153755</v>
      </c>
      <c r="O7" s="466">
        <f t="shared" si="1"/>
        <v>29533.535863459358</v>
      </c>
      <c r="P7" s="466">
        <f t="shared" si="1"/>
        <v>29673.664306393817</v>
      </c>
      <c r="Q7" s="466">
        <f t="shared" si="1"/>
        <v>30425.915157378484</v>
      </c>
      <c r="R7" s="482">
        <f t="shared" si="1"/>
        <v>123412.49218616336</v>
      </c>
      <c r="S7" s="466">
        <f t="shared" si="1"/>
        <v>32347.289701824709</v>
      </c>
      <c r="T7" s="466">
        <f t="shared" si="1"/>
        <v>32672.550989214087</v>
      </c>
      <c r="U7" s="466">
        <f t="shared" si="1"/>
        <v>32445.737464821912</v>
      </c>
      <c r="V7" s="466">
        <f t="shared" si="1"/>
        <v>33400.239658484446</v>
      </c>
      <c r="W7" s="482">
        <f t="shared" si="1"/>
        <v>133752.64991484152</v>
      </c>
      <c r="X7" s="466">
        <f t="shared" si="1"/>
        <v>37691.679919147617</v>
      </c>
      <c r="Y7" s="466">
        <f t="shared" si="1"/>
        <v>38545.745441354906</v>
      </c>
      <c r="Z7" s="466"/>
      <c r="AA7" s="466"/>
      <c r="AB7" s="482"/>
      <c r="AC7" s="482"/>
      <c r="AE7" s="466"/>
      <c r="AF7" s="466"/>
      <c r="AG7" s="466"/>
    </row>
    <row r="8" spans="1:37" s="234" customFormat="1" ht="12.75" customHeight="1">
      <c r="A8" s="278"/>
      <c r="B8" s="458" t="s">
        <v>58</v>
      </c>
      <c r="C8" s="386">
        <f t="shared" ref="C8:Y8" si="2">+C7/C3</f>
        <v>9.0830878781729393E-2</v>
      </c>
      <c r="D8" s="384">
        <f t="shared" si="2"/>
        <v>9.1858443831446104E-2</v>
      </c>
      <c r="E8" s="384">
        <f t="shared" si="2"/>
        <v>9.0842294291321707E-2</v>
      </c>
      <c r="F8" s="384">
        <f t="shared" si="2"/>
        <v>9.0842274045038141E-2</v>
      </c>
      <c r="G8" s="384">
        <f t="shared" si="2"/>
        <v>9.8821430164729898E-2</v>
      </c>
      <c r="H8" s="384">
        <f t="shared" si="2"/>
        <v>9.9907042819600916E-2</v>
      </c>
      <c r="I8" s="384">
        <f t="shared" si="2"/>
        <v>0.10159207447910512</v>
      </c>
      <c r="J8" s="384">
        <f t="shared" si="2"/>
        <v>9.376651889074214E-2</v>
      </c>
      <c r="K8" s="384">
        <f t="shared" si="2"/>
        <v>8.9190202877921565E-2</v>
      </c>
      <c r="L8" s="384">
        <f t="shared" si="2"/>
        <v>9.1342579797200105E-2</v>
      </c>
      <c r="M8" s="385">
        <f t="shared" si="2"/>
        <v>9.2378068116930417E-2</v>
      </c>
      <c r="N8" s="384">
        <f t="shared" si="2"/>
        <v>9.0708651662655085E-2</v>
      </c>
      <c r="O8" s="384">
        <f t="shared" si="2"/>
        <v>9.0646542770552063E-2</v>
      </c>
      <c r="P8" s="384">
        <f t="shared" si="2"/>
        <v>9.0361270382008863E-2</v>
      </c>
      <c r="Q8" s="384">
        <f t="shared" si="2"/>
        <v>8.8970521420099133E-2</v>
      </c>
      <c r="R8" s="385">
        <f t="shared" si="2"/>
        <v>9.3950579975555157E-2</v>
      </c>
      <c r="S8" s="384">
        <f t="shared" si="2"/>
        <v>9.4480703233572036E-2</v>
      </c>
      <c r="T8" s="384">
        <f t="shared" si="2"/>
        <v>9.2965256407025063E-2</v>
      </c>
      <c r="U8" s="384">
        <f t="shared" si="2"/>
        <v>9.1584127553175382E-2</v>
      </c>
      <c r="V8" s="384">
        <f t="shared" si="2"/>
        <v>8.8540466595838446E-2</v>
      </c>
      <c r="W8" s="385">
        <f t="shared" si="2"/>
        <v>9.4093439920334865E-2</v>
      </c>
      <c r="X8" s="384">
        <f t="shared" si="2"/>
        <v>9.3808529561367468E-2</v>
      </c>
      <c r="Y8" s="384">
        <f t="shared" si="2"/>
        <v>9.2922239900308901E-2</v>
      </c>
      <c r="Z8" s="384"/>
      <c r="AA8" s="384"/>
      <c r="AB8" s="385"/>
      <c r="AC8" s="385"/>
      <c r="AE8" s="384"/>
      <c r="AF8" s="384"/>
      <c r="AG8" s="384"/>
    </row>
    <row r="9" spans="1:37" s="187" customFormat="1" ht="12.75" customHeight="1">
      <c r="A9" s="313"/>
      <c r="B9" s="465" t="s">
        <v>56</v>
      </c>
      <c r="C9" s="384"/>
      <c r="D9" s="384">
        <f t="shared" ref="D9:M9" si="3">+(D7-C7)/(D$3-C$3)</f>
        <v>9.924199201418113E-2</v>
      </c>
      <c r="E9" s="384">
        <f t="shared" si="3"/>
        <v>7.9641547154558845E-2</v>
      </c>
      <c r="F9" s="384">
        <f t="shared" si="3"/>
        <v>9.0841866534842927E-2</v>
      </c>
      <c r="G9" s="384">
        <f t="shared" si="3"/>
        <v>0.38572057539976251</v>
      </c>
      <c r="H9" s="384">
        <f t="shared" si="3"/>
        <v>0.11357595491049341</v>
      </c>
      <c r="I9" s="384">
        <f t="shared" si="3"/>
        <v>0.14644504834193606</v>
      </c>
      <c r="J9" s="384">
        <f t="shared" si="3"/>
        <v>-3.5626582412998688E-2</v>
      </c>
      <c r="K9" s="384">
        <f t="shared" si="3"/>
        <v>5.1412587539405183E-2</v>
      </c>
      <c r="L9" s="384">
        <f t="shared" si="3"/>
        <v>0.10985310167691198</v>
      </c>
      <c r="M9" s="385">
        <f t="shared" si="3"/>
        <v>0.10267721350748496</v>
      </c>
      <c r="N9" s="384"/>
      <c r="O9" s="384"/>
      <c r="P9" s="384"/>
      <c r="Q9" s="384"/>
      <c r="R9" s="385">
        <f t="shared" ref="R9:Y9" si="4">+(R7-M7)/(R$3-M$3)</f>
        <v>0.1231128750253357</v>
      </c>
      <c r="S9" s="384">
        <f t="shared" si="4"/>
        <v>0.1425939604683478</v>
      </c>
      <c r="T9" s="384">
        <f t="shared" si="4"/>
        <v>0.12243027622868043</v>
      </c>
      <c r="U9" s="384">
        <f t="shared" si="4"/>
        <v>0.10709887904399101</v>
      </c>
      <c r="V9" s="384">
        <f t="shared" si="4"/>
        <v>8.4368751767493491E-2</v>
      </c>
      <c r="W9" s="385">
        <f t="shared" si="4"/>
        <v>9.5832668049755376E-2</v>
      </c>
      <c r="X9" s="384">
        <f t="shared" si="4"/>
        <v>8.9935855140746174E-2</v>
      </c>
      <c r="Y9" s="384">
        <f t="shared" si="4"/>
        <v>9.2683664134188271E-2</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9479.4404896649412</v>
      </c>
      <c r="D11" s="174">
        <v>10886.38706369013</v>
      </c>
      <c r="E11" s="174">
        <v>12011.053593850536</v>
      </c>
      <c r="F11" s="174">
        <v>12754.708201208123</v>
      </c>
      <c r="G11" s="174">
        <v>13770.185080578893</v>
      </c>
      <c r="H11" s="174">
        <v>15141.548668994321</v>
      </c>
      <c r="I11" s="174">
        <v>16069.798801893505</v>
      </c>
      <c r="J11" s="174">
        <v>15947.17386222893</v>
      </c>
      <c r="K11" s="174">
        <v>16819.442178485173</v>
      </c>
      <c r="L11" s="174">
        <v>20325.692613436095</v>
      </c>
      <c r="M11" s="175">
        <v>22756.353371796533</v>
      </c>
      <c r="N11" s="174">
        <v>6196.1794579814959</v>
      </c>
      <c r="O11" s="174">
        <v>6076.546869057298</v>
      </c>
      <c r="P11" s="174">
        <v>6380.1518798100496</v>
      </c>
      <c r="Q11" s="174">
        <v>6666.273155709996</v>
      </c>
      <c r="R11" s="175">
        <v>25653.571457152957</v>
      </c>
      <c r="S11" s="174">
        <v>6954.1718900766446</v>
      </c>
      <c r="T11" s="174">
        <v>7036.5039285072608</v>
      </c>
      <c r="U11" s="174">
        <v>7028.416142624561</v>
      </c>
      <c r="V11" s="174">
        <v>7334.7356335733339</v>
      </c>
      <c r="W11" s="175">
        <v>28862.20049476748</v>
      </c>
      <c r="X11" s="174">
        <v>8426.2833485010487</v>
      </c>
      <c r="Y11" s="174">
        <v>8654.7622462574382</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42145.850814566424</v>
      </c>
      <c r="D13" s="176">
        <v>48588.886644553633</v>
      </c>
      <c r="E13" s="176">
        <v>52142.300560878924</v>
      </c>
      <c r="F13" s="176">
        <v>54585.954882286351</v>
      </c>
      <c r="G13" s="176">
        <v>61522.725813913297</v>
      </c>
      <c r="H13" s="176">
        <v>67024.10827050748</v>
      </c>
      <c r="I13" s="176">
        <v>70620.515960470846</v>
      </c>
      <c r="J13" s="176">
        <v>68904.533629467755</v>
      </c>
      <c r="K13" s="176">
        <v>73668.171060580717</v>
      </c>
      <c r="L13" s="176">
        <v>83121.292967855814</v>
      </c>
      <c r="M13" s="177">
        <v>92381.928212365441</v>
      </c>
      <c r="N13" s="176">
        <v>22601.921232172259</v>
      </c>
      <c r="O13" s="176">
        <v>23456.988994402062</v>
      </c>
      <c r="P13" s="176">
        <v>23293.512426583766</v>
      </c>
      <c r="Q13" s="176">
        <v>23759.642001668486</v>
      </c>
      <c r="R13" s="177">
        <v>97758.92072901041</v>
      </c>
      <c r="S13" s="176">
        <v>25393.117811748063</v>
      </c>
      <c r="T13" s="176">
        <v>25636.047060706827</v>
      </c>
      <c r="U13" s="176">
        <v>25417.321322197353</v>
      </c>
      <c r="V13" s="176">
        <v>26065.504024911112</v>
      </c>
      <c r="W13" s="177">
        <v>104890.44942007403</v>
      </c>
      <c r="X13" s="176">
        <v>29265.396570646564</v>
      </c>
      <c r="Y13" s="176">
        <v>29890.983195097469</v>
      </c>
      <c r="Z13" s="176">
        <v>29640.716206361772</v>
      </c>
      <c r="AA13" s="176">
        <v>29895.592633527056</v>
      </c>
      <c r="AB13" s="177">
        <v>119647.03794948297</v>
      </c>
      <c r="AC13" s="177">
        <v>130708.79358457001</v>
      </c>
      <c r="AE13" s="176">
        <f>INDEX(C13:AD13,1,MATCH(AE$2,$C$2:$AD$2,0))</f>
        <v>104890.44942007403</v>
      </c>
      <c r="AF13" s="481">
        <f>+AF3*AF14</f>
        <v>125268.58709517845</v>
      </c>
      <c r="AG13" s="481">
        <f>+AG3*AG14</f>
        <v>132784.70232088916</v>
      </c>
      <c r="AI13" s="245">
        <f>+AF13/AB13-1</f>
        <v>4.6984440584889375E-2</v>
      </c>
      <c r="AJ13" s="245">
        <f>+AG13/AC13-1</f>
        <v>1.5881936321109125E-2</v>
      </c>
    </row>
    <row r="14" spans="1:37" s="234" customFormat="1" ht="12.75" customHeight="1">
      <c r="A14" s="278"/>
      <c r="B14" s="458" t="s">
        <v>57</v>
      </c>
      <c r="C14" s="386">
        <v>7.647075660487837E-2</v>
      </c>
      <c r="D14" s="386">
        <v>7.7210730212592504E-2</v>
      </c>
      <c r="E14" s="386">
        <v>7.3834428066746921E-2</v>
      </c>
      <c r="F14" s="386">
        <v>7.5712071312684204E-2</v>
      </c>
      <c r="G14" s="386">
        <v>8.0748156504176327E-2</v>
      </c>
      <c r="H14" s="386">
        <v>8.149609830123461E-2</v>
      </c>
      <c r="I14" s="386">
        <v>8.2759933873532449E-2</v>
      </c>
      <c r="J14" s="386">
        <v>7.6143880249640375E-2</v>
      </c>
      <c r="K14" s="386">
        <v>7.2611917668549755E-2</v>
      </c>
      <c r="L14" s="386">
        <v>7.3395211016529627E-2</v>
      </c>
      <c r="M14" s="459">
        <v>7.4120127031227015E-2</v>
      </c>
      <c r="N14" s="386">
        <v>7.119184080972582E-2</v>
      </c>
      <c r="O14" s="386">
        <v>7.1995949485351457E-2</v>
      </c>
      <c r="P14" s="386">
        <v>7.0932640903121916E-2</v>
      </c>
      <c r="Q14" s="386">
        <v>6.9477211341355385E-2</v>
      </c>
      <c r="R14" s="459">
        <v>7.4421212452466703E-2</v>
      </c>
      <c r="S14" s="386">
        <v>7.4168799001777405E-2</v>
      </c>
      <c r="T14" s="386">
        <v>7.2943850911670077E-2</v>
      </c>
      <c r="U14" s="386">
        <v>7.1745115997317754E-2</v>
      </c>
      <c r="V14" s="386">
        <v>6.9096866130871792E-2</v>
      </c>
      <c r="W14" s="459">
        <v>7.378921619129368E-2</v>
      </c>
      <c r="X14" s="386">
        <v>7.2836865462395803E-2</v>
      </c>
      <c r="Y14" s="386">
        <v>7.2058202001484412E-2</v>
      </c>
      <c r="Z14" s="386">
        <v>7.027141919059994E-2</v>
      </c>
      <c r="AA14" s="386">
        <v>6.9692158028596088E-2</v>
      </c>
      <c r="AB14" s="459">
        <v>7.177796137951796E-2</v>
      </c>
      <c r="AC14" s="459">
        <f>+AC13/AC3</f>
        <v>7.3949627303711726E-2</v>
      </c>
      <c r="AE14" s="386">
        <f>INDEX(C14:AD14,1,MATCH(AE$2,$C$2:$AD$2,0))</f>
        <v>7.378921619129368E-2</v>
      </c>
      <c r="AF14" s="476">
        <v>7.4999999999999997E-2</v>
      </c>
      <c r="AG14" s="476">
        <f>+AF14</f>
        <v>7.4999999999999997E-2</v>
      </c>
    </row>
    <row r="15" spans="1:37" s="187" customFormat="1" ht="12.75" customHeight="1">
      <c r="A15" s="313"/>
      <c r="B15" s="458" t="s">
        <v>56</v>
      </c>
      <c r="C15" s="384"/>
      <c r="D15" s="384">
        <f t="shared" ref="D15:M15" si="5">+(D13-C13)/(D$3-C$3)</f>
        <v>8.1454922760061707E-2</v>
      </c>
      <c r="E15" s="384">
        <f t="shared" si="5"/>
        <v>6.0494766007985937E-2</v>
      </c>
      <c r="F15" s="384">
        <f t="shared" si="5"/>
        <v>6.964687913342589E-2</v>
      </c>
      <c r="G15" s="384">
        <f t="shared" si="5"/>
        <v>0.3364652785924428</v>
      </c>
      <c r="H15" s="384">
        <f t="shared" si="5"/>
        <v>9.0913408082234276E-2</v>
      </c>
      <c r="I15" s="384">
        <f t="shared" si="5"/>
        <v>0.11640131002896298</v>
      </c>
      <c r="J15" s="384">
        <f t="shared" si="5"/>
        <v>-3.3250486338243991E-2</v>
      </c>
      <c r="K15" s="384">
        <f t="shared" si="5"/>
        <v>4.3455468812161148E-2</v>
      </c>
      <c r="L15" s="384">
        <f t="shared" si="5"/>
        <v>8.0131563058844918E-2</v>
      </c>
      <c r="M15" s="385">
        <f t="shared" si="5"/>
        <v>8.1330266719962643E-2</v>
      </c>
      <c r="N15" s="384"/>
      <c r="O15" s="384"/>
      <c r="P15" s="384"/>
      <c r="Q15" s="384"/>
      <c r="R15" s="385">
        <f t="shared" ref="R15:AB15" si="6">+(R13-M13)/(R$3-M$3)</f>
        <v>8.000485358128985E-2</v>
      </c>
      <c r="S15" s="384">
        <f t="shared" si="6"/>
        <v>0.11214048432434376</v>
      </c>
      <c r="T15" s="384">
        <f t="shared" si="6"/>
        <v>8.4989294504238103E-2</v>
      </c>
      <c r="U15" s="384">
        <f t="shared" si="6"/>
        <v>8.2053228405000539E-2</v>
      </c>
      <c r="V15" s="384">
        <f t="shared" si="6"/>
        <v>6.5407355712770857E-2</v>
      </c>
      <c r="W15" s="385">
        <f t="shared" si="6"/>
        <v>6.609506737431306E-2</v>
      </c>
      <c r="X15" s="384">
        <f t="shared" si="6"/>
        <v>6.5163037757997297E-2</v>
      </c>
      <c r="Y15" s="384">
        <f t="shared" si="6"/>
        <v>6.7146265087227902E-2</v>
      </c>
      <c r="Z15" s="384">
        <f t="shared" si="6"/>
        <v>6.2540276529267802E-2</v>
      </c>
      <c r="AA15" s="384">
        <f t="shared" si="6"/>
        <v>7.4032790832986153E-2</v>
      </c>
      <c r="AB15" s="385">
        <f t="shared" si="6"/>
        <v>6.0128529179799661E-2</v>
      </c>
      <c r="AC15" s="385">
        <f>+(AC13-AB13)/(AC$3-AB$3)</f>
        <v>0.10992142452664033</v>
      </c>
      <c r="AD15" s="311"/>
      <c r="AE15" s="384">
        <f>INDEX(C15:AD15,1,MATCH(AE$2,$C$2:$AD$2,0))</f>
        <v>6.609506737431306E-2</v>
      </c>
      <c r="AF15" s="384">
        <f>+(AF13-AE13)/(AF$3-AE$3)</f>
        <v>8.1918764621178933E-2</v>
      </c>
      <c r="AG15" s="384">
        <f>+(AG13-AF13)/(AG$3-AF$3)</f>
        <v>7.4999999999999969E-2</v>
      </c>
      <c r="AH15" s="311"/>
      <c r="AI15" s="311"/>
      <c r="AJ15" s="311"/>
      <c r="AK15" s="311"/>
    </row>
    <row r="16" spans="1:37" ht="12.75" customHeight="1">
      <c r="M16" s="185"/>
      <c r="R16" s="185"/>
      <c r="W16" s="185"/>
      <c r="AB16" s="185"/>
      <c r="AC16" s="185"/>
    </row>
    <row r="17" spans="1:37" ht="12.75" customHeight="1">
      <c r="A17" s="286"/>
      <c r="B17" s="168" t="s">
        <v>35</v>
      </c>
      <c r="C17" s="174">
        <v>3901.8468385866172</v>
      </c>
      <c r="D17" s="174">
        <v>5795.13844545149</v>
      </c>
      <c r="E17" s="174">
        <v>6011.3592574024497</v>
      </c>
      <c r="F17" s="174">
        <v>5044.1619080666833</v>
      </c>
      <c r="G17" s="174">
        <v>6365.7679039211971</v>
      </c>
      <c r="H17" s="174">
        <v>6484.6664453337262</v>
      </c>
      <c r="I17" s="174">
        <v>6195.7639313986019</v>
      </c>
      <c r="J17" s="174">
        <v>6199.7379948996841</v>
      </c>
      <c r="K17" s="174">
        <v>6629.4952893653353</v>
      </c>
      <c r="L17" s="174">
        <v>8202.9489014451392</v>
      </c>
      <c r="M17" s="175">
        <v>9478.189243519666</v>
      </c>
      <c r="N17" s="174">
        <v>2468.0423602651499</v>
      </c>
      <c r="O17" s="174">
        <v>2534.3771835865182</v>
      </c>
      <c r="P17" s="174">
        <v>2539.9354054747141</v>
      </c>
      <c r="Q17" s="174">
        <v>2667.5164837812199</v>
      </c>
      <c r="R17" s="175">
        <v>10526.849706650233</v>
      </c>
      <c r="S17" s="174">
        <v>2912.0618361641987</v>
      </c>
      <c r="T17" s="174">
        <v>3097.0599380159474</v>
      </c>
      <c r="U17" s="174">
        <v>3106.365984337117</v>
      </c>
      <c r="V17" s="174">
        <v>3485.1856546985882</v>
      </c>
      <c r="W17" s="175">
        <v>12861.621500939322</v>
      </c>
      <c r="X17" s="174">
        <v>4198.8450159110898</v>
      </c>
      <c r="Y17" s="174">
        <v>4091.336063651951</v>
      </c>
      <c r="Z17" s="174"/>
      <c r="AA17" s="174"/>
      <c r="AB17" s="175"/>
      <c r="AC17" s="175"/>
      <c r="AE17" s="174">
        <f>INDEX(C17:AD17,1,MATCH(AE$2,$C$2:$AD$2,0))</f>
        <v>12861.621500939322</v>
      </c>
      <c r="AF17" s="174">
        <f>+AF43*AF18</f>
        <v>16241.353831302815</v>
      </c>
      <c r="AG17" s="174">
        <f>+AG43*AG18</f>
        <v>16241.353831302815</v>
      </c>
    </row>
    <row r="18" spans="1:37" s="187" customFormat="1" ht="12.75" customHeight="1">
      <c r="A18" s="313"/>
      <c r="B18" s="458" t="s">
        <v>55</v>
      </c>
      <c r="C18" s="384">
        <v>5.4592726097925579E-2</v>
      </c>
      <c r="D18" s="384">
        <v>6.0542111760271237E-2</v>
      </c>
      <c r="E18" s="384">
        <v>5.4696846521667356E-2</v>
      </c>
      <c r="F18" s="384">
        <v>4.5006016055833764E-2</v>
      </c>
      <c r="G18" s="384">
        <v>5.4382695026567611E-2</v>
      </c>
      <c r="H18" s="384">
        <v>5.1128475464556886E-2</v>
      </c>
      <c r="I18" s="384">
        <v>4.4717340800899195E-2</v>
      </c>
      <c r="J18" s="384">
        <v>4.1698112858081393E-2</v>
      </c>
      <c r="K18" s="384">
        <v>4.0720294602039526E-2</v>
      </c>
      <c r="L18" s="384">
        <v>3.6267214109526651E-2</v>
      </c>
      <c r="M18" s="385">
        <v>3.7711750168776113E-2</v>
      </c>
      <c r="N18" s="384">
        <v>3.6841609500290418E-2</v>
      </c>
      <c r="O18" s="384">
        <v>3.6691322592810757E-2</v>
      </c>
      <c r="P18" s="384">
        <v>3.6718030742461522E-2</v>
      </c>
      <c r="Q18" s="384">
        <v>3.7703698639621558E-2</v>
      </c>
      <c r="R18" s="385">
        <v>3.8111075744689839E-2</v>
      </c>
      <c r="S18" s="384">
        <v>3.7821372946266633E-2</v>
      </c>
      <c r="T18" s="384">
        <v>3.8253098972211227E-2</v>
      </c>
      <c r="U18" s="384">
        <v>3.7626684512645003E-2</v>
      </c>
      <c r="V18" s="384">
        <v>3.9533501264571135E-2</v>
      </c>
      <c r="W18" s="385">
        <v>3.9112145643516484E-2</v>
      </c>
      <c r="X18" s="384">
        <v>4.3697228059078372E-2</v>
      </c>
      <c r="Y18" s="384">
        <v>4.0499961505167777E-2</v>
      </c>
      <c r="Z18" s="384"/>
      <c r="AA18" s="384"/>
      <c r="AB18" s="385"/>
      <c r="AC18" s="385"/>
      <c r="AD18" s="311"/>
      <c r="AE18" s="384">
        <f>+AE17/AE43</f>
        <v>3.9112145643516484E-2</v>
      </c>
      <c r="AF18" s="476">
        <v>0.04</v>
      </c>
      <c r="AG18" s="476">
        <v>0.04</v>
      </c>
      <c r="AH18" s="311"/>
      <c r="AI18" s="311"/>
      <c r="AJ18" s="311"/>
      <c r="AK18" s="311"/>
    </row>
    <row r="19" spans="1:37" ht="12.75" customHeight="1">
      <c r="A19" s="286"/>
      <c r="B19" s="168" t="s">
        <v>34</v>
      </c>
      <c r="C19" s="174">
        <v>794.39300483255295</v>
      </c>
      <c r="D19" s="174">
        <v>1014.9441765308763</v>
      </c>
      <c r="E19" s="174">
        <v>747.71258665329822</v>
      </c>
      <c r="F19" s="174">
        <v>436.15351322427466</v>
      </c>
      <c r="G19" s="174">
        <v>434.13201545799865</v>
      </c>
      <c r="H19" s="174">
        <v>496.60919127000591</v>
      </c>
      <c r="I19" s="174">
        <v>499.43785086901153</v>
      </c>
      <c r="J19" s="174">
        <v>530.23124472197071</v>
      </c>
      <c r="K19" s="174">
        <v>664.42143652922687</v>
      </c>
      <c r="L19" s="174">
        <v>735.1983359557579</v>
      </c>
      <c r="M19" s="175">
        <v>784.58561397843948</v>
      </c>
      <c r="N19" s="174">
        <v>157.73597060377716</v>
      </c>
      <c r="O19" s="174">
        <v>175.63525737928262</v>
      </c>
      <c r="P19" s="174">
        <v>226.81502733377494</v>
      </c>
      <c r="Q19" s="174">
        <v>296.73158995816073</v>
      </c>
      <c r="R19" s="175">
        <v>933.52363920954099</v>
      </c>
      <c r="S19" s="174">
        <v>262.6430256485844</v>
      </c>
      <c r="T19" s="174">
        <v>487.37610759810195</v>
      </c>
      <c r="U19" s="174">
        <v>376.79048828036548</v>
      </c>
      <c r="V19" s="174">
        <v>173.01787403080391</v>
      </c>
      <c r="W19" s="175">
        <v>934.75066024937973</v>
      </c>
      <c r="X19" s="174">
        <v>123.04082225527989</v>
      </c>
      <c r="Y19" s="174">
        <v>123.43942668011299</v>
      </c>
      <c r="Z19" s="174"/>
      <c r="AA19" s="174"/>
      <c r="AB19" s="175"/>
      <c r="AC19" s="175"/>
      <c r="AE19" s="174">
        <f>INDEX(C19:AD19,1,MATCH(AE$2,$C$2:$AD$2,0))</f>
        <v>934.75066024937973</v>
      </c>
      <c r="AF19" s="174">
        <f>+AF20*AF44</f>
        <v>1272.222446835777</v>
      </c>
      <c r="AG19" s="174">
        <f>+AG20*AG44</f>
        <v>1272.222446835777</v>
      </c>
    </row>
    <row r="20" spans="1:37" s="187" customFormat="1" ht="12.75" customHeight="1">
      <c r="A20" s="313"/>
      <c r="B20" s="458" t="s">
        <v>54</v>
      </c>
      <c r="C20" s="384">
        <v>1.9569164208948161E-2</v>
      </c>
      <c r="D20" s="384">
        <v>2.0505443050102715E-2</v>
      </c>
      <c r="E20" s="384">
        <v>1.7872935308356323E-2</v>
      </c>
      <c r="F20" s="384">
        <v>7.3345846577451985E-3</v>
      </c>
      <c r="G20" s="384">
        <v>5.6555113476924931E-3</v>
      </c>
      <c r="H20" s="384">
        <v>6.0241141339217597E-3</v>
      </c>
      <c r="I20" s="384">
        <v>5.6028422190533885E-3</v>
      </c>
      <c r="J20" s="384">
        <v>5.4899189377505776E-3</v>
      </c>
      <c r="K20" s="384">
        <v>6.5354016717497371E-3</v>
      </c>
      <c r="L20" s="384">
        <v>6.5241713287555779E-3</v>
      </c>
      <c r="M20" s="385">
        <v>7.2984903602633048E-3</v>
      </c>
      <c r="N20" s="384">
        <v>1.1810714851600216E-2</v>
      </c>
      <c r="O20" s="384">
        <v>1.2175462175791392E-2</v>
      </c>
      <c r="P20" s="384">
        <v>1.3833354135461716E-2</v>
      </c>
      <c r="Q20" s="384">
        <v>9.0875067567181955E-3</v>
      </c>
      <c r="R20" s="385">
        <v>7.0609379029417428E-3</v>
      </c>
      <c r="S20" s="384">
        <v>1.5582429983765194E-2</v>
      </c>
      <c r="T20" s="384">
        <v>2.3542585310905296E-2</v>
      </c>
      <c r="U20" s="384">
        <v>1.8278610639114345E-2</v>
      </c>
      <c r="V20" s="384">
        <v>4.9484918016279508E-3</v>
      </c>
      <c r="W20" s="385">
        <v>6.1250359759778984E-3</v>
      </c>
      <c r="X20" s="384">
        <v>1.0643258218757045E-2</v>
      </c>
      <c r="Y20" s="384">
        <v>9.4376324892726255E-3</v>
      </c>
      <c r="Z20" s="384"/>
      <c r="AA20" s="384"/>
      <c r="AB20" s="385"/>
      <c r="AC20" s="385"/>
      <c r="AD20" s="311"/>
      <c r="AE20" s="384">
        <f>+AE19/AE44</f>
        <v>6.1250359759778984E-3</v>
      </c>
      <c r="AF20" s="476">
        <v>0.01</v>
      </c>
      <c r="AG20" s="476">
        <v>0.01</v>
      </c>
      <c r="AH20" s="311"/>
      <c r="AI20" s="311"/>
      <c r="AJ20" s="311"/>
      <c r="AK20" s="311"/>
    </row>
    <row r="21" spans="1:37" ht="12.75" customHeight="1">
      <c r="C21" s="464">
        <f t="shared" ref="C21:Y21" si="7">+C19/C44</f>
        <v>1.8128854961451314E-2</v>
      </c>
      <c r="D21" s="464">
        <f t="shared" si="7"/>
        <v>2.0370203866709773E-2</v>
      </c>
      <c r="E21" s="464">
        <f t="shared" si="7"/>
        <v>1.7584847809166391E-2</v>
      </c>
      <c r="F21" s="464">
        <f t="shared" si="7"/>
        <v>7.2857201562481853E-3</v>
      </c>
      <c r="G21" s="464">
        <f t="shared" si="7"/>
        <v>5.6183170079264723E-3</v>
      </c>
      <c r="H21" s="464">
        <f t="shared" si="7"/>
        <v>5.9759699703667065E-3</v>
      </c>
      <c r="I21" s="464">
        <f t="shared" si="7"/>
        <v>5.6028422190533885E-3</v>
      </c>
      <c r="J21" s="464">
        <f t="shared" si="7"/>
        <v>5.4899189377505776E-3</v>
      </c>
      <c r="K21" s="464">
        <f t="shared" si="7"/>
        <v>6.5354016717497371E-3</v>
      </c>
      <c r="L21" s="464">
        <f t="shared" si="7"/>
        <v>6.5241713287555779E-3</v>
      </c>
      <c r="M21" s="463">
        <f t="shared" si="7"/>
        <v>7.2984903602633048E-3</v>
      </c>
      <c r="N21" s="464">
        <f t="shared" si="7"/>
        <v>1.2809462625410428E-3</v>
      </c>
      <c r="O21" s="464">
        <f t="shared" si="7"/>
        <v>1.315573369053825E-3</v>
      </c>
      <c r="P21" s="464">
        <f t="shared" si="7"/>
        <v>1.602071459802696E-3</v>
      </c>
      <c r="Q21" s="464">
        <f t="shared" si="7"/>
        <v>2.2718766891795489E-3</v>
      </c>
      <c r="R21" s="463">
        <f t="shared" si="7"/>
        <v>7.0609379029417428E-3</v>
      </c>
      <c r="S21" s="464">
        <f t="shared" si="7"/>
        <v>1.8711271896136739E-3</v>
      </c>
      <c r="T21" s="464">
        <f t="shared" si="7"/>
        <v>2.9917577181894205E-3</v>
      </c>
      <c r="U21" s="464">
        <f t="shared" si="7"/>
        <v>2.2512153407731657E-3</v>
      </c>
      <c r="V21" s="464">
        <f t="shared" si="7"/>
        <v>1.2371229504069877E-3</v>
      </c>
      <c r="W21" s="463">
        <f t="shared" si="7"/>
        <v>6.1250359759778984E-3</v>
      </c>
      <c r="X21" s="464">
        <f t="shared" si="7"/>
        <v>1.0859569343781841E-3</v>
      </c>
      <c r="Y21" s="464">
        <f t="shared" si="7"/>
        <v>9.9795226836567373E-4</v>
      </c>
      <c r="Z21" s="464"/>
      <c r="AA21" s="464"/>
      <c r="AB21" s="463"/>
      <c r="AC21" s="463"/>
      <c r="AE21" s="174"/>
      <c r="AF21" s="174"/>
      <c r="AG21" s="174"/>
    </row>
    <row r="22" spans="1:37" ht="12.75" customHeight="1">
      <c r="B22" s="168" t="s">
        <v>53</v>
      </c>
      <c r="C22" s="479">
        <f t="shared" ref="C22:Y22" si="8">+C24-(C13-C17+C19)</f>
        <v>364.42504302950692</v>
      </c>
      <c r="D22" s="479">
        <f t="shared" si="8"/>
        <v>2200.2741607804928</v>
      </c>
      <c r="E22" s="479">
        <f t="shared" si="8"/>
        <v>-1026.8908807648331</v>
      </c>
      <c r="F22" s="479">
        <f t="shared" si="8"/>
        <v>1378.4947864682254</v>
      </c>
      <c r="G22" s="479">
        <f t="shared" si="8"/>
        <v>1136.359105491807</v>
      </c>
      <c r="H22" s="479">
        <f t="shared" si="8"/>
        <v>217.73777406923909</v>
      </c>
      <c r="I22" s="479">
        <f t="shared" si="8"/>
        <v>491.49852796969935</v>
      </c>
      <c r="J22" s="479">
        <f t="shared" si="8"/>
        <v>-77.738929663210001</v>
      </c>
      <c r="K22" s="479">
        <f t="shared" si="8"/>
        <v>2054.9976155594341</v>
      </c>
      <c r="L22" s="479">
        <f t="shared" si="8"/>
        <v>518.18175886475365</v>
      </c>
      <c r="M22" s="480">
        <f t="shared" si="8"/>
        <v>-95.388646987223183</v>
      </c>
      <c r="N22" s="479">
        <f t="shared" si="8"/>
        <v>674.32117147654208</v>
      </c>
      <c r="O22" s="479">
        <f t="shared" si="8"/>
        <v>398.71154168890644</v>
      </c>
      <c r="P22" s="479">
        <f t="shared" si="8"/>
        <v>413.90850787294039</v>
      </c>
      <c r="Q22" s="479">
        <f t="shared" si="8"/>
        <v>378.57956029003617</v>
      </c>
      <c r="R22" s="480">
        <f t="shared" si="8"/>
        <v>460.62903434340842</v>
      </c>
      <c r="S22" s="479">
        <f t="shared" si="8"/>
        <v>550.3143793983545</v>
      </c>
      <c r="T22" s="479">
        <f t="shared" si="8"/>
        <v>311.32097018677086</v>
      </c>
      <c r="U22" s="479">
        <f t="shared" si="8"/>
        <v>743.23047187386328</v>
      </c>
      <c r="V22" s="479">
        <f t="shared" si="8"/>
        <v>379.24548264269833</v>
      </c>
      <c r="W22" s="480">
        <f t="shared" si="8"/>
        <v>3984.5969458460604</v>
      </c>
      <c r="X22" s="479">
        <f t="shared" si="8"/>
        <v>245.47799863637556</v>
      </c>
      <c r="Y22" s="479">
        <f t="shared" si="8"/>
        <v>347.41067534893227</v>
      </c>
      <c r="Z22" s="479"/>
      <c r="AA22" s="479"/>
      <c r="AB22" s="480"/>
      <c r="AC22" s="480"/>
      <c r="AE22" s="479">
        <f>INDEX(C22:AD22,1,MATCH(AE$2,$C$2:$AD$2,0))</f>
        <v>3984.5969458460604</v>
      </c>
      <c r="AF22" s="475">
        <v>2000</v>
      </c>
      <c r="AG22" s="475">
        <v>3500</v>
      </c>
    </row>
    <row r="23" spans="1:37" ht="12.75" customHeight="1">
      <c r="M23" s="185"/>
      <c r="R23" s="185"/>
      <c r="W23" s="185"/>
      <c r="AB23" s="185"/>
      <c r="AC23" s="185"/>
    </row>
    <row r="24" spans="1:37" s="171" customFormat="1" ht="12.75" customHeight="1">
      <c r="A24" s="286"/>
      <c r="B24" s="178" t="s">
        <v>33</v>
      </c>
      <c r="C24" s="176">
        <v>39402.822023841873</v>
      </c>
      <c r="D24" s="176">
        <v>46008.966536413507</v>
      </c>
      <c r="E24" s="176">
        <v>45851.763009364935</v>
      </c>
      <c r="F24" s="176">
        <v>51356.441273912162</v>
      </c>
      <c r="G24" s="176">
        <v>56727.449030941905</v>
      </c>
      <c r="H24" s="176">
        <v>61253.788790512997</v>
      </c>
      <c r="I24" s="176">
        <v>65415.688407910959</v>
      </c>
      <c r="J24" s="176">
        <v>63157.287949626836</v>
      </c>
      <c r="K24" s="176">
        <v>69758.09482330404</v>
      </c>
      <c r="L24" s="176">
        <v>76171.724161231192</v>
      </c>
      <c r="M24" s="177">
        <v>83592.935935836998</v>
      </c>
      <c r="N24" s="176">
        <v>20965.93601398743</v>
      </c>
      <c r="O24" s="176">
        <v>21496.958609883732</v>
      </c>
      <c r="P24" s="176">
        <v>21394.300556315768</v>
      </c>
      <c r="Q24" s="176">
        <v>21767.436668135462</v>
      </c>
      <c r="R24" s="177">
        <v>88626.223695913126</v>
      </c>
      <c r="S24" s="176">
        <v>23294.013380630804</v>
      </c>
      <c r="T24" s="176">
        <v>23337.684200475753</v>
      </c>
      <c r="U24" s="176">
        <v>23430.976298014466</v>
      </c>
      <c r="V24" s="176">
        <v>23132.581726886026</v>
      </c>
      <c r="W24" s="177">
        <v>96948.175525230152</v>
      </c>
      <c r="X24" s="176">
        <v>25435.070375627129</v>
      </c>
      <c r="Y24" s="176">
        <v>26270.497233474565</v>
      </c>
      <c r="Z24" s="176">
        <v>25944.607646316243</v>
      </c>
      <c r="AA24" s="176">
        <v>27051.840905441939</v>
      </c>
      <c r="AB24" s="177">
        <v>108050.8974073813</v>
      </c>
      <c r="AC24" s="177">
        <v>120086.7963615856</v>
      </c>
      <c r="AE24" s="176">
        <f>INDEX(C24:AD24,1,MATCH(AE$2,$C$2:$AD$2,0))</f>
        <v>96948.175525230152</v>
      </c>
      <c r="AF24" s="176">
        <f>+AF13-AF17+AF19+AF22</f>
        <v>112299.45571071141</v>
      </c>
      <c r="AG24" s="176">
        <f>+AG13-AG17+AG19+AG22</f>
        <v>121315.57093642213</v>
      </c>
      <c r="AI24" s="245">
        <f>+AF24/AB24-1</f>
        <v>3.9319972395156499E-2</v>
      </c>
      <c r="AJ24" s="245">
        <f>+AG24/AC24-1</f>
        <v>1.0232387007282906E-2</v>
      </c>
    </row>
    <row r="25" spans="1:37" s="234" customFormat="1" ht="12.75" customHeight="1">
      <c r="A25" s="278"/>
      <c r="B25" s="458" t="s">
        <v>52</v>
      </c>
      <c r="C25" s="386">
        <v>7.1493718937787928E-2</v>
      </c>
      <c r="D25" s="386">
        <v>7.3111078436315841E-2</v>
      </c>
      <c r="E25" s="386">
        <v>6.4926914639982222E-2</v>
      </c>
      <c r="F25" s="386">
        <v>7.1232655954836216E-2</v>
      </c>
      <c r="G25" s="386">
        <v>7.4454388550470832E-2</v>
      </c>
      <c r="H25" s="386">
        <v>7.4479838992372066E-2</v>
      </c>
      <c r="I25" s="386">
        <v>7.6660414800150067E-2</v>
      </c>
      <c r="J25" s="386">
        <v>6.9792809227748748E-2</v>
      </c>
      <c r="K25" s="386">
        <v>6.8757904059532526E-2</v>
      </c>
      <c r="L25" s="386">
        <v>6.7258816227370663E-2</v>
      </c>
      <c r="M25" s="459">
        <v>6.7068518165527183E-2</v>
      </c>
      <c r="N25" s="386">
        <v>6.6038792180643194E-2</v>
      </c>
      <c r="O25" s="386">
        <v>6.5980077261204861E-2</v>
      </c>
      <c r="P25" s="386">
        <v>6.5149223137455914E-2</v>
      </c>
      <c r="Q25" s="386">
        <v>6.3651666032906312E-2</v>
      </c>
      <c r="R25" s="459">
        <v>6.7468738129962735E-2</v>
      </c>
      <c r="S25" s="386">
        <v>6.8037686792970675E-2</v>
      </c>
      <c r="T25" s="386">
        <v>6.6404175063025705E-2</v>
      </c>
      <c r="U25" s="386">
        <v>6.6138287788940056E-2</v>
      </c>
      <c r="V25" s="386">
        <v>6.1322002494810596E-2</v>
      </c>
      <c r="W25" s="459">
        <v>6.8201918503874831E-2</v>
      </c>
      <c r="X25" s="386">
        <v>6.3303799574488118E-2</v>
      </c>
      <c r="Y25" s="386">
        <v>6.3330295426335337E-2</v>
      </c>
      <c r="Z25" s="386">
        <v>6.150878362576908E-2</v>
      </c>
      <c r="AA25" s="386">
        <v>6.306284656930293E-2</v>
      </c>
      <c r="AB25" s="459">
        <v>6.4821271583871978E-2</v>
      </c>
      <c r="AC25" s="459">
        <f>+AC24/AC$3</f>
        <v>6.7940140762528592E-2</v>
      </c>
      <c r="AE25" s="384">
        <f>INDEX(C25:AD25,1,MATCH(AE$2,$C$2:$AD$2,0))</f>
        <v>6.8201918503874831E-2</v>
      </c>
      <c r="AF25" s="384">
        <f>+AF24/AF$3</f>
        <v>6.7235205358419287E-2</v>
      </c>
      <c r="AG25" s="384">
        <f>+AG24/AG$3</f>
        <v>6.8521958186446102E-2</v>
      </c>
    </row>
    <row r="26" spans="1:37" ht="12.75" customHeight="1">
      <c r="M26" s="185"/>
      <c r="R26" s="185"/>
      <c r="W26" s="185"/>
      <c r="Z26" s="189"/>
      <c r="AA26" s="189"/>
      <c r="AB26" s="457"/>
      <c r="AC26" s="457"/>
    </row>
    <row r="27" spans="1:37" ht="12.75" customHeight="1">
      <c r="B27" s="168" t="s">
        <v>51</v>
      </c>
      <c r="C27" s="477">
        <f t="shared" ref="C27:Y27" si="9">+C24-C30+C33-C39-C37</f>
        <v>11139.076812378104</v>
      </c>
      <c r="D27" s="477">
        <f t="shared" si="9"/>
        <v>13271.472852994637</v>
      </c>
      <c r="E27" s="477">
        <f t="shared" si="9"/>
        <v>12126.77973270578</v>
      </c>
      <c r="F27" s="477">
        <f t="shared" si="9"/>
        <v>15019.863309150649</v>
      </c>
      <c r="G27" s="477">
        <f t="shared" si="9"/>
        <v>16718.344109734637</v>
      </c>
      <c r="H27" s="477">
        <f t="shared" si="9"/>
        <v>17584.226433398777</v>
      </c>
      <c r="I27" s="477">
        <f t="shared" si="9"/>
        <v>18886.60979432016</v>
      </c>
      <c r="J27" s="477">
        <f t="shared" si="9"/>
        <v>19114.399710541686</v>
      </c>
      <c r="K27" s="477">
        <f t="shared" si="9"/>
        <v>22053.176917822988</v>
      </c>
      <c r="L27" s="477">
        <f t="shared" si="9"/>
        <v>24414.444629574617</v>
      </c>
      <c r="M27" s="478">
        <f t="shared" si="9"/>
        <v>26023.688421570849</v>
      </c>
      <c r="N27" s="477">
        <f t="shared" si="9"/>
        <v>6131.5971452271151</v>
      </c>
      <c r="O27" s="477">
        <f t="shared" si="9"/>
        <v>6148.6375007818115</v>
      </c>
      <c r="P27" s="477">
        <f t="shared" si="9"/>
        <v>6017.2931115455885</v>
      </c>
      <c r="Q27" s="477">
        <f t="shared" si="9"/>
        <v>5823.8153552789299</v>
      </c>
      <c r="R27" s="478">
        <f t="shared" si="9"/>
        <v>23934.202991758284</v>
      </c>
      <c r="S27" s="477">
        <f t="shared" si="9"/>
        <v>5397.676918176825</v>
      </c>
      <c r="T27" s="477">
        <f t="shared" si="9"/>
        <v>8907.8465049827719</v>
      </c>
      <c r="U27" s="477">
        <f t="shared" si="9"/>
        <v>4998.0289947351221</v>
      </c>
      <c r="V27" s="477">
        <f t="shared" si="9"/>
        <v>7032.0360083896612</v>
      </c>
      <c r="W27" s="478">
        <f t="shared" si="9"/>
        <v>20413.745511148914</v>
      </c>
      <c r="X27" s="477">
        <f t="shared" si="9"/>
        <v>5094.2071050841287</v>
      </c>
      <c r="Y27" s="477">
        <f t="shared" si="9"/>
        <v>5033.044277490425</v>
      </c>
      <c r="Z27" s="477"/>
      <c r="AA27" s="477"/>
      <c r="AB27" s="478"/>
      <c r="AC27" s="478"/>
      <c r="AE27" s="477">
        <f>INDEX(C27:AD27,1,MATCH(AE$2,$C$2:$AD$2,0))</f>
        <v>20413.745511148914</v>
      </c>
      <c r="AF27" s="477">
        <f>+AF24*AF28</f>
        <v>22459.891142142282</v>
      </c>
      <c r="AG27" s="477">
        <f>+AG24*AG28</f>
        <v>24263.114187284427</v>
      </c>
    </row>
    <row r="28" spans="1:37" s="234" customFormat="1" ht="12.75" customHeight="1">
      <c r="A28" s="278"/>
      <c r="B28" s="458" t="s">
        <v>50</v>
      </c>
      <c r="C28" s="386">
        <f t="shared" ref="C28:Y28" si="10">+C27/C24</f>
        <v>0.28269743739770892</v>
      </c>
      <c r="D28" s="384">
        <f t="shared" si="10"/>
        <v>0.28845405259192275</v>
      </c>
      <c r="E28" s="384">
        <f t="shared" si="10"/>
        <v>0.26447793796345326</v>
      </c>
      <c r="F28" s="384">
        <f t="shared" si="10"/>
        <v>0.29246308615975652</v>
      </c>
      <c r="G28" s="384">
        <f t="shared" si="10"/>
        <v>0.29471348342520459</v>
      </c>
      <c r="H28" s="384">
        <f t="shared" si="10"/>
        <v>0.28707165353536834</v>
      </c>
      <c r="I28" s="384">
        <f t="shared" si="10"/>
        <v>0.28871682396047571</v>
      </c>
      <c r="J28" s="384">
        <f t="shared" si="10"/>
        <v>0.30264756975928103</v>
      </c>
      <c r="K28" s="384">
        <f t="shared" si="10"/>
        <v>0.31613789014283256</v>
      </c>
      <c r="L28" s="384">
        <f t="shared" si="10"/>
        <v>0.32051847189249705</v>
      </c>
      <c r="M28" s="385">
        <f t="shared" si="10"/>
        <v>0.31131444457873469</v>
      </c>
      <c r="N28" s="384">
        <f t="shared" si="10"/>
        <v>0.29245520644231759</v>
      </c>
      <c r="O28" s="384">
        <f t="shared" si="10"/>
        <v>0.28602360047131647</v>
      </c>
      <c r="P28" s="384">
        <f t="shared" si="10"/>
        <v>0.28125682799053864</v>
      </c>
      <c r="Q28" s="384">
        <f t="shared" si="10"/>
        <v>0.26754713676526715</v>
      </c>
      <c r="R28" s="385">
        <f t="shared" si="10"/>
        <v>0.27005779997892404</v>
      </c>
      <c r="S28" s="384">
        <f t="shared" si="10"/>
        <v>0.2317194907540083</v>
      </c>
      <c r="T28" s="384">
        <f t="shared" si="10"/>
        <v>0.38169367742156612</v>
      </c>
      <c r="U28" s="384">
        <f t="shared" si="10"/>
        <v>0.21330861041239044</v>
      </c>
      <c r="V28" s="384">
        <f t="shared" si="10"/>
        <v>0.3039883784444441</v>
      </c>
      <c r="W28" s="385">
        <f t="shared" si="10"/>
        <v>0.2105634830212598</v>
      </c>
      <c r="X28" s="384">
        <f t="shared" si="10"/>
        <v>0.20028279968769402</v>
      </c>
      <c r="Y28" s="384">
        <f t="shared" si="10"/>
        <v>0.19158542119549934</v>
      </c>
      <c r="Z28" s="384"/>
      <c r="AA28" s="384"/>
      <c r="AB28" s="385"/>
      <c r="AC28" s="385"/>
      <c r="AE28" s="384">
        <f>INDEX(C28:AD28,1,MATCH(AE$2,$C$2:$AD$2,0))</f>
        <v>0.2105634830212598</v>
      </c>
      <c r="AF28" s="476">
        <v>0.2</v>
      </c>
      <c r="AG28" s="476">
        <v>0.2</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270.27605811667064</v>
      </c>
      <c r="D30" s="174">
        <v>297.98619702443432</v>
      </c>
      <c r="E30" s="174">
        <v>337.41975754116947</v>
      </c>
      <c r="F30" s="174">
        <v>408.44924797953445</v>
      </c>
      <c r="G30" s="174">
        <v>453.68237278238286</v>
      </c>
      <c r="H30" s="174">
        <v>512.02430579477539</v>
      </c>
      <c r="I30" s="174">
        <v>445.11943973850032</v>
      </c>
      <c r="J30" s="174">
        <v>535.34802512673309</v>
      </c>
      <c r="K30" s="174">
        <v>615.93395530757732</v>
      </c>
      <c r="L30" s="174">
        <v>777.32831575607531</v>
      </c>
      <c r="M30" s="175">
        <v>770.23433813521228</v>
      </c>
      <c r="N30" s="174">
        <v>200.47786122991536</v>
      </c>
      <c r="O30" s="174">
        <v>277.05094229178314</v>
      </c>
      <c r="P30" s="174">
        <v>273.62481830095425</v>
      </c>
      <c r="Q30" s="174">
        <v>351.66510068910748</v>
      </c>
      <c r="R30" s="175">
        <v>1107.1904446203346</v>
      </c>
      <c r="S30" s="174">
        <v>312.81693780179603</v>
      </c>
      <c r="T30" s="174">
        <v>317.89752780589885</v>
      </c>
      <c r="U30" s="174">
        <v>281.68222348409358</v>
      </c>
      <c r="V30" s="174">
        <v>375.60442308991799</v>
      </c>
      <c r="W30" s="175">
        <v>1287.103390826074</v>
      </c>
      <c r="X30" s="174">
        <v>313.80032388301441</v>
      </c>
      <c r="Y30" s="174">
        <v>319.63792371035726</v>
      </c>
      <c r="Z30" s="174"/>
      <c r="AA30" s="174"/>
      <c r="AB30" s="175"/>
      <c r="AC30" s="175"/>
      <c r="AE30" s="174">
        <f>INDEX(C30:AD30,1,MATCH(AE$2,$C$2:$AD$2,0))</f>
        <v>1287.103390826074</v>
      </c>
      <c r="AF30" s="477">
        <f>+AF24*AF31</f>
        <v>1347.593468528537</v>
      </c>
      <c r="AG30" s="477">
        <f>+AG24*AG31</f>
        <v>1455.7868512370655</v>
      </c>
    </row>
    <row r="31" spans="1:37" s="234" customFormat="1" ht="12.75" customHeight="1">
      <c r="A31" s="278"/>
      <c r="B31" s="458" t="s">
        <v>49</v>
      </c>
      <c r="C31" s="386">
        <f t="shared" ref="C31:Y31" si="11">+C30/C24</f>
        <v>6.8593071316854388E-3</v>
      </c>
      <c r="D31" s="384">
        <f t="shared" si="11"/>
        <v>6.4766983363687388E-3</v>
      </c>
      <c r="E31" s="384">
        <f t="shared" si="11"/>
        <v>7.358926579818831E-3</v>
      </c>
      <c r="F31" s="384">
        <f t="shared" si="11"/>
        <v>7.9532233513036829E-3</v>
      </c>
      <c r="G31" s="384">
        <f t="shared" si="11"/>
        <v>7.9975810746385316E-3</v>
      </c>
      <c r="H31" s="384">
        <f t="shared" si="11"/>
        <v>8.3590634294621428E-3</v>
      </c>
      <c r="I31" s="384">
        <f t="shared" si="11"/>
        <v>6.8044753570868236E-3</v>
      </c>
      <c r="J31" s="384">
        <f t="shared" si="11"/>
        <v>8.476425168124975E-3</v>
      </c>
      <c r="K31" s="384">
        <f t="shared" si="11"/>
        <v>8.8295696272629957E-3</v>
      </c>
      <c r="L31" s="384">
        <f t="shared" si="11"/>
        <v>1.0204945789473266E-2</v>
      </c>
      <c r="M31" s="385">
        <f t="shared" si="11"/>
        <v>9.2141079806841233E-3</v>
      </c>
      <c r="N31" s="384">
        <f t="shared" si="11"/>
        <v>9.5620754110938098E-3</v>
      </c>
      <c r="O31" s="384">
        <f t="shared" si="11"/>
        <v>1.2887913463460941E-2</v>
      </c>
      <c r="P31" s="384">
        <f t="shared" si="11"/>
        <v>1.2789612709267937E-2</v>
      </c>
      <c r="Q31" s="384">
        <f t="shared" si="11"/>
        <v>1.6155558693040643E-2</v>
      </c>
      <c r="R31" s="385">
        <f t="shared" si="11"/>
        <v>1.2492808544108048E-2</v>
      </c>
      <c r="S31" s="384">
        <f t="shared" si="11"/>
        <v>1.3429070065783782E-2</v>
      </c>
      <c r="T31" s="384">
        <f t="shared" si="11"/>
        <v>1.3621639794038276E-2</v>
      </c>
      <c r="U31" s="384">
        <f t="shared" si="11"/>
        <v>1.2021787735236763E-2</v>
      </c>
      <c r="V31" s="384">
        <f t="shared" si="11"/>
        <v>1.6237029983271117E-2</v>
      </c>
      <c r="W31" s="385">
        <f t="shared" si="11"/>
        <v>1.3276200236394479E-2</v>
      </c>
      <c r="X31" s="384">
        <f t="shared" si="11"/>
        <v>1.2337309048050053E-2</v>
      </c>
      <c r="Y31" s="384">
        <f t="shared" si="11"/>
        <v>1.2167182100499649E-2</v>
      </c>
      <c r="Z31" s="384"/>
      <c r="AA31" s="384"/>
      <c r="AB31" s="385"/>
      <c r="AC31" s="385"/>
      <c r="AE31" s="384">
        <f>INDEX(C31:AD31,1,MATCH(AE$2,$C$2:$AD$2,0))</f>
        <v>1.3276200236394479E-2</v>
      </c>
      <c r="AF31" s="476">
        <v>1.2E-2</v>
      </c>
      <c r="AG31" s="476">
        <f>+AF31</f>
        <v>1.2E-2</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0.81833347311518001</v>
      </c>
      <c r="D33" s="174">
        <v>-7.1273526346919469E-2</v>
      </c>
      <c r="E33" s="174">
        <v>4.9488586946915643</v>
      </c>
      <c r="F33" s="174">
        <v>5.1937200865265822</v>
      </c>
      <c r="G33" s="174">
        <v>8.9068056418175416</v>
      </c>
      <c r="H33" s="174">
        <v>17.717789018969487</v>
      </c>
      <c r="I33" s="174">
        <v>3.75814026309954</v>
      </c>
      <c r="J33" s="174">
        <v>11.040794254130173</v>
      </c>
      <c r="K33" s="174">
        <v>37.147477431435405</v>
      </c>
      <c r="L33" s="174">
        <v>35.165732807849217</v>
      </c>
      <c r="M33" s="175">
        <v>55.430245183298595</v>
      </c>
      <c r="N33" s="174">
        <v>7.8567011284794299</v>
      </c>
      <c r="O33" s="174">
        <v>11.323956857050344</v>
      </c>
      <c r="P33" s="174">
        <v>12.914448570799776</v>
      </c>
      <c r="Q33" s="174">
        <v>-1.9614830664357008</v>
      </c>
      <c r="R33" s="175">
        <v>30.235043924048483</v>
      </c>
      <c r="S33" s="174">
        <v>13.102302752501707</v>
      </c>
      <c r="T33" s="174">
        <v>13.43686432376575</v>
      </c>
      <c r="U33" s="174">
        <v>23.42972549722473</v>
      </c>
      <c r="V33" s="174">
        <v>18.664639814761816</v>
      </c>
      <c r="W33" s="175">
        <v>68.616473243616156</v>
      </c>
      <c r="X33" s="174">
        <v>14.897381839753162</v>
      </c>
      <c r="Y33" s="174">
        <v>31.053983751886044</v>
      </c>
      <c r="Z33" s="174"/>
      <c r="AA33" s="174"/>
      <c r="AB33" s="175"/>
      <c r="AC33" s="175"/>
      <c r="AE33" s="174">
        <f>INDEX(C33:AD33,1,MATCH(AE$2,$C$2:$AD$2,0))</f>
        <v>68.616473243616156</v>
      </c>
      <c r="AF33" s="475">
        <f>+AE33</f>
        <v>68.616473243616156</v>
      </c>
      <c r="AG33" s="475">
        <f>+AF33</f>
        <v>68.616473243616156</v>
      </c>
    </row>
    <row r="34" spans="1:36" ht="12.75" customHeight="1">
      <c r="M34" s="185"/>
      <c r="R34" s="185"/>
      <c r="W34" s="185"/>
      <c r="AB34" s="185"/>
      <c r="AC34" s="185"/>
    </row>
    <row r="35" spans="1:36" s="171" customFormat="1" ht="12.75" customHeight="1" thickBot="1">
      <c r="A35" s="286"/>
      <c r="B35" s="173" t="s">
        <v>48</v>
      </c>
      <c r="C35" s="170">
        <f t="shared" ref="C35:Y35" si="12">+C24-C27-C30+C33</f>
        <v>27994.287486820216</v>
      </c>
      <c r="D35" s="170">
        <f t="shared" si="12"/>
        <v>32439.436212868088</v>
      </c>
      <c r="E35" s="170">
        <f t="shared" si="12"/>
        <v>33392.51237781268</v>
      </c>
      <c r="F35" s="170">
        <f t="shared" si="12"/>
        <v>35933.322436868504</v>
      </c>
      <c r="G35" s="170">
        <f t="shared" si="12"/>
        <v>39564.329354066707</v>
      </c>
      <c r="H35" s="170">
        <f t="shared" si="12"/>
        <v>43175.255840338417</v>
      </c>
      <c r="I35" s="170">
        <f t="shared" si="12"/>
        <v>46087.717314115398</v>
      </c>
      <c r="J35" s="170">
        <f t="shared" si="12"/>
        <v>43518.581008212546</v>
      </c>
      <c r="K35" s="170">
        <f t="shared" si="12"/>
        <v>47126.131427604909</v>
      </c>
      <c r="L35" s="170">
        <f t="shared" si="12"/>
        <v>51015.116948708353</v>
      </c>
      <c r="M35" s="172">
        <f t="shared" si="12"/>
        <v>56854.443421314238</v>
      </c>
      <c r="N35" s="170">
        <f t="shared" si="12"/>
        <v>14641.717708658878</v>
      </c>
      <c r="O35" s="170">
        <f t="shared" si="12"/>
        <v>15082.594123667186</v>
      </c>
      <c r="P35" s="170">
        <f t="shared" si="12"/>
        <v>15116.297075040025</v>
      </c>
      <c r="Q35" s="170">
        <f t="shared" si="12"/>
        <v>15589.994729100988</v>
      </c>
      <c r="R35" s="172">
        <f t="shared" si="12"/>
        <v>63615.065303458556</v>
      </c>
      <c r="S35" s="170">
        <f t="shared" si="12"/>
        <v>17596.621827404684</v>
      </c>
      <c r="T35" s="170">
        <f t="shared" si="12"/>
        <v>14125.377032010847</v>
      </c>
      <c r="U35" s="170">
        <f t="shared" si="12"/>
        <v>18174.694805292474</v>
      </c>
      <c r="V35" s="170">
        <f t="shared" si="12"/>
        <v>15743.605935221209</v>
      </c>
      <c r="W35" s="172">
        <f t="shared" si="12"/>
        <v>75315.943096498784</v>
      </c>
      <c r="X35" s="170">
        <f t="shared" si="12"/>
        <v>20041.960328499739</v>
      </c>
      <c r="Y35" s="170">
        <f t="shared" si="12"/>
        <v>20948.869016025666</v>
      </c>
      <c r="Z35" s="170"/>
      <c r="AA35" s="170"/>
      <c r="AB35" s="172"/>
      <c r="AC35" s="172"/>
      <c r="AE35" s="170">
        <f>+AE24-AE27-AE30+AE33</f>
        <v>75315.943096498784</v>
      </c>
      <c r="AF35" s="170">
        <f>+AF24-AF27-AF30+AF33</f>
        <v>88560.587573284211</v>
      </c>
      <c r="AG35" s="170">
        <f>+AG24-AG27-AG30+AG33</f>
        <v>95665.286371144248</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13.375377476922523</v>
      </c>
      <c r="D37" s="174">
        <v>14.091342837618523</v>
      </c>
      <c r="E37" s="174">
        <v>13.76310159174948</v>
      </c>
      <c r="F37" s="174">
        <v>0</v>
      </c>
      <c r="G37" s="174">
        <v>0</v>
      </c>
      <c r="H37" s="174">
        <v>0</v>
      </c>
      <c r="I37" s="174">
        <v>0</v>
      </c>
      <c r="J37" s="174">
        <v>0</v>
      </c>
      <c r="K37" s="174">
        <v>0</v>
      </c>
      <c r="L37" s="174">
        <v>0</v>
      </c>
      <c r="M37" s="175">
        <v>0</v>
      </c>
      <c r="N37" s="174">
        <v>0</v>
      </c>
      <c r="O37" s="174">
        <v>32</v>
      </c>
      <c r="P37" s="174">
        <v>37.168320746850512</v>
      </c>
      <c r="Q37" s="174">
        <v>37.659708396004135</v>
      </c>
      <c r="R37" s="175">
        <v>106.54255582081642</v>
      </c>
      <c r="S37" s="174">
        <v>37.843787522302982</v>
      </c>
      <c r="T37" s="174">
        <v>37.067357853427033</v>
      </c>
      <c r="U37" s="174">
        <v>37.867530726256987</v>
      </c>
      <c r="V37" s="174">
        <v>37.168937051513915</v>
      </c>
      <c r="W37" s="175">
        <v>149.94761315350092</v>
      </c>
      <c r="X37" s="174">
        <v>43.568659275101524</v>
      </c>
      <c r="Y37" s="174">
        <v>57.009883571613784</v>
      </c>
      <c r="Z37" s="174"/>
      <c r="AA37" s="174"/>
      <c r="AB37" s="175"/>
      <c r="AC37" s="175"/>
      <c r="AE37" s="174">
        <f>INDEX(C37:AD37,1,MATCH(AE$2,$C$2:$AD$2,0))</f>
        <v>149.94761315350092</v>
      </c>
      <c r="AF37" s="475">
        <f>+AE37</f>
        <v>149.94761315350092</v>
      </c>
      <c r="AG37" s="475">
        <f>+AF37</f>
        <v>149.94761315350092</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27980.912109343288</v>
      </c>
      <c r="D39" s="170">
        <v>32425.344870030476</v>
      </c>
      <c r="E39" s="170">
        <v>33378.749276220929</v>
      </c>
      <c r="F39" s="170">
        <v>35933.322436868504</v>
      </c>
      <c r="G39" s="170">
        <v>39564.329354066707</v>
      </c>
      <c r="H39" s="170">
        <v>43175.255840338417</v>
      </c>
      <c r="I39" s="170">
        <v>46087.717314115398</v>
      </c>
      <c r="J39" s="170">
        <v>43518.581008212546</v>
      </c>
      <c r="K39" s="170">
        <v>47126.131427604909</v>
      </c>
      <c r="L39" s="170">
        <v>51015.116948708339</v>
      </c>
      <c r="M39" s="172">
        <v>56854.44342131423</v>
      </c>
      <c r="N39" s="170">
        <v>14641.717708658878</v>
      </c>
      <c r="O39" s="170">
        <v>15050.594123667188</v>
      </c>
      <c r="P39" s="170">
        <v>15079.128754293171</v>
      </c>
      <c r="Q39" s="170">
        <v>15552.335020704984</v>
      </c>
      <c r="R39" s="172">
        <v>63508.52274763774</v>
      </c>
      <c r="S39" s="170">
        <v>17558.778039882382</v>
      </c>
      <c r="T39" s="170">
        <v>14088.309674157417</v>
      </c>
      <c r="U39" s="170">
        <v>18136.827274566218</v>
      </c>
      <c r="V39" s="170">
        <v>15706.436998169695</v>
      </c>
      <c r="W39" s="172">
        <v>75165.995483345279</v>
      </c>
      <c r="X39" s="170">
        <v>19998.391669224638</v>
      </c>
      <c r="Y39" s="170">
        <v>20891.859132454054</v>
      </c>
      <c r="Z39" s="170">
        <v>20529.533317698952</v>
      </c>
      <c r="AA39" s="170">
        <v>21490.591418344469</v>
      </c>
      <c r="AB39" s="172">
        <v>86754.745367907381</v>
      </c>
      <c r="AC39" s="172">
        <v>94108.757970923558</v>
      </c>
      <c r="AE39" s="170">
        <f>+AE35-AE37</f>
        <v>75165.995483345279</v>
      </c>
      <c r="AF39" s="170">
        <f>+AF35-AF37</f>
        <v>88410.639960130706</v>
      </c>
      <c r="AG39" s="170">
        <f>+AG35-AG37</f>
        <v>95515.338757990743</v>
      </c>
      <c r="AI39" s="245">
        <f>+AF39/AB39-1</f>
        <v>1.9087078005947111E-2</v>
      </c>
      <c r="AJ39" s="245">
        <f>+AG39/AC39-1</f>
        <v>1.4946332492261405E-2</v>
      </c>
    </row>
    <row r="40" spans="1:36" s="234" customFormat="1" ht="12.75" customHeight="1" thickTop="1">
      <c r="A40" s="278"/>
      <c r="B40" s="458" t="s">
        <v>47</v>
      </c>
      <c r="C40" s="386">
        <v>4.9230343728785361E-2</v>
      </c>
      <c r="D40" s="386">
        <v>5.0080336495300783E-2</v>
      </c>
      <c r="E40" s="386">
        <v>4.726490461454954E-2</v>
      </c>
      <c r="F40" s="386">
        <v>4.9840408154602396E-2</v>
      </c>
      <c r="G40" s="386">
        <v>5.1927911457110169E-2</v>
      </c>
      <c r="H40" s="386">
        <v>5.2497750211672183E-2</v>
      </c>
      <c r="I40" s="386">
        <v>5.4010033563521645E-2</v>
      </c>
      <c r="J40" s="386">
        <v>4.809079238156954E-2</v>
      </c>
      <c r="K40" s="386">
        <v>4.6450437495516236E-2</v>
      </c>
      <c r="L40" s="386">
        <v>4.5045801620667111E-2</v>
      </c>
      <c r="M40" s="459">
        <v>4.5615616064976897E-2</v>
      </c>
      <c r="N40" s="386">
        <v>4.6118682814098311E-2</v>
      </c>
      <c r="O40" s="386">
        <v>4.6194412015568745E-2</v>
      </c>
      <c r="P40" s="386">
        <v>4.5918468862580462E-2</v>
      </c>
      <c r="Q40" s="386">
        <v>4.5477657744557094E-2</v>
      </c>
      <c r="R40" s="459">
        <v>4.8347314277802651E-2</v>
      </c>
      <c r="S40" s="386">
        <v>5.1286080299849879E-2</v>
      </c>
      <c r="T40" s="386">
        <v>4.0086350209752028E-2</v>
      </c>
      <c r="U40" s="386">
        <v>5.1194567678565166E-2</v>
      </c>
      <c r="V40" s="386">
        <v>4.1636086285471482E-2</v>
      </c>
      <c r="W40" s="459">
        <v>5.2878407153558127E-2</v>
      </c>
      <c r="X40" s="386">
        <v>4.9772780627090972E-2</v>
      </c>
      <c r="Y40" s="386">
        <v>5.0364010970366552E-2</v>
      </c>
      <c r="Z40" s="386">
        <v>4.8670869877488927E-2</v>
      </c>
      <c r="AA40" s="386">
        <v>5.0098545013474563E-2</v>
      </c>
      <c r="AB40" s="459">
        <v>5.204540680009772E-2</v>
      </c>
      <c r="AC40" s="459">
        <f>+AC39/AC$3</f>
        <v>5.3242841488413406E-2</v>
      </c>
      <c r="AE40" s="384">
        <f>INDEX(C40:AD40,1,MATCH(AE$2,$C$2:$AD$2,0))</f>
        <v>5.2878407153558127E-2</v>
      </c>
      <c r="AF40" s="384">
        <f>+AF39/AF$3</f>
        <v>5.2932647767247154E-2</v>
      </c>
      <c r="AG40" s="384">
        <f>+AG39/AG$3</f>
        <v>5.3949365263007018E-2</v>
      </c>
    </row>
    <row r="41" spans="1:36">
      <c r="A41" s="168"/>
      <c r="B41" s="458" t="s">
        <v>46</v>
      </c>
      <c r="C41" s="386"/>
      <c r="D41" s="384">
        <v>0.15883802298221439</v>
      </c>
      <c r="E41" s="384">
        <v>2.940306140187432E-2</v>
      </c>
      <c r="F41" s="384">
        <v>9.0362890719567712E-2</v>
      </c>
      <c r="G41" s="384">
        <v>7.7915013587909865E-2</v>
      </c>
      <c r="H41" s="384">
        <v>9.1267223411195086E-2</v>
      </c>
      <c r="I41" s="384">
        <v>6.7456727634625402E-2</v>
      </c>
      <c r="J41" s="384">
        <v>-5.5744490194483909E-2</v>
      </c>
      <c r="K41" s="384">
        <v>8.2896784219861575E-2</v>
      </c>
      <c r="L41" s="384">
        <v>8.2522910395852911E-2</v>
      </c>
      <c r="M41" s="385">
        <v>0.11446266953532369</v>
      </c>
      <c r="N41" s="384"/>
      <c r="O41" s="384"/>
      <c r="P41" s="384"/>
      <c r="Q41" s="384"/>
      <c r="R41" s="385">
        <v>0.11703710257110633</v>
      </c>
      <c r="S41" s="384">
        <v>0.1992293793164992</v>
      </c>
      <c r="T41" s="384">
        <v>-6.3936642075582251E-2</v>
      </c>
      <c r="U41" s="384">
        <v>0.2027768692804941</v>
      </c>
      <c r="V41" s="384">
        <v>9.9086071165230827E-3</v>
      </c>
      <c r="W41" s="385">
        <v>0.18355761134659909</v>
      </c>
      <c r="X41" s="384">
        <v>0.13893982962829221</v>
      </c>
      <c r="Y41" s="384">
        <v>0.48292162904231017</v>
      </c>
      <c r="Z41" s="384">
        <v>0.13192528146794968</v>
      </c>
      <c r="AA41" s="384">
        <v>0.368266489774149</v>
      </c>
      <c r="AB41" s="385">
        <v>0.15417543278768719</v>
      </c>
      <c r="AC41" s="385">
        <v>8.4767842633039381E-2</v>
      </c>
      <c r="AD41" s="234"/>
      <c r="AE41" s="384">
        <f>INDEX(C41:AD41,1,MATCH(AE$2,$C$2:$AD$2,0))</f>
        <v>0.18355761134659909</v>
      </c>
      <c r="AF41" s="386">
        <f>+AF39/AE39-1</f>
        <v>0.17620526930585356</v>
      </c>
      <c r="AG41" s="386">
        <f>+AG39/AF39-1</f>
        <v>8.036022362312889E-2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71707.245527102641</v>
      </c>
      <c r="D43" s="174">
        <v>96201.90452010525</v>
      </c>
      <c r="E43" s="174">
        <v>110040.12093354475</v>
      </c>
      <c r="F43" s="174">
        <v>112232.86037988533</v>
      </c>
      <c r="G43" s="174">
        <v>117166.82529408314</v>
      </c>
      <c r="H43" s="174">
        <v>126943.37412168484</v>
      </c>
      <c r="I43" s="174">
        <v>138801.97096927071</v>
      </c>
      <c r="J43" s="174">
        <v>148681.50067127391</v>
      </c>
      <c r="K43" s="174">
        <v>162805.68090568992</v>
      </c>
      <c r="L43" s="174">
        <v>226180.83861286697</v>
      </c>
      <c r="M43" s="175">
        <v>252217.22106549557</v>
      </c>
      <c r="N43" s="174">
        <v>267962.49064479058</v>
      </c>
      <c r="O43" s="174">
        <v>276291.72289178806</v>
      </c>
      <c r="P43" s="174">
        <v>277697.74231438403</v>
      </c>
      <c r="Q43" s="174">
        <v>282997.85750759381</v>
      </c>
      <c r="R43" s="175">
        <v>276214.97165733977</v>
      </c>
      <c r="S43" s="174">
        <v>307980.55272096087</v>
      </c>
      <c r="T43" s="174">
        <v>323849.31116465008</v>
      </c>
      <c r="U43" s="174">
        <v>330230.10393521935</v>
      </c>
      <c r="V43" s="174">
        <v>353511.49471026316</v>
      </c>
      <c r="W43" s="175">
        <v>328839.57883991359</v>
      </c>
      <c r="X43" s="174">
        <v>384974.85605366924</v>
      </c>
      <c r="Y43" s="174">
        <v>404738.889213552</v>
      </c>
      <c r="Z43" s="174"/>
      <c r="AA43" s="174"/>
      <c r="AB43" s="175"/>
      <c r="AC43" s="175"/>
      <c r="AE43" s="174">
        <f>INDEX(C43:AD43,1,MATCH(AE$2,$C$2:$AD$2,0))</f>
        <v>328839.57883991359</v>
      </c>
      <c r="AF43" s="189">
        <v>406033.84578257037</v>
      </c>
      <c r="AG43" s="474">
        <f>+AF43</f>
        <v>406033.84578257037</v>
      </c>
    </row>
    <row r="44" spans="1:36" ht="12.75" customHeight="1">
      <c r="B44" s="168" t="s">
        <v>40</v>
      </c>
      <c r="C44" s="174">
        <v>43819.259766914562</v>
      </c>
      <c r="D44" s="174">
        <v>49824.939562316307</v>
      </c>
      <c r="E44" s="174">
        <v>42520.276249621034</v>
      </c>
      <c r="F44" s="174">
        <v>59864.159461330986</v>
      </c>
      <c r="G44" s="174">
        <v>77270.82947535954</v>
      </c>
      <c r="H44" s="174">
        <v>83101.018534658433</v>
      </c>
      <c r="I44" s="174">
        <v>89140.08843058096</v>
      </c>
      <c r="J44" s="174">
        <v>96582.70927753007</v>
      </c>
      <c r="K44" s="174">
        <v>101664.97331010106</v>
      </c>
      <c r="L44" s="174">
        <v>112688.38583611963</v>
      </c>
      <c r="M44" s="175">
        <v>107499.71230353646</v>
      </c>
      <c r="N44" s="174">
        <v>123140.19347765039</v>
      </c>
      <c r="O44" s="174">
        <v>133504.72235965179</v>
      </c>
      <c r="P44" s="174">
        <v>141576.09883500982</v>
      </c>
      <c r="Q44" s="174">
        <v>130610.78154964496</v>
      </c>
      <c r="R44" s="175">
        <v>132209.58065933626</v>
      </c>
      <c r="S44" s="174">
        <v>140366.20658738411</v>
      </c>
      <c r="T44" s="174">
        <v>162906.2756769812</v>
      </c>
      <c r="U44" s="174">
        <v>167372.03298861635</v>
      </c>
      <c r="V44" s="174">
        <v>139855.03540604806</v>
      </c>
      <c r="W44" s="175">
        <v>152611.45631069396</v>
      </c>
      <c r="X44" s="174">
        <v>113301.75107333581</v>
      </c>
      <c r="Y44" s="174">
        <v>123692.71616794582</v>
      </c>
      <c r="Z44" s="174"/>
      <c r="AA44" s="174"/>
      <c r="AB44" s="175"/>
      <c r="AC44" s="175"/>
      <c r="AE44" s="174">
        <f>INDEX(C44:AD44,1,MATCH(AE$2,$C$2:$AD$2,0))</f>
        <v>152611.45631069396</v>
      </c>
      <c r="AF44" s="174">
        <v>127222.24468357769</v>
      </c>
      <c r="AG44" s="472">
        <f>+AF44</f>
        <v>127222.24468357769</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83</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194257.38186855777</v>
      </c>
      <c r="D3" s="179">
        <v>218255.69933902306</v>
      </c>
      <c r="E3" s="179">
        <v>230518.42501083799</v>
      </c>
      <c r="F3" s="179">
        <v>250876.06948144693</v>
      </c>
      <c r="G3" s="179">
        <v>299206.14076148625</v>
      </c>
      <c r="H3" s="179">
        <v>314210.35750514973</v>
      </c>
      <c r="I3" s="179">
        <v>313316.47620251816</v>
      </c>
      <c r="J3" s="179">
        <v>319165.51508419559</v>
      </c>
      <c r="K3" s="179">
        <v>344214.80588525865</v>
      </c>
      <c r="L3" s="179">
        <v>353785.49137970654</v>
      </c>
      <c r="M3" s="180">
        <v>378306.5009880446</v>
      </c>
      <c r="N3" s="179">
        <v>93257.510378068764</v>
      </c>
      <c r="O3" s="179">
        <v>98911.671692597025</v>
      </c>
      <c r="P3" s="179">
        <v>100822.29470872559</v>
      </c>
      <c r="Q3" s="179">
        <v>105930.55246415547</v>
      </c>
      <c r="R3" s="180">
        <v>398864.12505214277</v>
      </c>
      <c r="S3" s="179">
        <v>100492.33274702226</v>
      </c>
      <c r="T3" s="179">
        <v>107104.80479027402</v>
      </c>
      <c r="U3" s="179">
        <v>106241.02622719653</v>
      </c>
      <c r="V3" s="179">
        <v>110802.97446006484</v>
      </c>
      <c r="W3" s="180">
        <v>424759.2696126097</v>
      </c>
      <c r="X3" s="179">
        <v>103535.07042780485</v>
      </c>
      <c r="Y3" s="179">
        <v>109835.11237572586</v>
      </c>
      <c r="Z3" s="179">
        <v>110900.38110397136</v>
      </c>
      <c r="AA3" s="179">
        <v>112928.7312244136</v>
      </c>
      <c r="AB3" s="180">
        <v>437188.04994001723</v>
      </c>
      <c r="AC3" s="180">
        <v>473809.14791146724</v>
      </c>
      <c r="AE3" s="179">
        <f>INDEX(C3:AD3,1,MATCH(AE$2,$C$2:$AD$2,0))</f>
        <v>424759.2696126097</v>
      </c>
      <c r="AF3" s="179">
        <f>+AE3*(1+AF4)</f>
        <v>437077.28843137535</v>
      </c>
      <c r="AG3" s="179">
        <f>+AF3*(1+AG4)</f>
        <v>472043.47150588542</v>
      </c>
      <c r="AI3" s="245">
        <f>+AF3/AB3-1</f>
        <v>-2.5334980829661014E-4</v>
      </c>
      <c r="AJ3" s="245">
        <f>+AG3/AC3-1</f>
        <v>-3.7265561742841902E-3</v>
      </c>
    </row>
    <row r="4" spans="1:37" s="234" customFormat="1" ht="12.75" customHeight="1">
      <c r="A4" s="278"/>
      <c r="B4" s="458" t="s">
        <v>60</v>
      </c>
      <c r="C4" s="386"/>
      <c r="D4" s="384">
        <v>0.12353876717386991</v>
      </c>
      <c r="E4" s="384">
        <v>5.6185133808427379E-2</v>
      </c>
      <c r="F4" s="384">
        <v>1.5617540480950654E-2</v>
      </c>
      <c r="G4" s="384">
        <v>0.18181995217886726</v>
      </c>
      <c r="H4" s="384">
        <v>5.0146754025426787E-2</v>
      </c>
      <c r="I4" s="384">
        <v>-2.8448498952391432E-3</v>
      </c>
      <c r="J4" s="384">
        <v>1.8668149701443815E-2</v>
      </c>
      <c r="K4" s="384">
        <v>7.8483700829818925E-2</v>
      </c>
      <c r="L4" s="384">
        <v>2.7804398099128269E-2</v>
      </c>
      <c r="M4" s="385">
        <v>6.9310387807905993E-2</v>
      </c>
      <c r="N4" s="384"/>
      <c r="O4" s="384"/>
      <c r="P4" s="384"/>
      <c r="Q4" s="384"/>
      <c r="R4" s="385">
        <v>5.4341186340722825E-2</v>
      </c>
      <c r="S4" s="384">
        <v>7.7578978246613195E-2</v>
      </c>
      <c r="T4" s="384">
        <v>8.2832824048713505E-2</v>
      </c>
      <c r="U4" s="384">
        <v>5.3745369852229663E-2</v>
      </c>
      <c r="V4" s="384">
        <v>4.5996380482940413E-2</v>
      </c>
      <c r="W4" s="385">
        <v>6.4922220209906678E-2</v>
      </c>
      <c r="X4" s="384">
        <v>3.0278306788263487E-2</v>
      </c>
      <c r="Y4" s="384">
        <v>2.5491924389369425E-2</v>
      </c>
      <c r="Z4" s="384">
        <v>4.3856455855488363E-2</v>
      </c>
      <c r="AA4" s="384">
        <v>1.9185015336523392E-2</v>
      </c>
      <c r="AB4" s="385">
        <v>2.9260763016997426E-2</v>
      </c>
      <c r="AC4" s="385">
        <f>+AC3/AB3-1</f>
        <v>8.3765093708472849E-2</v>
      </c>
      <c r="AE4" s="384">
        <f>INDEX(C4:AD4,1,MATCH(AE$2,$C$2:$AD$2,0))</f>
        <v>6.4922220209906678E-2</v>
      </c>
      <c r="AF4" s="476">
        <v>2.9000000000000001E-2</v>
      </c>
      <c r="AG4" s="476">
        <v>0.08</v>
      </c>
    </row>
    <row r="5" spans="1:37" s="187" customFormat="1" ht="12.75" customHeight="1">
      <c r="A5" s="313"/>
      <c r="B5" s="458" t="s">
        <v>93</v>
      </c>
      <c r="C5" s="384"/>
      <c r="D5" s="384"/>
      <c r="E5" s="384"/>
      <c r="F5" s="384"/>
      <c r="G5" s="384"/>
      <c r="H5" s="384"/>
      <c r="I5" s="384"/>
      <c r="J5" s="384"/>
      <c r="K5" s="384"/>
      <c r="L5" s="384"/>
      <c r="M5" s="385"/>
      <c r="N5" s="384"/>
      <c r="O5" s="384">
        <v>6.0629554569987087E-2</v>
      </c>
      <c r="P5" s="384">
        <v>1.931645662674164E-2</v>
      </c>
      <c r="Q5" s="384">
        <v>5.0665954094653021E-2</v>
      </c>
      <c r="R5" s="385"/>
      <c r="S5" s="384">
        <v>-5.1337594212712001E-2</v>
      </c>
      <c r="T5" s="384">
        <v>6.5800761734707613E-2</v>
      </c>
      <c r="U5" s="384">
        <v>-8.0647975108949499E-3</v>
      </c>
      <c r="V5" s="384">
        <v>4.2939610006331952E-2</v>
      </c>
      <c r="W5" s="385"/>
      <c r="X5" s="384">
        <v>-6.5593040869850072E-2</v>
      </c>
      <c r="Y5" s="384">
        <v>6.0849352030083681E-2</v>
      </c>
      <c r="Z5" s="384">
        <v>9.6987994567840907E-3</v>
      </c>
      <c r="AA5" s="384">
        <v>1.8289839045193323E-2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68083.954849491362</v>
      </c>
      <c r="D7" s="466">
        <f t="shared" si="1"/>
        <v>75009.00082466715</v>
      </c>
      <c r="E7" s="466">
        <f t="shared" si="1"/>
        <v>82731.662006646424</v>
      </c>
      <c r="F7" s="466">
        <f t="shared" si="1"/>
        <v>87803.543237962935</v>
      </c>
      <c r="G7" s="466">
        <f t="shared" si="1"/>
        <v>113918.55643679042</v>
      </c>
      <c r="H7" s="466">
        <f t="shared" si="1"/>
        <v>124471.74844063392</v>
      </c>
      <c r="I7" s="466">
        <f t="shared" si="1"/>
        <v>124999.45766334412</v>
      </c>
      <c r="J7" s="466">
        <f t="shared" si="1"/>
        <v>124457.01321766125</v>
      </c>
      <c r="K7" s="466">
        <f t="shared" si="1"/>
        <v>144248.62123252143</v>
      </c>
      <c r="L7" s="466">
        <f t="shared" si="1"/>
        <v>164109.39935608508</v>
      </c>
      <c r="M7" s="482">
        <f t="shared" si="1"/>
        <v>175471.03909290064</v>
      </c>
      <c r="N7" s="466">
        <f t="shared" si="1"/>
        <v>44497.93281206247</v>
      </c>
      <c r="O7" s="466">
        <f t="shared" si="1"/>
        <v>45928.261521316061</v>
      </c>
      <c r="P7" s="466">
        <f t="shared" si="1"/>
        <v>47074.891205447886</v>
      </c>
      <c r="Q7" s="466">
        <f t="shared" si="1"/>
        <v>44463.15105776838</v>
      </c>
      <c r="R7" s="482">
        <f t="shared" si="1"/>
        <v>185757.74013954998</v>
      </c>
      <c r="S7" s="466">
        <f t="shared" si="1"/>
        <v>47355.933375839231</v>
      </c>
      <c r="T7" s="466">
        <f t="shared" si="1"/>
        <v>49146.907010211464</v>
      </c>
      <c r="U7" s="466">
        <f t="shared" si="1"/>
        <v>49863.290978610625</v>
      </c>
      <c r="V7" s="466">
        <f t="shared" si="1"/>
        <v>47084.20527110195</v>
      </c>
      <c r="W7" s="482">
        <f t="shared" si="1"/>
        <v>195098.82212340611</v>
      </c>
      <c r="X7" s="466">
        <f t="shared" si="1"/>
        <v>47945.383246976264</v>
      </c>
      <c r="Y7" s="466">
        <f t="shared" si="1"/>
        <v>50803.454951618907</v>
      </c>
      <c r="Z7" s="466"/>
      <c r="AA7" s="466"/>
      <c r="AB7" s="482"/>
      <c r="AC7" s="482"/>
      <c r="AE7" s="466"/>
      <c r="AF7" s="466"/>
      <c r="AG7" s="466"/>
    </row>
    <row r="8" spans="1:37" s="234" customFormat="1" ht="12.75" customHeight="1">
      <c r="A8" s="278"/>
      <c r="B8" s="458" t="s">
        <v>58</v>
      </c>
      <c r="C8" s="386">
        <f t="shared" ref="C8:Y8" si="2">+C7/C3</f>
        <v>0.35048323103396739</v>
      </c>
      <c r="D8" s="384">
        <f t="shared" si="2"/>
        <v>0.34367487791534568</v>
      </c>
      <c r="E8" s="384">
        <f t="shared" si="2"/>
        <v>0.35889392356709332</v>
      </c>
      <c r="F8" s="384">
        <f t="shared" si="2"/>
        <v>0.34998771871486245</v>
      </c>
      <c r="G8" s="384">
        <f t="shared" si="2"/>
        <v>0.38073602415667396</v>
      </c>
      <c r="H8" s="384">
        <f t="shared" si="2"/>
        <v>0.39614145577169235</v>
      </c>
      <c r="I8" s="384">
        <f t="shared" si="2"/>
        <v>0.3989559029208164</v>
      </c>
      <c r="J8" s="384">
        <f t="shared" si="2"/>
        <v>0.38994505150354231</v>
      </c>
      <c r="K8" s="384">
        <f t="shared" si="2"/>
        <v>0.41906570770986995</v>
      </c>
      <c r="L8" s="384">
        <f t="shared" si="2"/>
        <v>0.46386695711032355</v>
      </c>
      <c r="M8" s="385">
        <f t="shared" si="2"/>
        <v>0.46383299952449392</v>
      </c>
      <c r="N8" s="384">
        <f t="shared" si="2"/>
        <v>0.47715119813585527</v>
      </c>
      <c r="O8" s="384">
        <f t="shared" si="2"/>
        <v>0.4643361166117419</v>
      </c>
      <c r="P8" s="384">
        <f t="shared" si="2"/>
        <v>0.4669095396156841</v>
      </c>
      <c r="Q8" s="384">
        <f t="shared" si="2"/>
        <v>0.419738687502963</v>
      </c>
      <c r="R8" s="385">
        <f t="shared" si="2"/>
        <v>0.4657168405788969</v>
      </c>
      <c r="S8" s="384">
        <f t="shared" si="2"/>
        <v>0.47123926852262726</v>
      </c>
      <c r="T8" s="384">
        <f t="shared" si="2"/>
        <v>0.45886743462581242</v>
      </c>
      <c r="U8" s="384">
        <f t="shared" si="2"/>
        <v>0.46934120225813641</v>
      </c>
      <c r="V8" s="384">
        <f t="shared" si="2"/>
        <v>0.42493629345728301</v>
      </c>
      <c r="W8" s="385">
        <f t="shared" si="2"/>
        <v>0.45931621998818473</v>
      </c>
      <c r="X8" s="384">
        <f t="shared" si="2"/>
        <v>0.46308350444797974</v>
      </c>
      <c r="Y8" s="384">
        <f t="shared" si="2"/>
        <v>0.46254293233505844</v>
      </c>
      <c r="Z8" s="384"/>
      <c r="AA8" s="384"/>
      <c r="AB8" s="385"/>
      <c r="AC8" s="385"/>
      <c r="AE8" s="384"/>
      <c r="AF8" s="384"/>
      <c r="AG8" s="384"/>
    </row>
    <row r="9" spans="1:37" s="187" customFormat="1" ht="12.75" customHeight="1">
      <c r="A9" s="313"/>
      <c r="B9" s="465" t="s">
        <v>56</v>
      </c>
      <c r="C9" s="384"/>
      <c r="D9" s="384">
        <f t="shared" ref="D9:M9" si="3">+(D7-C7)/(D$3-C$3)</f>
        <v>0.28856381217968452</v>
      </c>
      <c r="E9" s="384">
        <f t="shared" si="3"/>
        <v>0.62976709979978629</v>
      </c>
      <c r="F9" s="384">
        <f t="shared" si="3"/>
        <v>0.24913890399446595</v>
      </c>
      <c r="G9" s="384">
        <f t="shared" si="3"/>
        <v>0.5403470863411115</v>
      </c>
      <c r="H9" s="384">
        <f t="shared" si="3"/>
        <v>0.70334841092590117</v>
      </c>
      <c r="I9" s="384">
        <f t="shared" si="3"/>
        <v>-0.59035715497866059</v>
      </c>
      <c r="J9" s="384">
        <f t="shared" si="3"/>
        <v>-9.2740782999769955E-2</v>
      </c>
      <c r="K9" s="384">
        <f t="shared" si="3"/>
        <v>0.79010652126008463</v>
      </c>
      <c r="L9" s="384">
        <f t="shared" si="3"/>
        <v>2.0751677750862489</v>
      </c>
      <c r="M9" s="385">
        <f t="shared" si="3"/>
        <v>0.46334306451036894</v>
      </c>
      <c r="N9" s="384"/>
      <c r="O9" s="384"/>
      <c r="P9" s="384"/>
      <c r="Q9" s="384"/>
      <c r="R9" s="385">
        <f t="shared" ref="R9:Y9" si="4">+(R7-M7)/(R$3-M$3)</f>
        <v>0.50038375128252444</v>
      </c>
      <c r="S9" s="384">
        <f t="shared" si="4"/>
        <v>0.39503396462657958</v>
      </c>
      <c r="T9" s="384">
        <f t="shared" si="4"/>
        <v>0.39284672304517881</v>
      </c>
      <c r="U9" s="384">
        <f t="shared" si="4"/>
        <v>0.51458533489948</v>
      </c>
      <c r="V9" s="384">
        <f t="shared" si="4"/>
        <v>0.53793661869478182</v>
      </c>
      <c r="W9" s="385">
        <f t="shared" si="4"/>
        <v>0.36072716111099767</v>
      </c>
      <c r="X9" s="384">
        <f t="shared" si="4"/>
        <v>0.19372352564596557</v>
      </c>
      <c r="Y9" s="384">
        <f t="shared" si="4"/>
        <v>0.60672575875120716</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13602.660945101032</v>
      </c>
      <c r="D11" s="174">
        <v>15018.732127827736</v>
      </c>
      <c r="E11" s="174">
        <v>14952.557989198074</v>
      </c>
      <c r="F11" s="174">
        <v>16363.918215686106</v>
      </c>
      <c r="G11" s="174">
        <v>25944.584787932581</v>
      </c>
      <c r="H11" s="174">
        <v>27657.94128569965</v>
      </c>
      <c r="I11" s="174">
        <v>26783.43278187254</v>
      </c>
      <c r="J11" s="174">
        <v>27012.975530261403</v>
      </c>
      <c r="K11" s="174">
        <v>28955.152626886997</v>
      </c>
      <c r="L11" s="174">
        <v>31684.088662200345</v>
      </c>
      <c r="M11" s="175">
        <v>34086.319086190189</v>
      </c>
      <c r="N11" s="174">
        <v>9211.0779020997834</v>
      </c>
      <c r="O11" s="174">
        <v>9208.3501612679574</v>
      </c>
      <c r="P11" s="174">
        <v>9789.2649484922968</v>
      </c>
      <c r="Q11" s="174">
        <v>10309.748164861672</v>
      </c>
      <c r="R11" s="175">
        <v>38218.688404051099</v>
      </c>
      <c r="S11" s="174">
        <v>9951.8434036607905</v>
      </c>
      <c r="T11" s="174">
        <v>10152.229241770208</v>
      </c>
      <c r="U11" s="174">
        <v>9863.633905806877</v>
      </c>
      <c r="V11" s="174">
        <v>10007.005718425386</v>
      </c>
      <c r="W11" s="175">
        <v>39956.501585161459</v>
      </c>
      <c r="X11" s="174">
        <v>9440.2141797082859</v>
      </c>
      <c r="Y11" s="174">
        <v>9401.6734052631218</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54481.293904390324</v>
      </c>
      <c r="D13" s="176">
        <v>59990.268696839419</v>
      </c>
      <c r="E13" s="176">
        <v>67779.10401744835</v>
      </c>
      <c r="F13" s="176">
        <v>71439.625022276829</v>
      </c>
      <c r="G13" s="176">
        <v>87973.971648857842</v>
      </c>
      <c r="H13" s="176">
        <v>96813.807154934271</v>
      </c>
      <c r="I13" s="176">
        <v>98216.024881471574</v>
      </c>
      <c r="J13" s="176">
        <v>97444.037687399847</v>
      </c>
      <c r="K13" s="176">
        <v>115293.46860563444</v>
      </c>
      <c r="L13" s="176">
        <v>132425.31069388473</v>
      </c>
      <c r="M13" s="177">
        <v>141384.72000671044</v>
      </c>
      <c r="N13" s="176">
        <v>35286.854909962691</v>
      </c>
      <c r="O13" s="176">
        <v>36719.911360048107</v>
      </c>
      <c r="P13" s="176">
        <v>37285.626256955591</v>
      </c>
      <c r="Q13" s="176">
        <v>34153.402892906706</v>
      </c>
      <c r="R13" s="177">
        <v>147539.05173549888</v>
      </c>
      <c r="S13" s="176">
        <v>37404.089972178437</v>
      </c>
      <c r="T13" s="176">
        <v>38994.677768441259</v>
      </c>
      <c r="U13" s="176">
        <v>39999.657072803748</v>
      </c>
      <c r="V13" s="176">
        <v>37077.19955267656</v>
      </c>
      <c r="W13" s="177">
        <v>155142.32053824465</v>
      </c>
      <c r="X13" s="176">
        <v>38505.169067267976</v>
      </c>
      <c r="Y13" s="176">
        <v>41401.781546355785</v>
      </c>
      <c r="Z13" s="176">
        <v>41965.870601237999</v>
      </c>
      <c r="AA13" s="176">
        <v>38551.384416893845</v>
      </c>
      <c r="AB13" s="177">
        <v>161552.60786656573</v>
      </c>
      <c r="AC13" s="177">
        <v>179073.2038641806</v>
      </c>
      <c r="AE13" s="176">
        <f>INDEX(C13:AD13,1,MATCH(AE$2,$C$2:$AD$2,0))</f>
        <v>155142.32053824465</v>
      </c>
      <c r="AF13" s="481">
        <f>+AF3*AF14</f>
        <v>162592.75129647163</v>
      </c>
      <c r="AG13" s="481">
        <f>+AG3*AG14</f>
        <v>177016.30181470703</v>
      </c>
      <c r="AI13" s="245">
        <f>+AF13/AB13-1</f>
        <v>6.4384193089908059E-3</v>
      </c>
      <c r="AJ13" s="245">
        <f>+AG13/AC13-1</f>
        <v>-1.1486375432438467E-2</v>
      </c>
    </row>
    <row r="14" spans="1:37" s="234" customFormat="1" ht="12.75" customHeight="1">
      <c r="A14" s="278"/>
      <c r="B14" s="458" t="s">
        <v>57</v>
      </c>
      <c r="C14" s="386">
        <v>0.28218376384105726</v>
      </c>
      <c r="D14" s="386">
        <v>0.27646484565424251</v>
      </c>
      <c r="E14" s="386">
        <v>0.29402900880596278</v>
      </c>
      <c r="F14" s="386">
        <v>0.30514294249089252</v>
      </c>
      <c r="G14" s="386">
        <v>0.31701276754635788</v>
      </c>
      <c r="H14" s="386">
        <v>0.33406594198114781</v>
      </c>
      <c r="I14" s="386">
        <v>0.31347226316303822</v>
      </c>
      <c r="J14" s="386">
        <v>0.30530879146418494</v>
      </c>
      <c r="K14" s="386">
        <v>0.33893259745809656</v>
      </c>
      <c r="L14" s="386">
        <v>0.3743096139342722</v>
      </c>
      <c r="M14" s="459">
        <v>0.37373061165337612</v>
      </c>
      <c r="N14" s="386">
        <v>0.37838083782109039</v>
      </c>
      <c r="O14" s="386">
        <v>0.37123941726683385</v>
      </c>
      <c r="P14" s="386">
        <v>0.36981529099960797</v>
      </c>
      <c r="Q14" s="386">
        <v>0.32241314803359922</v>
      </c>
      <c r="R14" s="459">
        <v>0.36989802408579958</v>
      </c>
      <c r="S14" s="386">
        <v>0.37220839590159455</v>
      </c>
      <c r="T14" s="386">
        <v>0.36407963064587268</v>
      </c>
      <c r="U14" s="386">
        <v>0.37649915944208262</v>
      </c>
      <c r="V14" s="386">
        <v>0.33462278186439637</v>
      </c>
      <c r="W14" s="459">
        <v>0.36524763939757698</v>
      </c>
      <c r="X14" s="386">
        <v>0.37190460109956353</v>
      </c>
      <c r="Y14" s="386">
        <v>0.37694486445033942</v>
      </c>
      <c r="Z14" s="386">
        <v>0.37841051747057697</v>
      </c>
      <c r="AA14" s="386">
        <v>0.34137800007939501</v>
      </c>
      <c r="AB14" s="459">
        <v>0.36952658675993305</v>
      </c>
      <c r="AC14" s="459">
        <f>+AC13/AC3</f>
        <v>0.37794374518417068</v>
      </c>
      <c r="AE14" s="386">
        <f>INDEX(C14:AD14,1,MATCH(AE$2,$C$2:$AD$2,0))</f>
        <v>0.36524763939757698</v>
      </c>
      <c r="AF14" s="476">
        <v>0.372</v>
      </c>
      <c r="AG14" s="476">
        <v>0.375</v>
      </c>
    </row>
    <row r="15" spans="1:37" s="187" customFormat="1" ht="12.75" customHeight="1">
      <c r="A15" s="313"/>
      <c r="B15" s="458" t="s">
        <v>56</v>
      </c>
      <c r="C15" s="384"/>
      <c r="D15" s="384">
        <f t="shared" ref="D15:M15" si="5">+(D13-C13)/(D$3-C$3)</f>
        <v>0.22955670951636445</v>
      </c>
      <c r="E15" s="384">
        <f t="shared" si="5"/>
        <v>0.63516346439283544</v>
      </c>
      <c r="F15" s="384">
        <f t="shared" si="5"/>
        <v>0.17981063625083463</v>
      </c>
      <c r="G15" s="384">
        <f t="shared" si="5"/>
        <v>0.34211301967207774</v>
      </c>
      <c r="H15" s="384">
        <f t="shared" si="5"/>
        <v>0.58915674554019193</v>
      </c>
      <c r="I15" s="384">
        <f t="shared" si="5"/>
        <v>-1.5686844801532258</v>
      </c>
      <c r="J15" s="384">
        <f t="shared" si="5"/>
        <v>-0.1319853072767283</v>
      </c>
      <c r="K15" s="384">
        <f t="shared" si="5"/>
        <v>0.71257230633759416</v>
      </c>
      <c r="L15" s="384">
        <f t="shared" si="5"/>
        <v>1.7900329185604071</v>
      </c>
      <c r="M15" s="385">
        <f t="shared" si="5"/>
        <v>0.3653768525819252</v>
      </c>
      <c r="N15" s="384"/>
      <c r="O15" s="384"/>
      <c r="P15" s="384"/>
      <c r="Q15" s="384"/>
      <c r="R15" s="385">
        <f t="shared" ref="R15:AB15" si="6">+(R13-M13)/(R$3-M$3)</f>
        <v>0.29936979631495281</v>
      </c>
      <c r="S15" s="384">
        <f t="shared" si="6"/>
        <v>0.29264506497095955</v>
      </c>
      <c r="T15" s="384">
        <f t="shared" si="6"/>
        <v>0.27764304342109586</v>
      </c>
      <c r="U15" s="384">
        <f t="shared" si="6"/>
        <v>0.50086091303781755</v>
      </c>
      <c r="V15" s="384">
        <f t="shared" si="6"/>
        <v>0.60007049106676669</v>
      </c>
      <c r="W15" s="385">
        <f t="shared" si="6"/>
        <v>0.29361754613848984</v>
      </c>
      <c r="X15" s="384">
        <f t="shared" si="6"/>
        <v>0.36187118661058582</v>
      </c>
      <c r="Y15" s="384">
        <f t="shared" si="6"/>
        <v>0.88162366421297333</v>
      </c>
      <c r="Z15" s="384">
        <f t="shared" si="6"/>
        <v>0.4219926535828174</v>
      </c>
      <c r="AA15" s="384">
        <f t="shared" si="6"/>
        <v>0.69348708607727916</v>
      </c>
      <c r="AB15" s="385">
        <f t="shared" si="6"/>
        <v>0.51576157591146177</v>
      </c>
      <c r="AC15" s="385">
        <f>+(AC13-AB13)/(AC$3-AB$3)</f>
        <v>0.47842901955790662</v>
      </c>
      <c r="AD15" s="311"/>
      <c r="AE15" s="384">
        <f>INDEX(C15:AD15,1,MATCH(AE$2,$C$2:$AD$2,0))</f>
        <v>0.29361754613848984</v>
      </c>
      <c r="AF15" s="384">
        <f>+(AF13-AE13)/(AF$3-AE$3)</f>
        <v>0.6048400207732082</v>
      </c>
      <c r="AG15" s="384">
        <f>+(AG13-AF13)/(AG$3-AF$3)</f>
        <v>0.4124999999999997</v>
      </c>
      <c r="AH15" s="311"/>
      <c r="AI15" s="311"/>
      <c r="AJ15" s="311"/>
      <c r="AK15" s="311"/>
    </row>
    <row r="16" spans="1:37" ht="12.75" customHeight="1">
      <c r="M16" s="185"/>
      <c r="R16" s="185"/>
      <c r="W16" s="185"/>
      <c r="AB16" s="185"/>
      <c r="AC16" s="185"/>
    </row>
    <row r="17" spans="1:37" ht="12.75" customHeight="1">
      <c r="A17" s="286"/>
      <c r="B17" s="168" t="s">
        <v>35</v>
      </c>
      <c r="C17" s="174">
        <v>2089.0739523084135</v>
      </c>
      <c r="D17" s="174">
        <v>2683.5154019096735</v>
      </c>
      <c r="E17" s="174">
        <v>3116.5698313392231</v>
      </c>
      <c r="F17" s="174">
        <v>3751.1165094244866</v>
      </c>
      <c r="G17" s="174">
        <v>4740.5717784803692</v>
      </c>
      <c r="H17" s="174">
        <v>5040.724383517324</v>
      </c>
      <c r="I17" s="174">
        <v>5739.2527546707015</v>
      </c>
      <c r="J17" s="174">
        <v>6121.4170261676536</v>
      </c>
      <c r="K17" s="174">
        <v>6789.3867307300034</v>
      </c>
      <c r="L17" s="174">
        <v>8480.4416093693762</v>
      </c>
      <c r="M17" s="175">
        <v>9968.9569582207077</v>
      </c>
      <c r="N17" s="174">
        <v>2632.1821551434186</v>
      </c>
      <c r="O17" s="174">
        <v>2579.1493276585143</v>
      </c>
      <c r="P17" s="174">
        <v>2817.358742691667</v>
      </c>
      <c r="Q17" s="174">
        <v>2873.503632792987</v>
      </c>
      <c r="R17" s="175">
        <v>10854.855999263003</v>
      </c>
      <c r="S17" s="174">
        <v>2807.867268249101</v>
      </c>
      <c r="T17" s="174">
        <v>2856.0364195755005</v>
      </c>
      <c r="U17" s="174">
        <v>2866.6349263994839</v>
      </c>
      <c r="V17" s="174">
        <v>3020.9910869873029</v>
      </c>
      <c r="W17" s="175">
        <v>11518.730120247352</v>
      </c>
      <c r="X17" s="174">
        <v>2882.6215694377802</v>
      </c>
      <c r="Y17" s="174">
        <v>2991.2247343192034</v>
      </c>
      <c r="Z17" s="174"/>
      <c r="AA17" s="174"/>
      <c r="AB17" s="175"/>
      <c r="AC17" s="175"/>
      <c r="AE17" s="174">
        <f>INDEX(C17:AD17,1,MATCH(AE$2,$C$2:$AD$2,0))</f>
        <v>11518.730120247352</v>
      </c>
      <c r="AF17" s="174">
        <f>+AF43*AF18</f>
        <v>12464.306439669002</v>
      </c>
      <c r="AG17" s="174">
        <f>+AG43*AG18</f>
        <v>12464.306439669002</v>
      </c>
    </row>
    <row r="18" spans="1:37" s="187" customFormat="1" ht="12.75" customHeight="1">
      <c r="A18" s="313"/>
      <c r="B18" s="458" t="s">
        <v>55</v>
      </c>
      <c r="C18" s="384">
        <v>4.2465790512257809E-2</v>
      </c>
      <c r="D18" s="384">
        <v>4.8256689514163675E-2</v>
      </c>
      <c r="E18" s="384">
        <v>4.2487101182072558E-2</v>
      </c>
      <c r="F18" s="384">
        <v>3.784750121115777E-2</v>
      </c>
      <c r="G18" s="384">
        <v>3.8879243626046604E-2</v>
      </c>
      <c r="H18" s="384">
        <v>3.8762812890099786E-2</v>
      </c>
      <c r="I18" s="384">
        <v>3.8783593143858153E-2</v>
      </c>
      <c r="J18" s="384">
        <v>3.5000685630170447E-2</v>
      </c>
      <c r="K18" s="384">
        <v>3.3718171756179374E-2</v>
      </c>
      <c r="L18" s="384">
        <v>3.2421776091228559E-2</v>
      </c>
      <c r="M18" s="385">
        <v>3.2482160430892158E-2</v>
      </c>
      <c r="N18" s="384">
        <v>3.2773873097187003E-2</v>
      </c>
      <c r="O18" s="384">
        <v>3.1590284854337333E-2</v>
      </c>
      <c r="P18" s="384">
        <v>3.364263129390526E-2</v>
      </c>
      <c r="Q18" s="384">
        <v>3.3615133636469931E-2</v>
      </c>
      <c r="R18" s="385">
        <v>3.2780572527937223E-2</v>
      </c>
      <c r="S18" s="384">
        <v>3.3633776914811411E-2</v>
      </c>
      <c r="T18" s="384">
        <v>3.479633999427964E-2</v>
      </c>
      <c r="U18" s="384">
        <v>3.5179072770895124E-2</v>
      </c>
      <c r="V18" s="384">
        <v>3.6905546122806013E-2</v>
      </c>
      <c r="W18" s="385">
        <v>3.5024819618046384E-2</v>
      </c>
      <c r="X18" s="384">
        <v>3.4978210474079202E-2</v>
      </c>
      <c r="Y18" s="384">
        <v>3.4770624132803088E-2</v>
      </c>
      <c r="Z18" s="384"/>
      <c r="AA18" s="384"/>
      <c r="AB18" s="385"/>
      <c r="AC18" s="385"/>
      <c r="AD18" s="311"/>
      <c r="AE18" s="384">
        <f>+AE17/AE43</f>
        <v>3.5024819618046384E-2</v>
      </c>
      <c r="AF18" s="476">
        <v>3.5000000000000003E-2</v>
      </c>
      <c r="AG18" s="476">
        <v>3.5000000000000003E-2</v>
      </c>
      <c r="AH18" s="311"/>
      <c r="AI18" s="311"/>
      <c r="AJ18" s="311"/>
      <c r="AK18" s="311"/>
    </row>
    <row r="19" spans="1:37" ht="12.75" customHeight="1">
      <c r="A19" s="286"/>
      <c r="B19" s="168" t="s">
        <v>34</v>
      </c>
      <c r="C19" s="174">
        <v>3645.6859309277843</v>
      </c>
      <c r="D19" s="174">
        <v>3978.044369964276</v>
      </c>
      <c r="E19" s="174">
        <v>3360.3902883286487</v>
      </c>
      <c r="F19" s="174">
        <v>1582.1811959072045</v>
      </c>
      <c r="G19" s="174">
        <v>1045.5847404520439</v>
      </c>
      <c r="H19" s="174">
        <v>1233.1774863300805</v>
      </c>
      <c r="I19" s="174">
        <v>1274.0184036205671</v>
      </c>
      <c r="J19" s="174">
        <v>1302.2929099617211</v>
      </c>
      <c r="K19" s="174">
        <v>1831.5589365666074</v>
      </c>
      <c r="L19" s="174">
        <v>2116.5728417473606</v>
      </c>
      <c r="M19" s="175">
        <v>3247.1880131214889</v>
      </c>
      <c r="N19" s="174">
        <v>648.97179735272664</v>
      </c>
      <c r="O19" s="174">
        <v>492.29392944946289</v>
      </c>
      <c r="P19" s="174">
        <v>596.62759487396545</v>
      </c>
      <c r="Q19" s="174">
        <v>877.41530692679942</v>
      </c>
      <c r="R19" s="175">
        <v>2383.839034120067</v>
      </c>
      <c r="S19" s="174">
        <v>815.04197233334219</v>
      </c>
      <c r="T19" s="174">
        <v>768.75642827927868</v>
      </c>
      <c r="U19" s="174">
        <v>802.95640474702384</v>
      </c>
      <c r="V19" s="174">
        <v>922.16104784987181</v>
      </c>
      <c r="W19" s="175">
        <v>3567.9258684508363</v>
      </c>
      <c r="X19" s="174">
        <v>884.95293412854198</v>
      </c>
      <c r="Y19" s="174">
        <v>808.78568200485495</v>
      </c>
      <c r="Z19" s="174"/>
      <c r="AA19" s="174"/>
      <c r="AB19" s="175"/>
      <c r="AC19" s="175"/>
      <c r="AE19" s="174">
        <f>INDEX(C19:AD19,1,MATCH(AE$2,$C$2:$AD$2,0))</f>
        <v>3567.9258684508363</v>
      </c>
      <c r="AF19" s="174">
        <f>+AF20*AF44</f>
        <v>3724.0330627516664</v>
      </c>
      <c r="AG19" s="174">
        <f>+AG20*AG44</f>
        <v>3698.101223406738</v>
      </c>
    </row>
    <row r="20" spans="1:37" s="187" customFormat="1" ht="12.75" customHeight="1">
      <c r="A20" s="313"/>
      <c r="B20" s="458" t="s">
        <v>54</v>
      </c>
      <c r="C20" s="384">
        <v>5.6985772215552823E-2</v>
      </c>
      <c r="D20" s="384">
        <v>6.8211126282456458E-2</v>
      </c>
      <c r="E20" s="384">
        <v>4.3457135868523032E-2</v>
      </c>
      <c r="F20" s="384">
        <v>1.4884186622590043E-2</v>
      </c>
      <c r="G20" s="384">
        <v>1.0673162868060899E-2</v>
      </c>
      <c r="H20" s="384">
        <v>1.0332187914735546E-2</v>
      </c>
      <c r="I20" s="384">
        <v>1.0859469477929463E-2</v>
      </c>
      <c r="J20" s="384">
        <v>9.8593476469353222E-3</v>
      </c>
      <c r="K20" s="384">
        <v>1.1916806263035139E-2</v>
      </c>
      <c r="L20" s="384">
        <v>1.3291834419038053E-2</v>
      </c>
      <c r="M20" s="385">
        <v>1.9170739408901395E-2</v>
      </c>
      <c r="N20" s="384">
        <v>1.4544739288036717E-2</v>
      </c>
      <c r="O20" s="384">
        <v>1.2018393039184817E-2</v>
      </c>
      <c r="P20" s="384">
        <v>1.4510829989799683E-2</v>
      </c>
      <c r="Q20" s="384">
        <v>1.9717872313427205E-2</v>
      </c>
      <c r="R20" s="385">
        <v>1.3927445370816688E-2</v>
      </c>
      <c r="S20" s="384">
        <v>2.0684440168645214E-2</v>
      </c>
      <c r="T20" s="384">
        <v>2.2229766123484495E-2</v>
      </c>
      <c r="U20" s="384">
        <v>2.1958507489266411E-2</v>
      </c>
      <c r="V20" s="384">
        <v>2.2977903640677085E-2</v>
      </c>
      <c r="W20" s="385">
        <v>2.3672646647201812E-2</v>
      </c>
      <c r="X20" s="384">
        <v>2.3462252462758033E-2</v>
      </c>
      <c r="Y20" s="384">
        <v>2.1797896764624219E-2</v>
      </c>
      <c r="Z20" s="384"/>
      <c r="AA20" s="384"/>
      <c r="AB20" s="385"/>
      <c r="AC20" s="385"/>
      <c r="AD20" s="311"/>
      <c r="AE20" s="384">
        <f>+AE19/AE44</f>
        <v>2.3672646647201812E-2</v>
      </c>
      <c r="AF20" s="476">
        <f>+AE20</f>
        <v>2.3672646647201812E-2</v>
      </c>
      <c r="AG20" s="476">
        <v>2.3507805127435361E-2</v>
      </c>
      <c r="AH20" s="311"/>
      <c r="AI20" s="311"/>
      <c r="AJ20" s="311"/>
      <c r="AK20" s="311"/>
    </row>
    <row r="21" spans="1:37" ht="12.75" customHeight="1">
      <c r="C21" s="464">
        <f t="shared" ref="C21:Y21" si="7">+C19/C44</f>
        <v>5.4390764760828499E-2</v>
      </c>
      <c r="D21" s="464">
        <f t="shared" si="7"/>
        <v>6.6761804222773682E-2</v>
      </c>
      <c r="E21" s="464">
        <f t="shared" si="7"/>
        <v>4.3062041685412326E-2</v>
      </c>
      <c r="F21" s="464">
        <f t="shared" si="7"/>
        <v>1.4868867456689312E-2</v>
      </c>
      <c r="G21" s="464">
        <f t="shared" si="7"/>
        <v>1.0683840554343339E-2</v>
      </c>
      <c r="H21" s="464">
        <f t="shared" si="7"/>
        <v>1.0304420000366184E-2</v>
      </c>
      <c r="I21" s="464">
        <f t="shared" si="7"/>
        <v>1.0859469477929463E-2</v>
      </c>
      <c r="J21" s="464">
        <f t="shared" si="7"/>
        <v>9.8593476469353222E-3</v>
      </c>
      <c r="K21" s="464">
        <f t="shared" si="7"/>
        <v>1.1831485047588575E-2</v>
      </c>
      <c r="L21" s="464">
        <f t="shared" si="7"/>
        <v>1.3291834419038053E-2</v>
      </c>
      <c r="M21" s="463">
        <f t="shared" si="7"/>
        <v>1.9170739408901395E-2</v>
      </c>
      <c r="N21" s="464">
        <f t="shared" si="7"/>
        <v>3.6361848220091792E-3</v>
      </c>
      <c r="O21" s="464">
        <f t="shared" si="7"/>
        <v>3.0045982597962043E-3</v>
      </c>
      <c r="P21" s="464">
        <f t="shared" si="7"/>
        <v>3.6277074974499206E-3</v>
      </c>
      <c r="Q21" s="464">
        <f t="shared" si="7"/>
        <v>4.9294680783568013E-3</v>
      </c>
      <c r="R21" s="463">
        <f t="shared" si="7"/>
        <v>1.3927445370816688E-2</v>
      </c>
      <c r="S21" s="464">
        <f t="shared" si="7"/>
        <v>5.1711100421613036E-3</v>
      </c>
      <c r="T21" s="464">
        <f t="shared" si="7"/>
        <v>5.5574415308711237E-3</v>
      </c>
      <c r="U21" s="464">
        <f t="shared" si="7"/>
        <v>5.4896268723166027E-3</v>
      </c>
      <c r="V21" s="464">
        <f t="shared" si="7"/>
        <v>5.7444759101692713E-3</v>
      </c>
      <c r="W21" s="463">
        <f t="shared" si="7"/>
        <v>2.3672646647201812E-2</v>
      </c>
      <c r="X21" s="464">
        <f t="shared" si="7"/>
        <v>5.8655631156895082E-3</v>
      </c>
      <c r="Y21" s="464">
        <f t="shared" si="7"/>
        <v>5.4494741911560547E-3</v>
      </c>
      <c r="Z21" s="464"/>
      <c r="AA21" s="464"/>
      <c r="AB21" s="463"/>
      <c r="AC21" s="463"/>
      <c r="AE21" s="174"/>
      <c r="AF21" s="174"/>
      <c r="AG21" s="174"/>
    </row>
    <row r="22" spans="1:37" ht="12.75" customHeight="1">
      <c r="B22" s="168" t="s">
        <v>53</v>
      </c>
      <c r="C22" s="479">
        <f t="shared" ref="C22:Y22" si="8">+C24-(C13-C17+C19)</f>
        <v>3056.4563816703376</v>
      </c>
      <c r="D22" s="479">
        <f t="shared" si="8"/>
        <v>4668.554900267729</v>
      </c>
      <c r="E22" s="479">
        <f t="shared" si="8"/>
        <v>5254.4458600618382</v>
      </c>
      <c r="F22" s="479">
        <f t="shared" si="8"/>
        <v>4528.0923644485156</v>
      </c>
      <c r="G22" s="479">
        <f t="shared" si="8"/>
        <v>3041.4098091341148</v>
      </c>
      <c r="H22" s="479">
        <f t="shared" si="8"/>
        <v>-1035.2307520954346</v>
      </c>
      <c r="I22" s="479">
        <f t="shared" si="8"/>
        <v>2619.0920637053641</v>
      </c>
      <c r="J22" s="479">
        <f t="shared" si="8"/>
        <v>1893.9813268126891</v>
      </c>
      <c r="K22" s="479">
        <f t="shared" si="8"/>
        <v>2580.1495391383796</v>
      </c>
      <c r="L22" s="479">
        <f t="shared" si="8"/>
        <v>4642.1740995496511</v>
      </c>
      <c r="M22" s="480">
        <f t="shared" si="8"/>
        <v>2633.4410985596769</v>
      </c>
      <c r="N22" s="479">
        <f t="shared" si="8"/>
        <v>993.77717364959244</v>
      </c>
      <c r="O22" s="479">
        <f t="shared" si="8"/>
        <v>2086.2301742385098</v>
      </c>
      <c r="P22" s="479">
        <f t="shared" si="8"/>
        <v>2735.8680083635554</v>
      </c>
      <c r="Q22" s="479">
        <f t="shared" si="8"/>
        <v>1901.8823356731918</v>
      </c>
      <c r="R22" s="480">
        <f t="shared" si="8"/>
        <v>4501.2292415592528</v>
      </c>
      <c r="S22" s="479">
        <f t="shared" si="8"/>
        <v>1391.7542338141939</v>
      </c>
      <c r="T22" s="479">
        <f t="shared" si="8"/>
        <v>1727.5371596870391</v>
      </c>
      <c r="U22" s="479">
        <f t="shared" si="8"/>
        <v>1439.7334106418057</v>
      </c>
      <c r="V22" s="479">
        <f t="shared" si="8"/>
        <v>970.22856615181081</v>
      </c>
      <c r="W22" s="480">
        <f t="shared" si="8"/>
        <v>5600.3167087147303</v>
      </c>
      <c r="X22" s="479">
        <f t="shared" si="8"/>
        <v>1991.4981697564072</v>
      </c>
      <c r="Y22" s="479">
        <f t="shared" si="8"/>
        <v>3516.4493735298747</v>
      </c>
      <c r="Z22" s="479"/>
      <c r="AA22" s="479"/>
      <c r="AB22" s="480"/>
      <c r="AC22" s="480"/>
      <c r="AE22" s="479">
        <f>INDEX(C22:AD22,1,MATCH(AE$2,$C$2:$AD$2,0))</f>
        <v>5600.3167087147303</v>
      </c>
      <c r="AF22" s="475">
        <v>7500</v>
      </c>
      <c r="AG22" s="475">
        <v>7000</v>
      </c>
    </row>
    <row r="23" spans="1:37" ht="12.75" customHeight="1">
      <c r="M23" s="185"/>
      <c r="R23" s="185"/>
      <c r="W23" s="185"/>
      <c r="AB23" s="185"/>
      <c r="AC23" s="185"/>
    </row>
    <row r="24" spans="1:37" s="171" customFormat="1" ht="12.75" customHeight="1">
      <c r="A24" s="286"/>
      <c r="B24" s="178" t="s">
        <v>33</v>
      </c>
      <c r="C24" s="176">
        <v>59094.362264680036</v>
      </c>
      <c r="D24" s="176">
        <v>65953.352565161753</v>
      </c>
      <c r="E24" s="176">
        <v>73277.370334499617</v>
      </c>
      <c r="F24" s="176">
        <v>73798.782073208058</v>
      </c>
      <c r="G24" s="176">
        <v>87320.394419963632</v>
      </c>
      <c r="H24" s="176">
        <v>91971.02950565159</v>
      </c>
      <c r="I24" s="176">
        <v>96369.882594126801</v>
      </c>
      <c r="J24" s="176">
        <v>94518.894898006605</v>
      </c>
      <c r="K24" s="176">
        <v>112915.79035060942</v>
      </c>
      <c r="L24" s="176">
        <v>130703.61602581237</v>
      </c>
      <c r="M24" s="177">
        <v>137296.39216017089</v>
      </c>
      <c r="N24" s="176">
        <v>34297.421725821594</v>
      </c>
      <c r="O24" s="176">
        <v>36719.286136077564</v>
      </c>
      <c r="P24" s="176">
        <v>37800.763117501447</v>
      </c>
      <c r="Q24" s="176">
        <v>34059.196902713709</v>
      </c>
      <c r="R24" s="177">
        <v>143569.26401191519</v>
      </c>
      <c r="S24" s="176">
        <v>36803.018910076869</v>
      </c>
      <c r="T24" s="176">
        <v>38634.934936832076</v>
      </c>
      <c r="U24" s="176">
        <v>39375.711961793095</v>
      </c>
      <c r="V24" s="176">
        <v>35948.598079690935</v>
      </c>
      <c r="W24" s="177">
        <v>152791.83299516287</v>
      </c>
      <c r="X24" s="176">
        <v>38498.998601715146</v>
      </c>
      <c r="Y24" s="176">
        <v>42735.791867571308</v>
      </c>
      <c r="Z24" s="176">
        <v>41386.351845148238</v>
      </c>
      <c r="AA24" s="176">
        <v>37600.118973924546</v>
      </c>
      <c r="AB24" s="177">
        <v>160112.94119577901</v>
      </c>
      <c r="AC24" s="177">
        <v>174356.69085264503</v>
      </c>
      <c r="AE24" s="176">
        <f>INDEX(C24:AD24,1,MATCH(AE$2,$C$2:$AD$2,0))</f>
        <v>152791.83299516287</v>
      </c>
      <c r="AF24" s="176">
        <f>+AF13-AF17+AF19+AF22</f>
        <v>161352.47791955431</v>
      </c>
      <c r="AG24" s="176">
        <f>+AG13-AG17+AG19+AG22</f>
        <v>175250.09659844474</v>
      </c>
      <c r="AI24" s="245">
        <f>+AF24/AB24-1</f>
        <v>7.7416398357184057E-3</v>
      </c>
      <c r="AJ24" s="245">
        <f>+AG24/AC24-1</f>
        <v>5.1240118255901912E-3</v>
      </c>
    </row>
    <row r="25" spans="1:37" s="234" customFormat="1" ht="12.75" customHeight="1">
      <c r="A25" s="278"/>
      <c r="B25" s="458" t="s">
        <v>52</v>
      </c>
      <c r="C25" s="386">
        <v>0.3042065207316838</v>
      </c>
      <c r="D25" s="386">
        <v>0.30218387315840239</v>
      </c>
      <c r="E25" s="386">
        <v>0.31788075218306056</v>
      </c>
      <c r="F25" s="386">
        <v>0.31521970484924494</v>
      </c>
      <c r="G25" s="386">
        <v>0.31465761269482945</v>
      </c>
      <c r="H25" s="386">
        <v>0.31735544246919456</v>
      </c>
      <c r="I25" s="386">
        <v>0.30758000269298402</v>
      </c>
      <c r="J25" s="386">
        <v>0.29614382015260204</v>
      </c>
      <c r="K25" s="386">
        <v>0.33194284620296016</v>
      </c>
      <c r="L25" s="386">
        <v>0.36944312079076302</v>
      </c>
      <c r="M25" s="459">
        <v>0.3629236923013115</v>
      </c>
      <c r="N25" s="386">
        <v>0.36777114879840572</v>
      </c>
      <c r="O25" s="386">
        <v>0.37123309623353373</v>
      </c>
      <c r="P25" s="386">
        <v>0.37492464565210903</v>
      </c>
      <c r="Q25" s="386">
        <v>0.32152382962638265</v>
      </c>
      <c r="R25" s="459">
        <v>0.35994529212961091</v>
      </c>
      <c r="S25" s="386">
        <v>0.36622713299654597</v>
      </c>
      <c r="T25" s="386">
        <v>0.36072083799120502</v>
      </c>
      <c r="U25" s="386">
        <v>0.37062623884664009</v>
      </c>
      <c r="V25" s="386">
        <v>0.32443712142987086</v>
      </c>
      <c r="W25" s="459">
        <v>0.35971394605352008</v>
      </c>
      <c r="X25" s="386">
        <v>0.37184500326930814</v>
      </c>
      <c r="Y25" s="386">
        <v>0.38909043695771867</v>
      </c>
      <c r="Z25" s="386">
        <v>0.37318493798815433</v>
      </c>
      <c r="AA25" s="386">
        <v>0.33295440908837493</v>
      </c>
      <c r="AB25" s="459">
        <v>0.36623357206983748</v>
      </c>
      <c r="AC25" s="459">
        <f>+AC24/AC$3</f>
        <v>0.36798928771468997</v>
      </c>
      <c r="AE25" s="384">
        <f>INDEX(C25:AD25,1,MATCH(AE$2,$C$2:$AD$2,0))</f>
        <v>0.35971394605352008</v>
      </c>
      <c r="AF25" s="384">
        <f>+AF24/AF$3</f>
        <v>0.36916234769056855</v>
      </c>
      <c r="AG25" s="384">
        <f>+AG24/AG$3</f>
        <v>0.3712583844012759</v>
      </c>
    </row>
    <row r="26" spans="1:37" ht="12.75" customHeight="1">
      <c r="M26" s="185"/>
      <c r="R26" s="185"/>
      <c r="W26" s="185"/>
      <c r="Z26" s="189"/>
      <c r="AA26" s="189"/>
      <c r="AB26" s="457"/>
      <c r="AC26" s="457"/>
    </row>
    <row r="27" spans="1:37" ht="12.75" customHeight="1">
      <c r="B27" s="168" t="s">
        <v>51</v>
      </c>
      <c r="C27" s="477">
        <f t="shared" ref="C27:Y27" si="9">+C24-C30+C33-C39-C37</f>
        <v>13544.244023052328</v>
      </c>
      <c r="D27" s="477">
        <f t="shared" si="9"/>
        <v>14493.740409695645</v>
      </c>
      <c r="E27" s="477">
        <f t="shared" si="9"/>
        <v>16907.052956428426</v>
      </c>
      <c r="F27" s="477">
        <f t="shared" si="9"/>
        <v>17566.371578908933</v>
      </c>
      <c r="G27" s="477">
        <f t="shared" si="9"/>
        <v>21119.58389911702</v>
      </c>
      <c r="H27" s="477">
        <f t="shared" si="9"/>
        <v>22030.455866233857</v>
      </c>
      <c r="I27" s="477">
        <f t="shared" si="9"/>
        <v>22551.781599966653</v>
      </c>
      <c r="J27" s="477">
        <f t="shared" si="9"/>
        <v>19796.293837342218</v>
      </c>
      <c r="K27" s="477">
        <f t="shared" si="9"/>
        <v>23530.209735962402</v>
      </c>
      <c r="L27" s="477">
        <f t="shared" si="9"/>
        <v>25633.917149749948</v>
      </c>
      <c r="M27" s="478">
        <f t="shared" si="9"/>
        <v>26681.418531741441</v>
      </c>
      <c r="N27" s="477">
        <f t="shared" si="9"/>
        <v>6759.6658138303083</v>
      </c>
      <c r="O27" s="477">
        <f t="shared" si="9"/>
        <v>7286.4410828684904</v>
      </c>
      <c r="P27" s="477">
        <f t="shared" si="9"/>
        <v>7887.2257664911067</v>
      </c>
      <c r="Q27" s="477">
        <f t="shared" si="9"/>
        <v>5040.9749884366538</v>
      </c>
      <c r="R27" s="478">
        <f t="shared" si="9"/>
        <v>27577.495622448143</v>
      </c>
      <c r="S27" s="477">
        <f t="shared" si="9"/>
        <v>5756.106937966958</v>
      </c>
      <c r="T27" s="477">
        <f t="shared" si="9"/>
        <v>5606.7473928623513</v>
      </c>
      <c r="U27" s="477">
        <f t="shared" si="9"/>
        <v>6006.7228049202313</v>
      </c>
      <c r="V27" s="477">
        <f t="shared" si="9"/>
        <v>4998.7043578081648</v>
      </c>
      <c r="W27" s="478">
        <f t="shared" si="9"/>
        <v>24294.673062837894</v>
      </c>
      <c r="X27" s="477">
        <f t="shared" si="9"/>
        <v>5812.7457937459367</v>
      </c>
      <c r="Y27" s="477">
        <f t="shared" si="9"/>
        <v>6880.4601896569002</v>
      </c>
      <c r="Z27" s="477"/>
      <c r="AA27" s="477"/>
      <c r="AB27" s="478"/>
      <c r="AC27" s="478"/>
      <c r="AE27" s="477">
        <f>INDEX(C27:AD27,1,MATCH(AE$2,$C$2:$AD$2,0))</f>
        <v>24294.673062837894</v>
      </c>
      <c r="AF27" s="477">
        <f>+AF24*AF28</f>
        <v>25009.634077530918</v>
      </c>
      <c r="AG27" s="477">
        <f>+AG24*AG28</f>
        <v>27163.764972758934</v>
      </c>
    </row>
    <row r="28" spans="1:37" s="234" customFormat="1" ht="12.75" customHeight="1">
      <c r="A28" s="278"/>
      <c r="B28" s="458" t="s">
        <v>50</v>
      </c>
      <c r="C28" s="386">
        <f t="shared" ref="C28:Y28" si="10">+C27/C24</f>
        <v>0.22919688958463563</v>
      </c>
      <c r="D28" s="384">
        <f t="shared" si="10"/>
        <v>0.21975744743795797</v>
      </c>
      <c r="E28" s="384">
        <f t="shared" si="10"/>
        <v>0.23072679708961172</v>
      </c>
      <c r="F28" s="384">
        <f t="shared" si="10"/>
        <v>0.23803064339846655</v>
      </c>
      <c r="G28" s="384">
        <f t="shared" si="10"/>
        <v>0.24186312990689554</v>
      </c>
      <c r="H28" s="384">
        <f t="shared" si="10"/>
        <v>0.2395369061828333</v>
      </c>
      <c r="I28" s="384">
        <f t="shared" si="10"/>
        <v>0.23401275370383254</v>
      </c>
      <c r="J28" s="384">
        <f t="shared" si="10"/>
        <v>0.20944271363629455</v>
      </c>
      <c r="K28" s="384">
        <f t="shared" si="10"/>
        <v>0.20838723851553334</v>
      </c>
      <c r="L28" s="384">
        <f t="shared" si="10"/>
        <v>0.19612247869781629</v>
      </c>
      <c r="M28" s="385">
        <f t="shared" si="10"/>
        <v>0.19433444762783511</v>
      </c>
      <c r="N28" s="384">
        <f t="shared" si="10"/>
        <v>0.19708961996817212</v>
      </c>
      <c r="O28" s="384">
        <f t="shared" si="10"/>
        <v>0.19843634911271846</v>
      </c>
      <c r="P28" s="384">
        <f t="shared" si="10"/>
        <v>0.20865255397025001</v>
      </c>
      <c r="Q28" s="384">
        <f t="shared" si="10"/>
        <v>0.14800627868107505</v>
      </c>
      <c r="R28" s="385">
        <f t="shared" si="10"/>
        <v>0.19208495503716877</v>
      </c>
      <c r="S28" s="384">
        <f t="shared" si="10"/>
        <v>0.15640311877759855</v>
      </c>
      <c r="T28" s="384">
        <f t="shared" si="10"/>
        <v>0.14512118118043565</v>
      </c>
      <c r="U28" s="384">
        <f t="shared" si="10"/>
        <v>0.15254893195959615</v>
      </c>
      <c r="V28" s="384">
        <f t="shared" si="10"/>
        <v>0.13905144080242088</v>
      </c>
      <c r="W28" s="385">
        <f t="shared" si="10"/>
        <v>0.15900505011682806</v>
      </c>
      <c r="X28" s="384">
        <f t="shared" si="10"/>
        <v>0.15098433738188133</v>
      </c>
      <c r="Y28" s="384">
        <f t="shared" si="10"/>
        <v>0.16099994615702717</v>
      </c>
      <c r="Z28" s="384"/>
      <c r="AA28" s="384"/>
      <c r="AB28" s="385"/>
      <c r="AC28" s="385"/>
      <c r="AE28" s="384">
        <f>INDEX(C28:AD28,1,MATCH(AE$2,$C$2:$AD$2,0))</f>
        <v>0.15900505011682806</v>
      </c>
      <c r="AF28" s="476">
        <v>0.155</v>
      </c>
      <c r="AG28" s="476">
        <f>+AF28</f>
        <v>0.155</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568.12458646759421</v>
      </c>
      <c r="D30" s="174">
        <v>850.61445042410071</v>
      </c>
      <c r="E30" s="174">
        <v>1128.1591203752498</v>
      </c>
      <c r="F30" s="174">
        <v>1283.364332090679</v>
      </c>
      <c r="G30" s="174">
        <v>1439.9790357187585</v>
      </c>
      <c r="H30" s="174">
        <v>1728.221877586011</v>
      </c>
      <c r="I30" s="174">
        <v>402.91400135129993</v>
      </c>
      <c r="J30" s="174">
        <v>-98.826737444357477</v>
      </c>
      <c r="K30" s="174">
        <v>41.772452525030488</v>
      </c>
      <c r="L30" s="174">
        <v>121.49571841303774</v>
      </c>
      <c r="M30" s="175">
        <v>89.490972332644503</v>
      </c>
      <c r="N30" s="174">
        <v>-51.056509410974975</v>
      </c>
      <c r="O30" s="174">
        <v>21.795477974115343</v>
      </c>
      <c r="P30" s="174">
        <v>-168.19179885185369</v>
      </c>
      <c r="Q30" s="174">
        <v>179.33279231018605</v>
      </c>
      <c r="R30" s="175">
        <v>-15.684328399901229</v>
      </c>
      <c r="S30" s="174">
        <v>30.812111132963416</v>
      </c>
      <c r="T30" s="174">
        <v>71.019838412821031</v>
      </c>
      <c r="U30" s="174">
        <v>23.092855057233471</v>
      </c>
      <c r="V30" s="174">
        <v>-68.918063672905731</v>
      </c>
      <c r="W30" s="175">
        <v>55.42269567306051</v>
      </c>
      <c r="X30" s="174">
        <v>-49.894924384959246</v>
      </c>
      <c r="Y30" s="174">
        <v>-4.5149246054539489</v>
      </c>
      <c r="Z30" s="174"/>
      <c r="AA30" s="174"/>
      <c r="AB30" s="175"/>
      <c r="AC30" s="175"/>
      <c r="AE30" s="174">
        <f>INDEX(C30:AD30,1,MATCH(AE$2,$C$2:$AD$2,0))</f>
        <v>55.42269567306051</v>
      </c>
      <c r="AF30" s="477">
        <f>+AF24*AF31</f>
        <v>58.52792721004127</v>
      </c>
      <c r="AG30" s="477">
        <f>+AG24*AG31</f>
        <v>63.569057194029156</v>
      </c>
    </row>
    <row r="31" spans="1:37" s="234" customFormat="1" ht="12.75" customHeight="1">
      <c r="A31" s="278"/>
      <c r="B31" s="458" t="s">
        <v>49</v>
      </c>
      <c r="C31" s="386">
        <f t="shared" ref="C31:Y31" si="11">+C30/C24</f>
        <v>9.6138542611391414E-3</v>
      </c>
      <c r="D31" s="384">
        <f t="shared" si="11"/>
        <v>1.2897213217231007E-2</v>
      </c>
      <c r="E31" s="384">
        <f t="shared" si="11"/>
        <v>1.5395736981627229E-2</v>
      </c>
      <c r="F31" s="384">
        <f t="shared" si="11"/>
        <v>1.7390047586660542E-2</v>
      </c>
      <c r="G31" s="384">
        <f t="shared" si="11"/>
        <v>1.6490752764963958E-2</v>
      </c>
      <c r="H31" s="384">
        <f t="shared" si="11"/>
        <v>1.8790937612368604E-2</v>
      </c>
      <c r="I31" s="384">
        <f t="shared" si="11"/>
        <v>4.1809120287945156E-3</v>
      </c>
      <c r="J31" s="384">
        <f t="shared" si="11"/>
        <v>-1.0455765225672537E-3</v>
      </c>
      <c r="K31" s="384">
        <f t="shared" si="11"/>
        <v>3.6994340999894562E-4</v>
      </c>
      <c r="L31" s="384">
        <f t="shared" si="11"/>
        <v>9.2955131699679842E-4</v>
      </c>
      <c r="M31" s="385">
        <f t="shared" si="11"/>
        <v>6.5180862311548394E-4</v>
      </c>
      <c r="N31" s="384">
        <f t="shared" si="11"/>
        <v>-1.4886398697583707E-3</v>
      </c>
      <c r="O31" s="384">
        <f t="shared" si="11"/>
        <v>5.9357030780347257E-4</v>
      </c>
      <c r="P31" s="384">
        <f t="shared" si="11"/>
        <v>-4.4494286617717052E-3</v>
      </c>
      <c r="Q31" s="384">
        <f t="shared" si="11"/>
        <v>5.2653265085031258E-3</v>
      </c>
      <c r="R31" s="385">
        <f t="shared" si="11"/>
        <v>-1.0924572545415811E-4</v>
      </c>
      <c r="S31" s="384">
        <f t="shared" si="11"/>
        <v>8.3721694701862867E-4</v>
      </c>
      <c r="T31" s="384">
        <f t="shared" si="11"/>
        <v>1.838228497833324E-3</v>
      </c>
      <c r="U31" s="384">
        <f t="shared" si="11"/>
        <v>5.8647460342154192E-4</v>
      </c>
      <c r="V31" s="384">
        <f t="shared" si="11"/>
        <v>-1.9171279925889741E-3</v>
      </c>
      <c r="W31" s="385">
        <f t="shared" si="11"/>
        <v>3.6273336464793312E-4</v>
      </c>
      <c r="X31" s="384">
        <f t="shared" si="11"/>
        <v>-1.2960057715043114E-3</v>
      </c>
      <c r="Y31" s="384">
        <f t="shared" si="11"/>
        <v>-1.0564738380055514E-4</v>
      </c>
      <c r="Z31" s="384"/>
      <c r="AA31" s="384"/>
      <c r="AB31" s="385"/>
      <c r="AC31" s="385"/>
      <c r="AE31" s="384">
        <f>INDEX(C31:AD31,1,MATCH(AE$2,$C$2:$AD$2,0))</f>
        <v>3.6273336464793312E-4</v>
      </c>
      <c r="AF31" s="476">
        <f>+AE31</f>
        <v>3.6273336464793312E-4</v>
      </c>
      <c r="AG31" s="476">
        <f>+AF31</f>
        <v>3.6273336464793312E-4</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285.45694905318572</v>
      </c>
      <c r="D33" s="174">
        <v>0</v>
      </c>
      <c r="E33" s="174">
        <v>0</v>
      </c>
      <c r="F33" s="174">
        <v>0</v>
      </c>
      <c r="G33" s="174">
        <v>0.76822593150684948</v>
      </c>
      <c r="H33" s="174">
        <v>48.970596608675805</v>
      </c>
      <c r="I33" s="174">
        <v>-2.7053084300799988</v>
      </c>
      <c r="J33" s="174">
        <v>-17.903394174083566</v>
      </c>
      <c r="K33" s="174">
        <v>-12.061203397189553</v>
      </c>
      <c r="L33" s="174">
        <v>-6.7370479802567429</v>
      </c>
      <c r="M33" s="175">
        <v>-2.7683817351598177</v>
      </c>
      <c r="N33" s="174">
        <v>-0.69209543378995442</v>
      </c>
      <c r="O33" s="174">
        <v>2.7683817351598177</v>
      </c>
      <c r="P33" s="174">
        <v>2.7683817351598177</v>
      </c>
      <c r="Q33" s="174">
        <v>2.0390980392156863</v>
      </c>
      <c r="R33" s="175">
        <v>6.8899641194377299</v>
      </c>
      <c r="S33" s="174">
        <v>4.8133485849056603</v>
      </c>
      <c r="T33" s="174">
        <v>3.0843487374940448</v>
      </c>
      <c r="U33" s="174">
        <v>1.5674043520309477</v>
      </c>
      <c r="V33" s="174">
        <v>1.5525410093091623</v>
      </c>
      <c r="W33" s="175">
        <v>11.320054092969977</v>
      </c>
      <c r="X33" s="174">
        <v>-29.442133099869384</v>
      </c>
      <c r="Y33" s="174">
        <v>-15.513395812562313</v>
      </c>
      <c r="Z33" s="174"/>
      <c r="AA33" s="174"/>
      <c r="AB33" s="175"/>
      <c r="AC33" s="175"/>
      <c r="AE33" s="174">
        <f>INDEX(C33:AD33,1,MATCH(AE$2,$C$2:$AD$2,0))</f>
        <v>11.320054092969977</v>
      </c>
      <c r="AF33" s="475">
        <f>+AE33</f>
        <v>11.320054092969977</v>
      </c>
      <c r="AG33" s="475">
        <f>+AF33</f>
        <v>11.320054092969977</v>
      </c>
    </row>
    <row r="34" spans="1:36" ht="12.75" customHeight="1">
      <c r="M34" s="185"/>
      <c r="R34" s="185"/>
      <c r="W34" s="185"/>
      <c r="AB34" s="185"/>
      <c r="AC34" s="185"/>
    </row>
    <row r="35" spans="1:36" s="171" customFormat="1" ht="12.75" customHeight="1" thickBot="1">
      <c r="A35" s="286"/>
      <c r="B35" s="173" t="s">
        <v>48</v>
      </c>
      <c r="C35" s="170">
        <f t="shared" ref="C35:Y35" si="12">+C24-C27-C30+C33</f>
        <v>45267.4506042133</v>
      </c>
      <c r="D35" s="170">
        <f t="shared" si="12"/>
        <v>50608.997705042006</v>
      </c>
      <c r="E35" s="170">
        <f t="shared" si="12"/>
        <v>55242.158257695948</v>
      </c>
      <c r="F35" s="170">
        <f t="shared" si="12"/>
        <v>54949.046162208448</v>
      </c>
      <c r="G35" s="170">
        <f t="shared" si="12"/>
        <v>64761.59971105936</v>
      </c>
      <c r="H35" s="170">
        <f t="shared" si="12"/>
        <v>68261.322358440404</v>
      </c>
      <c r="I35" s="170">
        <f t="shared" si="12"/>
        <v>73412.48168437877</v>
      </c>
      <c r="J35" s="170">
        <f t="shared" si="12"/>
        <v>74803.524403934658</v>
      </c>
      <c r="K35" s="170">
        <f t="shared" si="12"/>
        <v>89331.746958724805</v>
      </c>
      <c r="L35" s="170">
        <f t="shared" si="12"/>
        <v>104941.46610966913</v>
      </c>
      <c r="M35" s="172">
        <f t="shared" si="12"/>
        <v>110522.71427436164</v>
      </c>
      <c r="N35" s="170">
        <f t="shared" si="12"/>
        <v>27588.120325968466</v>
      </c>
      <c r="O35" s="170">
        <f t="shared" si="12"/>
        <v>29413.817956970117</v>
      </c>
      <c r="P35" s="170">
        <f t="shared" si="12"/>
        <v>30084.497531597353</v>
      </c>
      <c r="Q35" s="170">
        <f t="shared" si="12"/>
        <v>28840.928220006084</v>
      </c>
      <c r="R35" s="172">
        <f t="shared" si="12"/>
        <v>116014.3426819864</v>
      </c>
      <c r="S35" s="170">
        <f t="shared" si="12"/>
        <v>31020.913209561855</v>
      </c>
      <c r="T35" s="170">
        <f t="shared" si="12"/>
        <v>32960.252054294397</v>
      </c>
      <c r="U35" s="170">
        <f t="shared" si="12"/>
        <v>33347.463706167662</v>
      </c>
      <c r="V35" s="170">
        <f t="shared" si="12"/>
        <v>31020.364326564988</v>
      </c>
      <c r="W35" s="172">
        <f t="shared" si="12"/>
        <v>128453.05729074489</v>
      </c>
      <c r="X35" s="170">
        <f t="shared" si="12"/>
        <v>32706.705599254299</v>
      </c>
      <c r="Y35" s="170">
        <f t="shared" si="12"/>
        <v>35844.333206707306</v>
      </c>
      <c r="Z35" s="170"/>
      <c r="AA35" s="170"/>
      <c r="AB35" s="172"/>
      <c r="AC35" s="172"/>
      <c r="AE35" s="170">
        <f>+AE24-AE27-AE30+AE33</f>
        <v>128453.05729074489</v>
      </c>
      <c r="AF35" s="170">
        <f>+AF24-AF27-AF30+AF33</f>
        <v>136295.63596890634</v>
      </c>
      <c r="AG35" s="170">
        <f>+AG24-AG27-AG30+AG33</f>
        <v>148034.08262258474</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8</v>
      </c>
      <c r="D37" s="174">
        <v>25.228140168284558</v>
      </c>
      <c r="E37" s="174">
        <v>130.36691353690068</v>
      </c>
      <c r="F37" s="174">
        <v>130.9288660796521</v>
      </c>
      <c r="G37" s="174">
        <v>113.55879264478044</v>
      </c>
      <c r="H37" s="174">
        <v>1.9948841846899932</v>
      </c>
      <c r="I37" s="174">
        <v>1.9880867793370056</v>
      </c>
      <c r="J37" s="174">
        <v>1.9566680410371577</v>
      </c>
      <c r="K37" s="174">
        <v>0.98857152287505479</v>
      </c>
      <c r="L37" s="174">
        <v>232.95009722193871</v>
      </c>
      <c r="M37" s="175">
        <v>279.35591286234279</v>
      </c>
      <c r="N37" s="174">
        <v>69.599999999999994</v>
      </c>
      <c r="O37" s="174">
        <v>69.599999999999994</v>
      </c>
      <c r="P37" s="174">
        <v>69.599999999999994</v>
      </c>
      <c r="Q37" s="174">
        <v>65.83554266211604</v>
      </c>
      <c r="R37" s="175">
        <v>275.61964239960008</v>
      </c>
      <c r="S37" s="174">
        <v>45.806479378362219</v>
      </c>
      <c r="T37" s="174">
        <v>0</v>
      </c>
      <c r="U37" s="174">
        <v>0</v>
      </c>
      <c r="V37" s="174">
        <v>0</v>
      </c>
      <c r="W37" s="175">
        <v>45.929702220549821</v>
      </c>
      <c r="X37" s="174">
        <v>0</v>
      </c>
      <c r="Y37" s="174">
        <v>0</v>
      </c>
      <c r="Z37" s="174"/>
      <c r="AA37" s="174"/>
      <c r="AB37" s="175"/>
      <c r="AC37" s="175"/>
      <c r="AE37" s="174">
        <f>INDEX(C37:AD37,1,MATCH(AE$2,$C$2:$AD$2,0))</f>
        <v>45.929702220549821</v>
      </c>
      <c r="AF37" s="475">
        <f>+AE37</f>
        <v>45.929702220549821</v>
      </c>
      <c r="AG37" s="475">
        <f>+AF37</f>
        <v>45.929702220549821</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45259.4506042133</v>
      </c>
      <c r="D39" s="170">
        <v>50583.769564873721</v>
      </c>
      <c r="E39" s="170">
        <v>55111.791344159043</v>
      </c>
      <c r="F39" s="170">
        <v>54818.117296128788</v>
      </c>
      <c r="G39" s="170">
        <v>64648.040918414576</v>
      </c>
      <c r="H39" s="170">
        <v>68259.327474255711</v>
      </c>
      <c r="I39" s="170">
        <v>73410.49359759943</v>
      </c>
      <c r="J39" s="170">
        <v>74801.567735893623</v>
      </c>
      <c r="K39" s="170">
        <v>89330.758387201931</v>
      </c>
      <c r="L39" s="170">
        <v>104708.51601244719</v>
      </c>
      <c r="M39" s="172">
        <v>110243.35836149928</v>
      </c>
      <c r="N39" s="170">
        <v>27518.520325968471</v>
      </c>
      <c r="O39" s="170">
        <v>29344.217956970118</v>
      </c>
      <c r="P39" s="170">
        <v>30014.897531597351</v>
      </c>
      <c r="Q39" s="170">
        <v>28775.092677343968</v>
      </c>
      <c r="R39" s="172">
        <v>115738.72303958678</v>
      </c>
      <c r="S39" s="170">
        <v>30975.106730183492</v>
      </c>
      <c r="T39" s="170">
        <v>32960.252054294397</v>
      </c>
      <c r="U39" s="170">
        <v>33347.463706167662</v>
      </c>
      <c r="V39" s="170">
        <v>31020.364326564988</v>
      </c>
      <c r="W39" s="172">
        <v>128407.12758852432</v>
      </c>
      <c r="X39" s="170">
        <v>32706.705599254299</v>
      </c>
      <c r="Y39" s="170">
        <v>35844.333206707306</v>
      </c>
      <c r="Z39" s="170">
        <v>34944.190103079083</v>
      </c>
      <c r="AA39" s="170">
        <v>31591.187354062306</v>
      </c>
      <c r="AB39" s="172">
        <v>135256.29385404859</v>
      </c>
      <c r="AC39" s="172">
        <v>147753.06535917707</v>
      </c>
      <c r="AE39" s="170">
        <f>+AE35-AE37</f>
        <v>128407.12758852435</v>
      </c>
      <c r="AF39" s="170">
        <f>+AF35-AF37</f>
        <v>136249.7062666858</v>
      </c>
      <c r="AG39" s="170">
        <f>+AG35-AG37</f>
        <v>147988.1529203642</v>
      </c>
      <c r="AI39" s="245">
        <f>+AF39/AB39-1</f>
        <v>7.3446668123937631E-3</v>
      </c>
      <c r="AJ39" s="245">
        <f>+AG39/AC39-1</f>
        <v>1.5910841552806421E-3</v>
      </c>
    </row>
    <row r="40" spans="1:36" s="234" customFormat="1" ht="12.75" customHeight="1" thickTop="1">
      <c r="A40" s="278"/>
      <c r="B40" s="458" t="s">
        <v>47</v>
      </c>
      <c r="C40" s="386">
        <v>0.23298703075715102</v>
      </c>
      <c r="D40" s="386">
        <v>0.23176379685874984</v>
      </c>
      <c r="E40" s="386">
        <v>0.23907759799056374</v>
      </c>
      <c r="F40" s="386">
        <v>0.23414682829501945</v>
      </c>
      <c r="G40" s="386">
        <v>0.23295815778101076</v>
      </c>
      <c r="H40" s="386">
        <v>0.23553578979901402</v>
      </c>
      <c r="I40" s="386">
        <v>0.23430141461871012</v>
      </c>
      <c r="J40" s="386">
        <v>0.23436607089635306</v>
      </c>
      <c r="K40" s="386">
        <v>0.26260903014931364</v>
      </c>
      <c r="L40" s="386">
        <v>0.29596611100161518</v>
      </c>
      <c r="M40" s="459">
        <v>0.29141280436252204</v>
      </c>
      <c r="N40" s="386">
        <v>0.29508100971608142</v>
      </c>
      <c r="O40" s="386">
        <v>0.29667093331682481</v>
      </c>
      <c r="P40" s="386">
        <v>0.29770099577985237</v>
      </c>
      <c r="Q40" s="386">
        <v>0.27164110832973154</v>
      </c>
      <c r="R40" s="459">
        <v>0.2901708019603329</v>
      </c>
      <c r="S40" s="386">
        <v>0.30823353268313231</v>
      </c>
      <c r="T40" s="386">
        <v>0.30773831406382857</v>
      </c>
      <c r="U40" s="386">
        <v>0.31388499236494649</v>
      </c>
      <c r="V40" s="386">
        <v>0.27995967145940853</v>
      </c>
      <c r="W40" s="459">
        <v>0.30230565116479885</v>
      </c>
      <c r="X40" s="386">
        <v>0.31589977641499489</v>
      </c>
      <c r="Y40" s="386">
        <v>0.32634676135342211</v>
      </c>
      <c r="Z40" s="386">
        <v>0.31509531126244006</v>
      </c>
      <c r="AA40" s="386">
        <v>0.27974446371210743</v>
      </c>
      <c r="AB40" s="459">
        <v>0.30937783837551353</v>
      </c>
      <c r="AC40" s="459">
        <f>+AC39/AC$3</f>
        <v>0.31184088785635944</v>
      </c>
      <c r="AE40" s="384">
        <f>INDEX(C40:AD40,1,MATCH(AE$2,$C$2:$AD$2,0))</f>
        <v>0.30230565116479885</v>
      </c>
      <c r="AF40" s="384">
        <f>+AF39/AF$3</f>
        <v>0.31172909202322485</v>
      </c>
      <c r="AG40" s="384">
        <f>+AG39/AG$3</f>
        <v>0.31350534824316301</v>
      </c>
    </row>
    <row r="41" spans="1:36">
      <c r="A41" s="168"/>
      <c r="B41" s="458" t="s">
        <v>46</v>
      </c>
      <c r="C41" s="386"/>
      <c r="D41" s="384">
        <v>0.11763993794844629</v>
      </c>
      <c r="E41" s="384">
        <v>8.951530932225471E-2</v>
      </c>
      <c r="F41" s="384">
        <v>-5.3286971965098573E-3</v>
      </c>
      <c r="G41" s="384">
        <v>0.1793188841051272</v>
      </c>
      <c r="H41" s="384">
        <v>5.5860726860981869E-2</v>
      </c>
      <c r="I41" s="384">
        <v>-1.0333519981996719E-2</v>
      </c>
      <c r="J41" s="384">
        <v>1.8949254665407755E-2</v>
      </c>
      <c r="K41" s="384">
        <v>0.20245972403887036</v>
      </c>
      <c r="L41" s="384">
        <v>0.15998819220946414</v>
      </c>
      <c r="M41" s="385">
        <v>5.285952432363894E-2</v>
      </c>
      <c r="N41" s="384"/>
      <c r="O41" s="384"/>
      <c r="P41" s="384"/>
      <c r="Q41" s="384"/>
      <c r="R41" s="385">
        <v>4.984758047797877E-2</v>
      </c>
      <c r="S41" s="384">
        <v>0.12560945731348561</v>
      </c>
      <c r="T41" s="384">
        <v>0.12322816381158197</v>
      </c>
      <c r="U41" s="384">
        <v>0.1110304031876852</v>
      </c>
      <c r="V41" s="384">
        <v>7.8028302963167651E-2</v>
      </c>
      <c r="W41" s="385">
        <v>0.10945692345857738</v>
      </c>
      <c r="X41" s="384">
        <v>5.5902918564715076E-2</v>
      </c>
      <c r="Y41" s="384">
        <v>8.7501792997882744E-2</v>
      </c>
      <c r="Z41" s="384">
        <v>4.7881494406307956E-2</v>
      </c>
      <c r="AA41" s="384">
        <v>1.8401557811765556E-2</v>
      </c>
      <c r="AB41" s="385">
        <v>5.3339455481569154E-2</v>
      </c>
      <c r="AC41" s="385">
        <v>9.2393271684742428E-2</v>
      </c>
      <c r="AD41" s="234"/>
      <c r="AE41" s="384">
        <f>INDEX(C41:AD41,1,MATCH(AE$2,$C$2:$AD$2,0))</f>
        <v>0.10945692345857738</v>
      </c>
      <c r="AF41" s="386">
        <f>+AF39/AE39-1</f>
        <v>6.1075882822429373E-2</v>
      </c>
      <c r="AG41" s="386">
        <f>+AG39/AF39-1</f>
        <v>8.6153922641876157E-2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49883.010298630237</v>
      </c>
      <c r="D43" s="174">
        <v>55609.189708756196</v>
      </c>
      <c r="E43" s="174">
        <v>73353.317704203844</v>
      </c>
      <c r="F43" s="174">
        <v>98424.669246886915</v>
      </c>
      <c r="G43" s="174">
        <v>119413.04120868111</v>
      </c>
      <c r="H43" s="174">
        <v>130040.21142141492</v>
      </c>
      <c r="I43" s="174">
        <v>147981.46044339836</v>
      </c>
      <c r="J43" s="174">
        <v>174894.20324072216</v>
      </c>
      <c r="K43" s="174">
        <v>204782.62523180974</v>
      </c>
      <c r="L43" s="174">
        <v>261566.22590653476</v>
      </c>
      <c r="M43" s="175">
        <v>306905.60067364643</v>
      </c>
      <c r="N43" s="174">
        <v>321253.7190631082</v>
      </c>
      <c r="O43" s="174">
        <v>326575.00108668988</v>
      </c>
      <c r="P43" s="174">
        <v>334974.83809502888</v>
      </c>
      <c r="Q43" s="174">
        <v>341929.75864602224</v>
      </c>
      <c r="R43" s="175">
        <v>331136.86437331012</v>
      </c>
      <c r="S43" s="174">
        <v>333934.22039528267</v>
      </c>
      <c r="T43" s="174">
        <v>328314.57791767985</v>
      </c>
      <c r="U43" s="174">
        <v>325947.75252531969</v>
      </c>
      <c r="V43" s="174">
        <v>327429.49549476657</v>
      </c>
      <c r="W43" s="175">
        <v>328873.36025885987</v>
      </c>
      <c r="X43" s="174">
        <v>329647.68984667904</v>
      </c>
      <c r="Y43" s="174">
        <v>344109.40947099548</v>
      </c>
      <c r="Z43" s="174"/>
      <c r="AA43" s="174"/>
      <c r="AB43" s="175"/>
      <c r="AC43" s="175"/>
      <c r="AE43" s="174">
        <f>INDEX(C43:AD43,1,MATCH(AE$2,$C$2:$AD$2,0))</f>
        <v>328873.36025885987</v>
      </c>
      <c r="AF43" s="189">
        <v>356123.04113340005</v>
      </c>
      <c r="AG43" s="474">
        <f>+AF43</f>
        <v>356123.04113340005</v>
      </c>
    </row>
    <row r="44" spans="1:36" ht="12.75" customHeight="1">
      <c r="B44" s="168" t="s">
        <v>40</v>
      </c>
      <c r="C44" s="174">
        <v>67027.664475005848</v>
      </c>
      <c r="D44" s="174">
        <v>59585.63307681388</v>
      </c>
      <c r="E44" s="174">
        <v>78036.018656008426</v>
      </c>
      <c r="F44" s="174">
        <v>106408.99184257652</v>
      </c>
      <c r="G44" s="174">
        <v>97866.000071199</v>
      </c>
      <c r="H44" s="174">
        <v>119674.61402837398</v>
      </c>
      <c r="I44" s="174">
        <v>117318.65964629791</v>
      </c>
      <c r="J44" s="174">
        <v>132087.12752577759</v>
      </c>
      <c r="K44" s="174">
        <v>154803.80773839587</v>
      </c>
      <c r="L44" s="174">
        <v>159238.58024561065</v>
      </c>
      <c r="M44" s="175">
        <v>169382.51278997347</v>
      </c>
      <c r="N44" s="174">
        <v>178476.02064246457</v>
      </c>
      <c r="O44" s="174">
        <v>163846.83970457141</v>
      </c>
      <c r="P44" s="174">
        <v>164464.08518144363</v>
      </c>
      <c r="Q44" s="174">
        <v>177993.91191499078</v>
      </c>
      <c r="R44" s="175">
        <v>171161.25539541655</v>
      </c>
      <c r="S44" s="174">
        <v>157614.50939703643</v>
      </c>
      <c r="T44" s="174">
        <v>138329.19770885594</v>
      </c>
      <c r="U44" s="174">
        <v>146267.93831766915</v>
      </c>
      <c r="V44" s="174">
        <v>160530.05744482245</v>
      </c>
      <c r="W44" s="175">
        <v>150719.34801479316</v>
      </c>
      <c r="X44" s="174">
        <v>150872.63007390112</v>
      </c>
      <c r="Y44" s="174">
        <v>148415.36148889965</v>
      </c>
      <c r="Z44" s="174"/>
      <c r="AA44" s="174"/>
      <c r="AB44" s="175"/>
      <c r="AC44" s="175"/>
      <c r="AE44" s="174">
        <f>INDEX(C44:AD44,1,MATCH(AE$2,$C$2:$AD$2,0))</f>
        <v>150719.34801479316</v>
      </c>
      <c r="AF44" s="174">
        <v>157313.76040253023</v>
      </c>
      <c r="AG44" s="472">
        <f>+AF44</f>
        <v>157313.76040253023</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22</v>
      </c>
      <c r="Z1" s="470" t="s">
        <v>63</v>
      </c>
      <c r="AA1" s="470" t="s">
        <v>63</v>
      </c>
      <c r="AB1" s="483" t="s">
        <v>63</v>
      </c>
      <c r="AC1" s="483"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f>+Retail!C3+Durables!C3+'Cons. Services'!C3+Autos!C3</f>
        <v>844430.77407909231</v>
      </c>
      <c r="D3" s="179">
        <f>+Retail!D3+Durables!D3+'Cons. Services'!D3+Autos!D3</f>
        <v>838490.99583446933</v>
      </c>
      <c r="E3" s="179">
        <f>+Retail!E3+Durables!E3+'Cons. Services'!E3+Autos!E3</f>
        <v>810785.09718019154</v>
      </c>
      <c r="F3" s="179">
        <f>+Retail!F3+Durables!F3+'Cons. Services'!F3+Autos!F3</f>
        <v>735152.30607938732</v>
      </c>
      <c r="G3" s="179">
        <f>+Retail!G3+Durables!G3+'Cons. Services'!G3+Autos!G3</f>
        <v>795792.35391295573</v>
      </c>
      <c r="H3" s="179">
        <f>+Retail!H3+Durables!H3+'Cons. Services'!H3+Autos!H3</f>
        <v>880942.34196117893</v>
      </c>
      <c r="I3" s="179">
        <f>+Retail!I3+Durables!I3+'Cons. Services'!I3+Autos!I3</f>
        <v>924058.79065538372</v>
      </c>
      <c r="J3" s="179">
        <f>+Retail!J3+Durables!J3+'Cons. Services'!J3+Autos!J3</f>
        <v>1006737.1766891074</v>
      </c>
      <c r="K3" s="179">
        <f>+Retail!K3+Durables!K3+'Cons. Services'!K3+Autos!K3</f>
        <v>1093973.6802447287</v>
      </c>
      <c r="L3" s="179">
        <f>+Retail!L3+Durables!L3+'Cons. Services'!L3+Autos!L3</f>
        <v>1147844.4627272869</v>
      </c>
      <c r="M3" s="180">
        <f>+Retail!M3+Durables!M3+'Cons. Services'!M3+Autos!M3</f>
        <v>1217833.0780337574</v>
      </c>
      <c r="N3" s="179">
        <f>+Retail!N3+Durables!N3+'Cons. Services'!N3+Autos!N3</f>
        <v>303105.87567607139</v>
      </c>
      <c r="O3" s="179">
        <f>+Retail!O3+Durables!O3+'Cons. Services'!O3+Autos!O3</f>
        <v>321144.49073051568</v>
      </c>
      <c r="P3" s="179">
        <f>+Retail!P3+Durables!P3+'Cons. Services'!P3+Autos!P3</f>
        <v>319395.83413433703</v>
      </c>
      <c r="Q3" s="179">
        <f>+Retail!Q3+Durables!Q3+'Cons. Services'!Q3+Autos!Q3</f>
        <v>362196.37812638388</v>
      </c>
      <c r="R3" s="180">
        <f>+Retail!R3+Durables!R3+'Cons. Services'!R3+Autos!R3</f>
        <v>1299688.0730803977</v>
      </c>
      <c r="S3" s="179">
        <f>+Retail!S3+Durables!S3+'Cons. Services'!S3+Autos!S3</f>
        <v>331576.05967766809</v>
      </c>
      <c r="T3" s="179">
        <f>+Retail!T3+Durables!T3+'Cons. Services'!T3+Autos!T3</f>
        <v>348337.95793416782</v>
      </c>
      <c r="U3" s="179">
        <f>+Retail!U3+Durables!U3+'Cons. Services'!U3+Autos!U3</f>
        <v>350503.97032740666</v>
      </c>
      <c r="V3" s="179">
        <f>+Retail!V3+Durables!V3+'Cons. Services'!V3+Autos!V3</f>
        <v>385441.50474293088</v>
      </c>
      <c r="W3" s="180">
        <f>+Retail!W3+Durables!W3+'Cons. Services'!W3+Autos!W3</f>
        <v>1401758.494866173</v>
      </c>
      <c r="X3" s="179">
        <f>+Retail!X3+Durables!X3+'Cons. Services'!X3+Autos!X3</f>
        <v>346141.50113469426</v>
      </c>
      <c r="Y3" s="179">
        <f>+Retail!Y3+Durables!Y3+'Cons. Services'!Y3+Autos!Y3</f>
        <v>366616.16382493102</v>
      </c>
      <c r="Z3" s="179">
        <f>+Retail!Z3+Durables!Z3+'Cons. Services'!Z3+Autos!Z3</f>
        <v>369479.17221538356</v>
      </c>
      <c r="AA3" s="179">
        <f>+Retail!AA3+Durables!AA3+'Cons. Services'!AA3+Autos!AA3</f>
        <v>390134.23731872556</v>
      </c>
      <c r="AB3" s="180">
        <f>+Retail!AB3+Durables!AB3+'Cons. Services'!AB3+Autos!AB3</f>
        <v>1464239.4943601072</v>
      </c>
      <c r="AC3" s="180">
        <f>+Retail!AC3+Durables!AC3+'Cons. Services'!AC3+Autos!AC3</f>
        <v>1553929.1820666709</v>
      </c>
      <c r="AE3" s="179">
        <f>+Retail!AE3+Durables!AE3+'Cons. Services'!AE3+Autos!AE3</f>
        <v>1401758.494866173</v>
      </c>
      <c r="AF3" s="179">
        <f>+Retail!AF3+Durables!AF3+'Cons. Services'!AF3+Autos!AF3</f>
        <v>1464954.5851791785</v>
      </c>
      <c r="AG3" s="179">
        <f>+Retail!AG3+Durables!AG3+'Cons. Services'!AG3+Autos!AG3</f>
        <v>1553028.1441235591</v>
      </c>
      <c r="AI3" s="245">
        <f>+AF3/AB3-1</f>
        <v>4.8837012102564969E-4</v>
      </c>
      <c r="AJ3" s="245">
        <f>+AG3/AC3-1</f>
        <v>-5.798449205474121E-4</v>
      </c>
    </row>
    <row r="4" spans="1:37" s="234" customFormat="1" ht="12.75" customHeight="1">
      <c r="A4" s="278"/>
      <c r="B4" s="458" t="s">
        <v>60</v>
      </c>
      <c r="C4" s="386"/>
      <c r="D4" s="384">
        <v>-1.2641922877008049E-3</v>
      </c>
      <c r="E4" s="384">
        <v>-3.3042571466977644E-2</v>
      </c>
      <c r="F4" s="384">
        <v>-9.37990901253829E-2</v>
      </c>
      <c r="G4" s="384">
        <v>7.5651352556065588E-2</v>
      </c>
      <c r="H4" s="384">
        <v>0.10700025908710487</v>
      </c>
      <c r="I4" s="384">
        <v>4.8943553556771713E-2</v>
      </c>
      <c r="J4" s="384">
        <v>8.947307992718101E-2</v>
      </c>
      <c r="K4" s="384">
        <v>8.6652708944870094E-2</v>
      </c>
      <c r="L4" s="384">
        <v>4.9243216226653175E-2</v>
      </c>
      <c r="M4" s="385">
        <v>6.0973953857979213E-2</v>
      </c>
      <c r="N4" s="384"/>
      <c r="O4" s="384"/>
      <c r="P4" s="384"/>
      <c r="Q4" s="384"/>
      <c r="R4" s="385">
        <v>6.7213640787946671E-2</v>
      </c>
      <c r="S4" s="384">
        <v>9.3928182481103795E-2</v>
      </c>
      <c r="T4" s="384">
        <v>8.4676735826276994E-2</v>
      </c>
      <c r="U4" s="384">
        <v>9.7396812570778479E-2</v>
      </c>
      <c r="V4" s="384">
        <v>6.4178241474396769E-2</v>
      </c>
      <c r="W4" s="385">
        <v>7.8534552943813063E-2</v>
      </c>
      <c r="X4" s="384">
        <v>4.3927904418627817E-2</v>
      </c>
      <c r="Y4" s="384">
        <v>5.2472621700956124E-2</v>
      </c>
      <c r="Z4" s="384">
        <v>5.4136909976375547E-2</v>
      </c>
      <c r="AA4" s="384">
        <v>1.217495396331203E-2</v>
      </c>
      <c r="AB4" s="385">
        <v>4.4573298269827699E-2</v>
      </c>
      <c r="AC4" s="385">
        <v>6.1253427497363955E-2</v>
      </c>
      <c r="AE4" s="384">
        <f>INDEX(C4:AD4,1,MATCH(AE$2,$C$2:$AD$2,0))</f>
        <v>7.8534552943813063E-2</v>
      </c>
      <c r="AF4" s="237">
        <f>+AF3/AE3-1</f>
        <v>4.5083436657923581E-2</v>
      </c>
      <c r="AG4" s="237">
        <f>+AG3/AF3-1</f>
        <v>6.0120333992202513E-2</v>
      </c>
    </row>
    <row r="5" spans="1:37" s="187" customFormat="1" ht="12.75" customHeight="1">
      <c r="A5" s="313"/>
      <c r="B5" s="458" t="s">
        <v>93</v>
      </c>
      <c r="C5" s="384"/>
      <c r="D5" s="384"/>
      <c r="E5" s="384"/>
      <c r="F5" s="384"/>
      <c r="G5" s="384"/>
      <c r="H5" s="384"/>
      <c r="I5" s="384"/>
      <c r="J5" s="384"/>
      <c r="K5" s="384"/>
      <c r="L5" s="384"/>
      <c r="M5" s="385"/>
      <c r="N5" s="384"/>
      <c r="O5" s="384">
        <v>5.9512587851388465E-2</v>
      </c>
      <c r="P5" s="384">
        <v>-5.4450773612864101E-3</v>
      </c>
      <c r="Q5" s="384">
        <v>0.13400470331133008</v>
      </c>
      <c r="R5" s="385"/>
      <c r="S5" s="384">
        <v>-8.4540653352505046E-2</v>
      </c>
      <c r="T5" s="384">
        <v>5.0552196901049173E-2</v>
      </c>
      <c r="U5" s="384">
        <v>6.2181348426233463E-3</v>
      </c>
      <c r="V5" s="384">
        <v>9.9677999033474185E-2</v>
      </c>
      <c r="W5" s="385"/>
      <c r="X5" s="384">
        <v>-0.10196100607911318</v>
      </c>
      <c r="Y5" s="384">
        <v>5.91511350794931E-2</v>
      </c>
      <c r="Z5" s="384">
        <v>7.8092803126370569E-3</v>
      </c>
      <c r="AA5" s="384">
        <v>5.5903191997251023E-2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324">
        <f>+Retail!C7+Durables!C7+'Cons. Services'!C7+Autos!C7</f>
        <v>93516.066225229457</v>
      </c>
      <c r="D7" s="324">
        <f>+Retail!D7+Durables!D7+'Cons. Services'!D7+Autos!D7</f>
        <v>89157.238093690117</v>
      </c>
      <c r="E7" s="324">
        <f>+Retail!E7+Durables!E7+'Cons. Services'!E7+Autos!E7</f>
        <v>80018.778912598311</v>
      </c>
      <c r="F7" s="324">
        <f>+Retail!F7+Durables!F7+'Cons. Services'!F7+Autos!F7</f>
        <v>83919.545807146511</v>
      </c>
      <c r="G7" s="324">
        <f>+Retail!G7+Durables!G7+'Cons. Services'!G7+Autos!G7</f>
        <v>99942.238775462669</v>
      </c>
      <c r="H7" s="324">
        <f>+Retail!H7+Durables!H7+'Cons. Services'!H7+Autos!H7</f>
        <v>117177.3832619641</v>
      </c>
      <c r="I7" s="324">
        <f>+Retail!I7+Durables!I7+'Cons. Services'!I7+Autos!I7</f>
        <v>119922.65073476452</v>
      </c>
      <c r="J7" s="324">
        <f>+Retail!J7+Durables!J7+'Cons. Services'!J7+Autos!J7</f>
        <v>135327.74551240678</v>
      </c>
      <c r="K7" s="324">
        <f>+Retail!K7+Durables!K7+'Cons. Services'!K7+Autos!K7</f>
        <v>145660.65004457353</v>
      </c>
      <c r="L7" s="324">
        <f>+Retail!L7+Durables!L7+'Cons. Services'!L7+Autos!L7</f>
        <v>161821.3212354455</v>
      </c>
      <c r="M7" s="467">
        <f>+Retail!M7+Durables!M7+'Cons. Services'!M7+Autos!M7</f>
        <v>179203.21701976456</v>
      </c>
      <c r="N7" s="324">
        <f>+Retail!N7+Durables!N7+'Cons. Services'!N7+Autos!N7</f>
        <v>40898.607653599138</v>
      </c>
      <c r="O7" s="324">
        <f>+Retail!O7+Durables!O7+'Cons. Services'!O7+Autos!O7</f>
        <v>45244.641835746501</v>
      </c>
      <c r="P7" s="324">
        <f>+Retail!P7+Durables!P7+'Cons. Services'!P7+Autos!P7</f>
        <v>45133.641916949739</v>
      </c>
      <c r="Q7" s="324">
        <f>+Retail!Q7+Durables!Q7+'Cons. Services'!Q7+Autos!Q7</f>
        <v>48781.844037563962</v>
      </c>
      <c r="R7" s="467">
        <f>+Retail!R7+Durables!R7+'Cons. Services'!R7+Autos!R7</f>
        <v>184858.9331158282</v>
      </c>
      <c r="S7" s="324">
        <f>+Retail!S7+Durables!S7+'Cons. Services'!S7+Autos!S7</f>
        <v>43935.766389682969</v>
      </c>
      <c r="T7" s="324">
        <f>+Retail!T7+Durables!T7+'Cons. Services'!T7+Autos!T7</f>
        <v>49841.635409085509</v>
      </c>
      <c r="U7" s="324">
        <f>+Retail!U7+Durables!U7+'Cons. Services'!U7+Autos!U7</f>
        <v>51811.62421195332</v>
      </c>
      <c r="V7" s="324">
        <f>+Retail!V7+Durables!V7+'Cons. Services'!V7+Autos!V7</f>
        <v>51465.307312047611</v>
      </c>
      <c r="W7" s="467">
        <f>+Retail!W7+Durables!W7+'Cons. Services'!W7+Autos!W7</f>
        <v>204918.07737187145</v>
      </c>
      <c r="X7" s="324">
        <f>+Retail!X7+Durables!X7+'Cons. Services'!X7+Autos!X7</f>
        <v>48910.434204990437</v>
      </c>
      <c r="Y7" s="324">
        <f>+Retail!Y7+Durables!Y7+'Cons. Services'!Y7+Autos!Y7</f>
        <v>52789.836250332097</v>
      </c>
      <c r="Z7" s="324"/>
      <c r="AA7" s="324"/>
      <c r="AB7" s="467"/>
      <c r="AC7" s="467"/>
      <c r="AE7" s="466"/>
      <c r="AF7" s="466"/>
      <c r="AG7" s="466"/>
    </row>
    <row r="8" spans="1:37" s="234" customFormat="1" ht="12.75" customHeight="1">
      <c r="A8" s="278"/>
      <c r="B8" s="458" t="s">
        <v>58</v>
      </c>
      <c r="C8" s="386">
        <f t="shared" ref="C8:Y8" si="1">+C7/C3</f>
        <v>0.11074450280097255</v>
      </c>
      <c r="D8" s="384">
        <f t="shared" si="1"/>
        <v>0.10633058498733251</v>
      </c>
      <c r="E8" s="384">
        <f t="shared" si="1"/>
        <v>9.8692957222442229E-2</v>
      </c>
      <c r="F8" s="384">
        <f t="shared" si="1"/>
        <v>0.11415259819382821</v>
      </c>
      <c r="G8" s="384">
        <f t="shared" si="1"/>
        <v>0.1255883375657495</v>
      </c>
      <c r="H8" s="384">
        <f t="shared" si="1"/>
        <v>0.13301368055609686</v>
      </c>
      <c r="I8" s="384">
        <f t="shared" si="1"/>
        <v>0.12977816124633157</v>
      </c>
      <c r="J8" s="384">
        <f t="shared" si="1"/>
        <v>0.1344221199394503</v>
      </c>
      <c r="K8" s="384">
        <f t="shared" si="1"/>
        <v>0.13314822163910592</v>
      </c>
      <c r="L8" s="384">
        <f t="shared" si="1"/>
        <v>0.14097843957965947</v>
      </c>
      <c r="M8" s="385">
        <f t="shared" si="1"/>
        <v>0.14714924422080541</v>
      </c>
      <c r="N8" s="384">
        <f t="shared" si="1"/>
        <v>0.13493175466287363</v>
      </c>
      <c r="O8" s="384">
        <f t="shared" si="1"/>
        <v>0.14088562357967699</v>
      </c>
      <c r="P8" s="384">
        <f t="shared" si="1"/>
        <v>0.14130942577656366</v>
      </c>
      <c r="Q8" s="384">
        <f t="shared" si="1"/>
        <v>0.13468341204820702</v>
      </c>
      <c r="R8" s="385">
        <f t="shared" si="1"/>
        <v>0.14223330731788056</v>
      </c>
      <c r="S8" s="384">
        <f t="shared" si="1"/>
        <v>0.13250584626765222</v>
      </c>
      <c r="T8" s="384">
        <f t="shared" si="1"/>
        <v>0.1430841350298811</v>
      </c>
      <c r="U8" s="384">
        <f t="shared" si="1"/>
        <v>0.14782036324312089</v>
      </c>
      <c r="V8" s="384">
        <f t="shared" si="1"/>
        <v>0.13352300330596792</v>
      </c>
      <c r="W8" s="385">
        <f t="shared" si="1"/>
        <v>0.14618643519719504</v>
      </c>
      <c r="X8" s="384">
        <f t="shared" si="1"/>
        <v>0.14130184922829547</v>
      </c>
      <c r="Y8" s="384">
        <f t="shared" si="1"/>
        <v>0.14399211343976817</v>
      </c>
      <c r="Z8" s="384"/>
      <c r="AA8" s="384"/>
      <c r="AB8" s="385"/>
      <c r="AC8" s="385"/>
      <c r="AE8" s="384"/>
      <c r="AF8" s="384"/>
      <c r="AG8" s="384"/>
    </row>
    <row r="9" spans="1:37" s="187" customFormat="1" ht="12.75" customHeight="1">
      <c r="A9" s="313"/>
      <c r="B9" s="465" t="s">
        <v>56</v>
      </c>
      <c r="C9" s="384"/>
      <c r="D9" s="384">
        <f t="shared" ref="D9:M9" si="2">+(D7-C7)/(D$3-C$3)</f>
        <v>0.73383684575854202</v>
      </c>
      <c r="E9" s="384">
        <f t="shared" si="2"/>
        <v>0.32983803539903694</v>
      </c>
      <c r="F9" s="384">
        <f t="shared" si="2"/>
        <v>-5.1575075278515299E-2</v>
      </c>
      <c r="G9" s="384">
        <f t="shared" si="2"/>
        <v>0.2642262587307278</v>
      </c>
      <c r="H9" s="384">
        <f t="shared" si="2"/>
        <v>0.2024092414051851</v>
      </c>
      <c r="I9" s="384">
        <f t="shared" si="2"/>
        <v>6.3671001576931979E-2</v>
      </c>
      <c r="J9" s="384">
        <f t="shared" si="2"/>
        <v>0.1863255382290441</v>
      </c>
      <c r="K9" s="384">
        <f t="shared" si="2"/>
        <v>0.11844702745999648</v>
      </c>
      <c r="L9" s="384">
        <f t="shared" si="2"/>
        <v>0.29998953878392881</v>
      </c>
      <c r="M9" s="385">
        <f t="shared" si="2"/>
        <v>0.24835318870370734</v>
      </c>
      <c r="N9" s="384"/>
      <c r="O9" s="384"/>
      <c r="P9" s="384"/>
      <c r="Q9" s="384"/>
      <c r="R9" s="385">
        <f t="shared" ref="R9:Y9" si="3">+(R7-M7)/(R$3-M$3)</f>
        <v>6.9094330686124417E-2</v>
      </c>
      <c r="S9" s="384">
        <f t="shared" si="3"/>
        <v>0.10667857769775907</v>
      </c>
      <c r="T9" s="384">
        <f t="shared" si="3"/>
        <v>0.16904771792843037</v>
      </c>
      <c r="U9" s="384">
        <f t="shared" si="3"/>
        <v>0.21466995816005602</v>
      </c>
      <c r="V9" s="384">
        <f t="shared" si="3"/>
        <v>0.11544197279499568</v>
      </c>
      <c r="W9" s="385">
        <f t="shared" si="3"/>
        <v>0.19652259592052274</v>
      </c>
      <c r="X9" s="384">
        <f t="shared" si="3"/>
        <v>0.34153910336220916</v>
      </c>
      <c r="Y9" s="384">
        <f t="shared" si="3"/>
        <v>0.16129596410424754</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f>+Retail!C11+Durables!C11+'Cons. Services'!C11+Autos!C11</f>
        <v>37835.325085047087</v>
      </c>
      <c r="D11" s="174">
        <f>+Retail!D11+Durables!D11+'Cons. Services'!D11+Autos!D11</f>
        <v>33965.785095235959</v>
      </c>
      <c r="E11" s="174">
        <f>+Retail!E11+Durables!E11+'Cons. Services'!E11+Autos!E11</f>
        <v>36695.346926688595</v>
      </c>
      <c r="F11" s="174">
        <f>+Retail!F11+Durables!F11+'Cons. Services'!F11+Autos!F11</f>
        <v>33664.693607808178</v>
      </c>
      <c r="G11" s="174">
        <f>+Retail!G11+Durables!G11+'Cons. Services'!G11+Autos!G11</f>
        <v>28932.333476009462</v>
      </c>
      <c r="H11" s="174">
        <f>+Retail!H11+Durables!H11+'Cons. Services'!H11+Autos!H11</f>
        <v>29869.880247081717</v>
      </c>
      <c r="I11" s="174">
        <f>+Retail!I11+Durables!I11+'Cons. Services'!I11+Autos!I11</f>
        <v>30927.835722178839</v>
      </c>
      <c r="J11" s="174">
        <f>+Retail!J11+Durables!J11+'Cons. Services'!J11+Autos!J11</f>
        <v>35068.240451011792</v>
      </c>
      <c r="K11" s="174">
        <f>+Retail!K11+Durables!K11+'Cons. Services'!K11+Autos!K11</f>
        <v>39154.955738382501</v>
      </c>
      <c r="L11" s="174">
        <f>+Retail!L11+Durables!L11+'Cons. Services'!L11+Autos!L11</f>
        <v>43863.045399038434</v>
      </c>
      <c r="M11" s="175">
        <f>+Retail!M11+Durables!M11+'Cons. Services'!M11+Autos!M11</f>
        <v>49148.97679865417</v>
      </c>
      <c r="N11" s="174">
        <f>+Retail!N11+Durables!N11+'Cons. Services'!N11+Autos!N11</f>
        <v>11303.262257778742</v>
      </c>
      <c r="O11" s="174">
        <f>+Retail!O11+Durables!O11+'Cons. Services'!O11+Autos!O11</f>
        <v>11613.3007017325</v>
      </c>
      <c r="P11" s="174">
        <f>+Retail!P11+Durables!P11+'Cons. Services'!P11+Autos!P11</f>
        <v>12238.666307574431</v>
      </c>
      <c r="Q11" s="174">
        <f>+Retail!Q11+Durables!Q11+'Cons. Services'!Q11+Autos!Q11</f>
        <v>13281.750267400199</v>
      </c>
      <c r="R11" s="175">
        <f>+Retail!R11+Durables!R11+'Cons. Services'!R11+Autos!R11</f>
        <v>54223.094757563871</v>
      </c>
      <c r="S11" s="174">
        <f>+Retail!S11+Durables!S11+'Cons. Services'!S11+Autos!S11</f>
        <v>13109.010245110409</v>
      </c>
      <c r="T11" s="174">
        <f>+Retail!T11+Durables!T11+'Cons. Services'!T11+Autos!T11</f>
        <v>12969.965502391435</v>
      </c>
      <c r="U11" s="174">
        <f>+Retail!U11+Durables!U11+'Cons. Services'!U11+Autos!U11</f>
        <v>13797.105589633904</v>
      </c>
      <c r="V11" s="174">
        <f>+Retail!V11+Durables!V11+'Cons. Services'!V11+Autos!V11</f>
        <v>14728.97881395633</v>
      </c>
      <c r="W11" s="175">
        <f>+Retail!W11+Durables!W11+'Cons. Services'!W11+Autos!W11</f>
        <v>60669.666189874799</v>
      </c>
      <c r="X11" s="174">
        <f>+Retail!X11+Durables!X11+'Cons. Services'!X11+Autos!X11</f>
        <v>15614.95347590165</v>
      </c>
      <c r="Y11" s="174">
        <f>+Retail!Y11+Durables!Y11+'Cons. Services'!Y11+Autos!Y11</f>
        <v>15371.618975995367</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f>+Retail!C13+Durables!C13+'Cons. Services'!C13+Autos!C13</f>
        <v>55680.74114018237</v>
      </c>
      <c r="D13" s="176">
        <f>+Retail!D13+Durables!D13+'Cons. Services'!D13+Autos!D13</f>
        <v>55191.452998454173</v>
      </c>
      <c r="E13" s="176">
        <f>+Retail!E13+Durables!E13+'Cons. Services'!E13+Autos!E13</f>
        <v>43323.431985909709</v>
      </c>
      <c r="F13" s="176">
        <f>+Retail!F13+Durables!F13+'Cons. Services'!F13+Autos!F13</f>
        <v>50254.852199338326</v>
      </c>
      <c r="G13" s="176">
        <f>+Retail!G13+Durables!G13+'Cons. Services'!G13+Autos!G13</f>
        <v>71009.90529945321</v>
      </c>
      <c r="H13" s="176">
        <f>+Retail!H13+Durables!H13+'Cons. Services'!H13+Autos!H13</f>
        <v>87307.503014882386</v>
      </c>
      <c r="I13" s="176">
        <f>+Retail!I13+Durables!I13+'Cons. Services'!I13+Autos!I13</f>
        <v>88994.815012585692</v>
      </c>
      <c r="J13" s="176">
        <f>+Retail!J13+Durables!J13+'Cons. Services'!J13+Autos!J13</f>
        <v>100259.505061395</v>
      </c>
      <c r="K13" s="176">
        <f>+Retail!K13+Durables!K13+'Cons. Services'!K13+Autos!K13</f>
        <v>106505.69430619103</v>
      </c>
      <c r="L13" s="176">
        <f>+Retail!L13+Durables!L13+'Cons. Services'!L13+Autos!L13</f>
        <v>117958.27583640705</v>
      </c>
      <c r="M13" s="177">
        <f>+Retail!M13+Durables!M13+'Cons. Services'!M13+Autos!M13</f>
        <v>130054.24022111039</v>
      </c>
      <c r="N13" s="176">
        <f>+Retail!N13+Durables!N13+'Cons. Services'!N13+Autos!N13</f>
        <v>29595.345395820397</v>
      </c>
      <c r="O13" s="176">
        <f>+Retail!O13+Durables!O13+'Cons. Services'!O13+Autos!O13</f>
        <v>33631.341134014001</v>
      </c>
      <c r="P13" s="176">
        <f>+Retail!P13+Durables!P13+'Cons. Services'!P13+Autos!P13</f>
        <v>32894.975609375309</v>
      </c>
      <c r="Q13" s="176">
        <f>+Retail!Q13+Durables!Q13+'Cons. Services'!Q13+Autos!Q13</f>
        <v>35500.093770163752</v>
      </c>
      <c r="R13" s="177">
        <f>+Retail!R13+Durables!R13+'Cons. Services'!R13+Autos!R13</f>
        <v>130635.83835826436</v>
      </c>
      <c r="S13" s="176">
        <f>+Retail!S13+Durables!S13+'Cons. Services'!S13+Autos!S13</f>
        <v>30826.756144572566</v>
      </c>
      <c r="T13" s="176">
        <f>+Retail!T13+Durables!T13+'Cons. Services'!T13+Autos!T13</f>
        <v>36871.669906694071</v>
      </c>
      <c r="U13" s="176">
        <f>+Retail!U13+Durables!U13+'Cons. Services'!U13+Autos!U13</f>
        <v>38014.518622319418</v>
      </c>
      <c r="V13" s="176">
        <f>+Retail!V13+Durables!V13+'Cons. Services'!V13+Autos!V13</f>
        <v>36736.328498091279</v>
      </c>
      <c r="W13" s="177">
        <f>+Retail!W13+Durables!W13+'Cons. Services'!W13+Autos!W13</f>
        <v>144248.41118199663</v>
      </c>
      <c r="X13" s="176">
        <f>+Retail!X13+Durables!X13+'Cons. Services'!X13+Autos!X13</f>
        <v>33295.480729088784</v>
      </c>
      <c r="Y13" s="176">
        <f>+Retail!Y13+Durables!Y13+'Cons. Services'!Y13+Autos!Y13</f>
        <v>37418.217274336734</v>
      </c>
      <c r="Z13" s="176">
        <f>+Retail!Z13+Durables!Z13+'Cons. Services'!Z13+Autos!Z13</f>
        <v>38825.464149913234</v>
      </c>
      <c r="AA13" s="176">
        <f>+Retail!AA13+Durables!AA13+'Cons. Services'!AA13+Autos!AA13</f>
        <v>33852.549989518884</v>
      </c>
      <c r="AB13" s="177">
        <f>+Retail!AB13+Durables!AB13+'Cons. Services'!AB13+Autos!AB13</f>
        <v>143908.56856422621</v>
      </c>
      <c r="AC13" s="177">
        <f>+Retail!AC13+Durables!AC13+'Cons. Services'!AC13+Autos!AC13</f>
        <v>160133.2060539673</v>
      </c>
      <c r="AE13" s="176">
        <f>+Retail!AE13+Durables!AE13+'Cons. Services'!AE13+Autos!AE13</f>
        <v>144248.41118199663</v>
      </c>
      <c r="AF13" s="176">
        <f>+Retail!AF13+Durables!AF13+'Cons. Services'!AF13+Autos!AF13</f>
        <v>145310.4757845813</v>
      </c>
      <c r="AG13" s="176">
        <f>+Retail!AG13+Durables!AG13+'Cons. Services'!AG13+Autos!AG13</f>
        <v>157654.44066990024</v>
      </c>
      <c r="AI13" s="245">
        <f>+AF13/AB13-1</f>
        <v>9.7416521777813347E-3</v>
      </c>
      <c r="AJ13" s="245">
        <f>+AG13/AC13-1</f>
        <v>-1.5479396467161677E-2</v>
      </c>
    </row>
    <row r="14" spans="1:37" s="234" customFormat="1" ht="12.75" customHeight="1">
      <c r="A14" s="278"/>
      <c r="B14" s="458" t="s">
        <v>57</v>
      </c>
      <c r="C14" s="386">
        <v>7.7040694968331241E-2</v>
      </c>
      <c r="D14" s="386">
        <v>6.832803462504243E-2</v>
      </c>
      <c r="E14" s="386">
        <v>5.516338441372895E-2</v>
      </c>
      <c r="F14" s="386">
        <v>7.5616530087233277E-2</v>
      </c>
      <c r="G14" s="386">
        <v>9.1541060573219521E-2</v>
      </c>
      <c r="H14" s="386">
        <v>0.10003754206886778</v>
      </c>
      <c r="I14" s="386">
        <v>9.6914507487901466E-2</v>
      </c>
      <c r="J14" s="386">
        <v>9.9588559340901703E-2</v>
      </c>
      <c r="K14" s="386">
        <v>9.7356724599046152E-2</v>
      </c>
      <c r="L14" s="386">
        <v>0.10276503452056326</v>
      </c>
      <c r="M14" s="459">
        <v>0.10679151565753857</v>
      </c>
      <c r="N14" s="386">
        <v>9.7640289320715348E-2</v>
      </c>
      <c r="O14" s="386">
        <v>0.1047233943123605</v>
      </c>
      <c r="P14" s="386">
        <v>0.10299124814364287</v>
      </c>
      <c r="Q14" s="386">
        <v>9.8013386974776587E-2</v>
      </c>
      <c r="R14" s="459">
        <v>0.10051322395276245</v>
      </c>
      <c r="S14" s="386">
        <v>9.2970391693959639E-2</v>
      </c>
      <c r="T14" s="386">
        <v>0.10585027863561867</v>
      </c>
      <c r="U14" s="386">
        <v>0.10845674183607663</v>
      </c>
      <c r="V14" s="386">
        <v>9.530973713532094E-2</v>
      </c>
      <c r="W14" s="459">
        <v>0.10290532335655159</v>
      </c>
      <c r="X14" s="386">
        <v>9.6190374803200779E-2</v>
      </c>
      <c r="Y14" s="386">
        <v>0.10206374122720061</v>
      </c>
      <c r="Z14" s="386">
        <v>0.10508160424068611</v>
      </c>
      <c r="AA14" s="386">
        <v>8.6771543615800556E-2</v>
      </c>
      <c r="AB14" s="459">
        <v>9.8282124692392739E-2</v>
      </c>
      <c r="AC14" s="459">
        <v>0.10305051729641618</v>
      </c>
      <c r="AE14" s="386">
        <f>INDEX(C14:AD14,1,MATCH(AE$2,$C$2:$AD$2,0))</f>
        <v>0.10290532335655159</v>
      </c>
      <c r="AF14" s="386">
        <f>+AF13/AF3</f>
        <v>9.9191112990583516E-2</v>
      </c>
      <c r="AG14" s="386">
        <f>+AG13/AG3</f>
        <v>0.10151421998786214</v>
      </c>
    </row>
    <row r="15" spans="1:37" s="187" customFormat="1" ht="12.75" customHeight="1">
      <c r="A15" s="313"/>
      <c r="B15" s="458" t="s">
        <v>56</v>
      </c>
      <c r="C15" s="384"/>
      <c r="D15" s="384">
        <f t="shared" ref="D15:M15" si="4">+(D13-C13)/(D$3-C$3)</f>
        <v>8.237481629404729E-2</v>
      </c>
      <c r="E15" s="384">
        <f t="shared" si="4"/>
        <v>0.42835719427971142</v>
      </c>
      <c r="F15" s="384">
        <f t="shared" si="4"/>
        <v>-9.1645701719381772E-2</v>
      </c>
      <c r="G15" s="384">
        <f t="shared" si="4"/>
        <v>0.3422664368121679</v>
      </c>
      <c r="H15" s="384">
        <f t="shared" si="4"/>
        <v>0.19139870819710883</v>
      </c>
      <c r="I15" s="384">
        <f t="shared" si="4"/>
        <v>3.9133835202204266E-2</v>
      </c>
      <c r="J15" s="384">
        <f t="shared" si="4"/>
        <v>0.13624709660169892</v>
      </c>
      <c r="K15" s="384">
        <f t="shared" si="4"/>
        <v>7.1600637235690101E-2</v>
      </c>
      <c r="L15" s="384">
        <f t="shared" si="4"/>
        <v>0.21259356189830808</v>
      </c>
      <c r="M15" s="385">
        <f t="shared" si="4"/>
        <v>0.17282759962797914</v>
      </c>
      <c r="N15" s="384"/>
      <c r="O15" s="384"/>
      <c r="P15" s="384"/>
      <c r="Q15" s="384"/>
      <c r="R15" s="385">
        <f t="shared" ref="R15:AB15" si="5">+(R13-M13)/(R$3-M$3)</f>
        <v>7.1052247553442249E-3</v>
      </c>
      <c r="S15" s="384">
        <f t="shared" si="5"/>
        <v>4.3252644545012674E-2</v>
      </c>
      <c r="T15" s="384">
        <f t="shared" si="5"/>
        <v>0.11915835330644735</v>
      </c>
      <c r="U15" s="384">
        <f t="shared" si="5"/>
        <v>0.1645724765112947</v>
      </c>
      <c r="V15" s="384">
        <f t="shared" si="5"/>
        <v>5.3182533626102764E-2</v>
      </c>
      <c r="W15" s="385">
        <f t="shared" si="5"/>
        <v>0.1333645201574874</v>
      </c>
      <c r="X15" s="384">
        <f t="shared" si="5"/>
        <v>0.16949191631437566</v>
      </c>
      <c r="Y15" s="384">
        <f t="shared" si="5"/>
        <v>2.990158721862618E-2</v>
      </c>
      <c r="Z15" s="384">
        <f t="shared" si="5"/>
        <v>4.2737122502377635E-2</v>
      </c>
      <c r="AA15" s="384">
        <f t="shared" si="5"/>
        <v>-0.61452010358464704</v>
      </c>
      <c r="AB15" s="385">
        <f t="shared" si="5"/>
        <v>-5.4391354255371146E-3</v>
      </c>
      <c r="AC15" s="385">
        <f>+(AC13-AB13)/(AC$3-AB$3)</f>
        <v>0.18089746886869518</v>
      </c>
      <c r="AD15" s="311"/>
      <c r="AE15" s="384">
        <f>INDEX(C15:AD15,1,MATCH(AE$2,$C$2:$AD$2,0))</f>
        <v>0.1333645201574874</v>
      </c>
      <c r="AF15" s="384">
        <f>+(AF13-AE13)/(AF$3-AE$3)</f>
        <v>1.6805859307503661E-2</v>
      </c>
      <c r="AG15" s="384">
        <f>+(AG13-AF13)/(AG$3-AF$3)</f>
        <v>0.14015517294031785</v>
      </c>
      <c r="AH15" s="311"/>
      <c r="AI15" s="311"/>
      <c r="AJ15" s="311"/>
      <c r="AK15" s="311"/>
    </row>
    <row r="16" spans="1:37" ht="12.75" customHeight="1">
      <c r="M16" s="185"/>
      <c r="R16" s="185"/>
      <c r="W16" s="185"/>
      <c r="AB16" s="185"/>
      <c r="AC16" s="185"/>
    </row>
    <row r="17" spans="1:37" ht="12.75" customHeight="1">
      <c r="A17" s="286"/>
      <c r="B17" s="168" t="s">
        <v>35</v>
      </c>
      <c r="C17" s="174">
        <f>+Retail!C17+Durables!C17+'Cons. Services'!C17+Autos!C17</f>
        <v>21736.087492868246</v>
      </c>
      <c r="D17" s="174">
        <f>+Retail!D17+Durables!D17+'Cons. Services'!D17+Autos!D17</f>
        <v>9484.5873641988364</v>
      </c>
      <c r="E17" s="174">
        <f>+Retail!E17+Durables!E17+'Cons. Services'!E17+Autos!E17</f>
        <v>10588.39212014736</v>
      </c>
      <c r="F17" s="174">
        <f>+Retail!F17+Durables!F17+'Cons. Services'!F17+Autos!F17</f>
        <v>11511.143526037995</v>
      </c>
      <c r="G17" s="174">
        <f>+Retail!G17+Durables!G17+'Cons. Services'!G17+Autos!G17</f>
        <v>10062.505072938895</v>
      </c>
      <c r="H17" s="174">
        <f>+Retail!H17+Durables!H17+'Cons. Services'!H17+Autos!H17</f>
        <v>9211.5642317299335</v>
      </c>
      <c r="I17" s="174">
        <f>+Retail!I17+Durables!I17+'Cons. Services'!I17+Autos!I17</f>
        <v>9079.4301850576248</v>
      </c>
      <c r="J17" s="174">
        <f>+Retail!J17+Durables!J17+'Cons. Services'!J17+Autos!J17</f>
        <v>9186.7865730391641</v>
      </c>
      <c r="K17" s="174">
        <f>+Retail!K17+Durables!K17+'Cons. Services'!K17+Autos!K17</f>
        <v>9630.0940600482227</v>
      </c>
      <c r="L17" s="174">
        <f>+Retail!L17+Durables!L17+'Cons. Services'!L17+Autos!L17</f>
        <v>10580.699950889699</v>
      </c>
      <c r="M17" s="175">
        <f>+Retail!M17+Durables!M17+'Cons. Services'!M17+Autos!M17</f>
        <v>11866.649523127231</v>
      </c>
      <c r="N17" s="174">
        <f>+Retail!N17+Durables!N17+'Cons. Services'!N17+Autos!N17</f>
        <v>3026.1213456094852</v>
      </c>
      <c r="O17" s="174">
        <f>+Retail!O17+Durables!O17+'Cons. Services'!O17+Autos!O17</f>
        <v>2982.5613169475359</v>
      </c>
      <c r="P17" s="174">
        <f>+Retail!P17+Durables!P17+'Cons. Services'!P17+Autos!P17</f>
        <v>3142.2450827558537</v>
      </c>
      <c r="Q17" s="174">
        <f>+Retail!Q17+Durables!Q17+'Cons. Services'!Q17+Autos!Q17</f>
        <v>3389.103635850719</v>
      </c>
      <c r="R17" s="175">
        <f>+Retail!R17+Durables!R17+'Cons. Services'!R17+Autos!R17</f>
        <v>12961.598033682189</v>
      </c>
      <c r="S17" s="174">
        <f>+Retail!S17+Durables!S17+'Cons. Services'!S17+Autos!S17</f>
        <v>3511.5728846414363</v>
      </c>
      <c r="T17" s="174">
        <f>+Retail!T17+Durables!T17+'Cons. Services'!T17+Autos!T17</f>
        <v>3311.377761402769</v>
      </c>
      <c r="U17" s="174">
        <f>+Retail!U17+Durables!U17+'Cons. Services'!U17+Autos!U17</f>
        <v>3466.4125923461875</v>
      </c>
      <c r="V17" s="174">
        <f>+Retail!V17+Durables!V17+'Cons. Services'!V17+Autos!V17</f>
        <v>3493.5216541224609</v>
      </c>
      <c r="W17" s="175">
        <f>+Retail!W17+Durables!W17+'Cons. Services'!W17+Autos!W17</f>
        <v>14199.511007341785</v>
      </c>
      <c r="X17" s="174">
        <f>+Retail!X17+Durables!X17+'Cons. Services'!X17+Autos!X17</f>
        <v>3465.6129176089939</v>
      </c>
      <c r="Y17" s="174">
        <f>+Retail!Y17+Durables!Y17+'Cons. Services'!Y17+Autos!Y17</f>
        <v>3506.6842224723446</v>
      </c>
      <c r="Z17" s="174"/>
      <c r="AA17" s="174"/>
      <c r="AB17" s="175"/>
      <c r="AC17" s="175"/>
      <c r="AE17" s="174">
        <f>+Retail!AE17+Durables!AE17+'Cons. Services'!AE17+Autos!AE17</f>
        <v>14199.511007341785</v>
      </c>
      <c r="AF17" s="174">
        <f>+Retail!AF17+Durables!AF17+'Cons. Services'!AF17+Autos!AF17</f>
        <v>15339.997110059274</v>
      </c>
      <c r="AG17" s="174">
        <f>+Retail!AG17+Durables!AG17+'Cons. Services'!AG17+Autos!AG17</f>
        <v>15339.997110059274</v>
      </c>
    </row>
    <row r="18" spans="1:37" s="187" customFormat="1" ht="12.75" customHeight="1">
      <c r="A18" s="313"/>
      <c r="B18" s="458" t="s">
        <v>55</v>
      </c>
      <c r="C18" s="384">
        <v>6.8503699096294793E-2</v>
      </c>
      <c r="D18" s="384">
        <v>3.2239498630053244E-2</v>
      </c>
      <c r="E18" s="384">
        <v>3.2508895156060778E-2</v>
      </c>
      <c r="F18" s="384">
        <v>4.0254662536819551E-2</v>
      </c>
      <c r="G18" s="384">
        <v>3.8691699935105142E-2</v>
      </c>
      <c r="H18" s="384">
        <v>3.5126344601763212E-2</v>
      </c>
      <c r="I18" s="384">
        <v>3.2679513092864987E-2</v>
      </c>
      <c r="J18" s="384">
        <v>2.9958350370803646E-2</v>
      </c>
      <c r="K18" s="384">
        <v>2.7562407144475339E-2</v>
      </c>
      <c r="L18" s="384">
        <v>2.6082071556374254E-2</v>
      </c>
      <c r="M18" s="385">
        <v>2.4244872276599518E-2</v>
      </c>
      <c r="N18" s="384">
        <v>2.35271214926248E-2</v>
      </c>
      <c r="O18" s="384">
        <v>2.2918695162839987E-2</v>
      </c>
      <c r="P18" s="384">
        <v>2.3128461267135511E-2</v>
      </c>
      <c r="Q18" s="384">
        <v>2.4084529484778544E-2</v>
      </c>
      <c r="R18" s="385">
        <v>2.4154544415754979E-2</v>
      </c>
      <c r="S18" s="384">
        <v>2.4253369438446307E-2</v>
      </c>
      <c r="T18" s="384">
        <v>2.2862970272997524E-2</v>
      </c>
      <c r="U18" s="384">
        <v>2.3338766853911765E-2</v>
      </c>
      <c r="V18" s="384">
        <v>2.3122487610632608E-2</v>
      </c>
      <c r="W18" s="385">
        <v>2.4052135485111422E-2</v>
      </c>
      <c r="X18" s="384">
        <v>2.0861065916353533E-2</v>
      </c>
      <c r="Y18" s="384">
        <v>1.9446366055399636E-2</v>
      </c>
      <c r="Z18" s="384"/>
      <c r="AA18" s="384"/>
      <c r="AB18" s="385"/>
      <c r="AC18" s="385"/>
      <c r="AD18" s="311"/>
      <c r="AE18" s="384">
        <f>INDEX(C18:AD18,1,MATCH(AE$2,$C$2:$AD$2,0))</f>
        <v>2.4052135485111422E-2</v>
      </c>
      <c r="AF18" s="384">
        <f>+AF17/AF43</f>
        <v>2.0960966669666434E-2</v>
      </c>
      <c r="AG18" s="384">
        <f>+AG17/AG43</f>
        <v>2.0960966669666434E-2</v>
      </c>
      <c r="AH18" s="311"/>
      <c r="AI18" s="311"/>
      <c r="AJ18" s="311"/>
      <c r="AK18" s="311"/>
    </row>
    <row r="19" spans="1:37" ht="12.75" customHeight="1">
      <c r="A19" s="286"/>
      <c r="B19" s="168" t="s">
        <v>34</v>
      </c>
      <c r="C19" s="174">
        <f>+Retail!C19+Durables!C19+'Cons. Services'!C19+Autos!C19</f>
        <v>3596.8818611297042</v>
      </c>
      <c r="D19" s="174">
        <f>+Retail!D19+Durables!D19+'Cons. Services'!D19+Autos!D19</f>
        <v>1916.4029884847243</v>
      </c>
      <c r="E19" s="174">
        <f>+Retail!E19+Durables!E19+'Cons. Services'!E19+Autos!E19</f>
        <v>2132.2736734873993</v>
      </c>
      <c r="F19" s="174">
        <f>+Retail!F19+Durables!F19+'Cons. Services'!F19+Autos!F19</f>
        <v>817.75163569046856</v>
      </c>
      <c r="G19" s="174">
        <f>+Retail!G19+Durables!G19+'Cons. Services'!G19+Autos!G19</f>
        <v>863.25771217624833</v>
      </c>
      <c r="H19" s="174">
        <f>+Retail!H19+Durables!H19+'Cons. Services'!H19+Autos!H19</f>
        <v>1203.778787049263</v>
      </c>
      <c r="I19" s="174">
        <f>+Retail!I19+Durables!I19+'Cons. Services'!I19+Autos!I19</f>
        <v>1020.0119293117159</v>
      </c>
      <c r="J19" s="174">
        <f>+Retail!J19+Durables!J19+'Cons. Services'!J19+Autos!J19</f>
        <v>938.22176129662375</v>
      </c>
      <c r="K19" s="174">
        <f>+Retail!K19+Durables!K19+'Cons. Services'!K19+Autos!K19</f>
        <v>896.3174545305568</v>
      </c>
      <c r="L19" s="174">
        <f>+Retail!L19+Durables!L19+'Cons. Services'!L19+Autos!L19</f>
        <v>959.46755770604238</v>
      </c>
      <c r="M19" s="175">
        <f>+Retail!M19+Durables!M19+'Cons. Services'!M19+Autos!M19</f>
        <v>1234.9163539421513</v>
      </c>
      <c r="N19" s="174">
        <f>+Retail!N19+Durables!N19+'Cons. Services'!N19+Autos!N19</f>
        <v>403.37518384834192</v>
      </c>
      <c r="O19" s="174">
        <f>+Retail!O19+Durables!O19+'Cons. Services'!O19+Autos!O19</f>
        <v>369.43572826928539</v>
      </c>
      <c r="P19" s="174">
        <f>+Retail!P19+Durables!P19+'Cons. Services'!P19+Autos!P19</f>
        <v>442.83826447647527</v>
      </c>
      <c r="Q19" s="174">
        <f>+Retail!Q19+Durables!Q19+'Cons. Services'!Q19+Autos!Q19</f>
        <v>550.76298829387156</v>
      </c>
      <c r="R19" s="175">
        <f>+Retail!R19+Durables!R19+'Cons. Services'!R19+Autos!R19</f>
        <v>2013.2889558645707</v>
      </c>
      <c r="S19" s="174">
        <f>+Retail!S19+Durables!S19+'Cons. Services'!S19+Autos!S19</f>
        <v>494.12535683709666</v>
      </c>
      <c r="T19" s="174">
        <f>+Retail!T19+Durables!T19+'Cons. Services'!T19+Autos!T19</f>
        <v>554.04332604145952</v>
      </c>
      <c r="U19" s="174">
        <f>+Retail!U19+Durables!U19+'Cons. Services'!U19+Autos!U19</f>
        <v>603.49155961903125</v>
      </c>
      <c r="V19" s="174">
        <f>+Retail!V19+Durables!V19+'Cons. Services'!V19+Autos!V19</f>
        <v>674.86606139840183</v>
      </c>
      <c r="W19" s="175">
        <f>+Retail!W19+Durables!W19+'Cons. Services'!W19+Autos!W19</f>
        <v>2564.5409955538425</v>
      </c>
      <c r="X19" s="174">
        <f>+Retail!X19+Durables!X19+'Cons. Services'!X19+Autos!X19</f>
        <v>669.31948333196488</v>
      </c>
      <c r="Y19" s="174">
        <f>+Retail!Y19+Durables!Y19+'Cons. Services'!Y19+Autos!Y19</f>
        <v>760.09254409177379</v>
      </c>
      <c r="Z19" s="174"/>
      <c r="AA19" s="174"/>
      <c r="AB19" s="175"/>
      <c r="AC19" s="175"/>
      <c r="AE19" s="174">
        <f>+Retail!AE19+Durables!AE19+'Cons. Services'!AE19+Autos!AE19</f>
        <v>2564.5409955538425</v>
      </c>
      <c r="AF19" s="174">
        <f>+Retail!AF19+Durables!AF19+'Cons. Services'!AF19+Autos!AF19</f>
        <v>2964.4408375827215</v>
      </c>
      <c r="AG19" s="174">
        <f>+Retail!AG19+Durables!AG19+'Cons. Services'!AG19+Autos!AG19</f>
        <v>2964.4408375827215</v>
      </c>
    </row>
    <row r="20" spans="1:37" s="187" customFormat="1" ht="12.75" customHeight="1">
      <c r="A20" s="313"/>
      <c r="B20" s="458" t="s">
        <v>54</v>
      </c>
      <c r="C20" s="384">
        <v>4.8231474233592801E-2</v>
      </c>
      <c r="D20" s="384">
        <v>2.2578513436587851E-2</v>
      </c>
      <c r="E20" s="384">
        <v>2.5446450177695579E-2</v>
      </c>
      <c r="F20" s="384">
        <v>9.1376087998909852E-3</v>
      </c>
      <c r="G20" s="384">
        <v>8.4360888513380743E-3</v>
      </c>
      <c r="H20" s="384">
        <v>1.2103577510594569E-2</v>
      </c>
      <c r="I20" s="384">
        <v>9.4645021677366836E-3</v>
      </c>
      <c r="J20" s="384">
        <v>7.9027704968160466E-3</v>
      </c>
      <c r="K20" s="384">
        <v>7.0395222285931308E-3</v>
      </c>
      <c r="L20" s="384">
        <v>7.3889766987190108E-3</v>
      </c>
      <c r="M20" s="385">
        <v>8.9258152351759674E-3</v>
      </c>
      <c r="N20" s="384">
        <v>1.0926060476775815E-2</v>
      </c>
      <c r="O20" s="384">
        <v>9.8010441479983203E-3</v>
      </c>
      <c r="P20" s="384">
        <v>1.18624709406384E-2</v>
      </c>
      <c r="Q20" s="384">
        <v>1.4267640289870752E-2</v>
      </c>
      <c r="R20" s="385">
        <v>1.3379164434686692E-2</v>
      </c>
      <c r="S20" s="384">
        <v>1.2618885976950088E-2</v>
      </c>
      <c r="T20" s="384">
        <v>1.4926940104708238E-2</v>
      </c>
      <c r="U20" s="384">
        <v>1.5914306136778262E-2</v>
      </c>
      <c r="V20" s="384">
        <v>1.7103242576770483E-2</v>
      </c>
      <c r="W20" s="385">
        <v>1.668626090180126E-2</v>
      </c>
      <c r="X20" s="384">
        <v>1.7067754898177644E-2</v>
      </c>
      <c r="Y20" s="384">
        <v>1.931588724606581E-2</v>
      </c>
      <c r="Z20" s="384"/>
      <c r="AA20" s="384"/>
      <c r="AB20" s="385"/>
      <c r="AC20" s="385"/>
      <c r="AD20" s="311"/>
      <c r="AE20" s="384">
        <f>INDEX(C20:AD20,1,MATCH(AE$2,$C$2:$AD$2,0))</f>
        <v>1.668626090180126E-2</v>
      </c>
      <c r="AF20" s="384">
        <f>+AF19/AF44</f>
        <v>1.8183384455787429E-2</v>
      </c>
      <c r="AG20" s="384">
        <f>+AG19/AG44</f>
        <v>1.8183384455787429E-2</v>
      </c>
      <c r="AH20" s="311"/>
      <c r="AI20" s="311"/>
      <c r="AJ20" s="311"/>
      <c r="AK20" s="311"/>
    </row>
    <row r="21" spans="1:37" ht="12.75" customHeight="1">
      <c r="C21" s="17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174">
        <f>+Retail!C22+Durables!C22+'Cons. Services'!C22+Autos!C22</f>
        <v>17477.885774838269</v>
      </c>
      <c r="D22" s="174">
        <f>+Retail!D22+Durables!D22+'Cons. Services'!D22+Autos!D22</f>
        <v>1479.9046177850676</v>
      </c>
      <c r="E22" s="174">
        <f>+Retail!E22+Durables!E22+'Cons. Services'!E22+Autos!E22</f>
        <v>-6667.6062545113791</v>
      </c>
      <c r="F22" s="174">
        <f>+Retail!F22+Durables!F22+'Cons. Services'!F22+Autos!F22</f>
        <v>4765.0259639114283</v>
      </c>
      <c r="G22" s="174">
        <f>+Retail!G22+Durables!G22+'Cons. Services'!G22+Autos!G22</f>
        <v>4679.5521635301247</v>
      </c>
      <c r="H22" s="174">
        <f>+Retail!H22+Durables!H22+'Cons. Services'!H22+Autos!H22</f>
        <v>-1254.759358404297</v>
      </c>
      <c r="I22" s="174">
        <f>+Retail!I22+Durables!I22+'Cons. Services'!I22+Autos!I22</f>
        <v>2762.914164613132</v>
      </c>
      <c r="J22" s="174">
        <f>+Retail!J22+Durables!J22+'Cons. Services'!J22+Autos!J22</f>
        <v>1086.2352743260944</v>
      </c>
      <c r="K22" s="174">
        <f>+Retail!K22+Durables!K22+'Cons. Services'!K22+Autos!K22</f>
        <v>5540.0242466151467</v>
      </c>
      <c r="L22" s="174">
        <f>+Retail!L22+Durables!L22+'Cons. Services'!L22+Autos!L22</f>
        <v>5396.2690900594826</v>
      </c>
      <c r="M22" s="175">
        <f>+Retail!M22+Durables!M22+'Cons. Services'!M22+Autos!M22</f>
        <v>3330.275322867481</v>
      </c>
      <c r="N22" s="174">
        <f>+Retail!N22+Durables!N22+'Cons. Services'!N22+Autos!N22</f>
        <v>618.72000434109805</v>
      </c>
      <c r="O22" s="174">
        <f>+Retail!O22+Durables!O22+'Cons. Services'!O22+Autos!O22</f>
        <v>708.49797765407311</v>
      </c>
      <c r="P22" s="174">
        <f>+Retail!P22+Durables!P22+'Cons. Services'!P22+Autos!P22</f>
        <v>1036.2224619260405</v>
      </c>
      <c r="Q22" s="174">
        <f>+Retail!Q22+Durables!Q22+'Cons. Services'!Q22+Autos!Q22</f>
        <v>-168.44004843103812</v>
      </c>
      <c r="R22" s="175">
        <f>+Retail!R22+Durables!R22+'Cons. Services'!R22+Autos!R22</f>
        <v>6021.6720432205184</v>
      </c>
      <c r="S22" s="174">
        <f>+Retail!S22+Durables!S22+'Cons. Services'!S22+Autos!S22</f>
        <v>-48.069305191315379</v>
      </c>
      <c r="T22" s="174">
        <f>+Retail!T22+Durables!T22+'Cons. Services'!T22+Autos!T22</f>
        <v>-1355.9223325822791</v>
      </c>
      <c r="U22" s="174">
        <f>+Retail!U22+Durables!U22+'Cons. Services'!U22+Autos!U22</f>
        <v>-511.6081071337112</v>
      </c>
      <c r="V22" s="174">
        <f>+Retail!V22+Durables!V22+'Cons. Services'!V22+Autos!V22</f>
        <v>-1597.029348839902</v>
      </c>
      <c r="W22" s="175">
        <f>+Retail!W22+Durables!W22+'Cons. Services'!W22+Autos!W22</f>
        <v>-332.49815747256798</v>
      </c>
      <c r="X22" s="174">
        <f>+Retail!X22+Durables!X22+'Cons. Services'!X22+Autos!X22</f>
        <v>383.24820761264527</v>
      </c>
      <c r="Y22" s="174">
        <f>+Retail!Y22+Durables!Y22+'Cons. Services'!Y22+Autos!Y22</f>
        <v>-672.15655773849176</v>
      </c>
      <c r="Z22" s="174"/>
      <c r="AA22" s="174"/>
      <c r="AB22" s="175"/>
      <c r="AC22" s="175"/>
      <c r="AE22" s="174">
        <f>+Retail!AE22+Durables!AE22+'Cons. Services'!AE22+Autos!AE22</f>
        <v>-332.49815747256798</v>
      </c>
      <c r="AF22" s="174">
        <f>+Retail!AF22+Durables!AF22+'Cons. Services'!AF22+Autos!AF22</f>
        <v>-600</v>
      </c>
      <c r="AG22" s="174">
        <f>+Retail!AG22+Durables!AG22+'Cons. Services'!AG22+Autos!AG22</f>
        <v>-900</v>
      </c>
    </row>
    <row r="23" spans="1:37" ht="12.75" customHeight="1">
      <c r="M23" s="185"/>
      <c r="R23" s="185"/>
      <c r="W23" s="185"/>
      <c r="AB23" s="185"/>
      <c r="AC23" s="185"/>
    </row>
    <row r="24" spans="1:37" s="171" customFormat="1" ht="12.75" customHeight="1">
      <c r="A24" s="286"/>
      <c r="B24" s="178" t="s">
        <v>33</v>
      </c>
      <c r="C24" s="176">
        <f>+Retail!C24+Durables!C24+'Cons. Services'!C24+Autos!C24</f>
        <v>55019.421283282099</v>
      </c>
      <c r="D24" s="176">
        <f>+Retail!D24+Durables!D24+'Cons. Services'!D24+Autos!D24</f>
        <v>49103.173240525124</v>
      </c>
      <c r="E24" s="176">
        <f>+Retail!E24+Durables!E24+'Cons. Services'!E24+Autos!E24</f>
        <v>28199.707284738368</v>
      </c>
      <c r="F24" s="176">
        <f>+Retail!F24+Durables!F24+'Cons. Services'!F24+Autos!F24</f>
        <v>44326.486272902228</v>
      </c>
      <c r="G24" s="176">
        <f>+Retail!G24+Durables!G24+'Cons. Services'!G24+Autos!G24</f>
        <v>66490.210102220692</v>
      </c>
      <c r="H24" s="176">
        <f>+Retail!H24+Durables!H24+'Cons. Services'!H24+Autos!H24</f>
        <v>78044.958211797421</v>
      </c>
      <c r="I24" s="176">
        <f>+Retail!I24+Durables!I24+'Cons. Services'!I24+Autos!I24</f>
        <v>83698.31092145291</v>
      </c>
      <c r="J24" s="176">
        <f>+Retail!J24+Durables!J24+'Cons. Services'!J24+Autos!J24</f>
        <v>93097.175523978542</v>
      </c>
      <c r="K24" s="176">
        <f>+Retail!K24+Durables!K24+'Cons. Services'!K24+Autos!K24</f>
        <v>103311.94194728852</v>
      </c>
      <c r="L24" s="176">
        <f>+Retail!L24+Durables!L24+'Cons. Services'!L24+Autos!L24</f>
        <v>113733.31253328288</v>
      </c>
      <c r="M24" s="177">
        <f>+Retail!M24+Durables!M24+'Cons. Services'!M24+Autos!M24</f>
        <v>122752.78237479279</v>
      </c>
      <c r="N24" s="176">
        <f>+Retail!N24+Durables!N24+'Cons. Services'!N24+Autos!N24</f>
        <v>27591.319238400349</v>
      </c>
      <c r="O24" s="176">
        <f>+Retail!O24+Durables!O24+'Cons. Services'!O24+Autos!O24</f>
        <v>31726.713522989827</v>
      </c>
      <c r="P24" s="176">
        <f>+Retail!P24+Durables!P24+'Cons. Services'!P24+Autos!P24</f>
        <v>31231.791253021973</v>
      </c>
      <c r="Q24" s="176">
        <f>+Retail!Q24+Durables!Q24+'Cons. Services'!Q24+Autos!Q24</f>
        <v>32493.313074175872</v>
      </c>
      <c r="R24" s="177">
        <f>+Retail!R24+Durables!R24+'Cons. Services'!R24+Autos!R24</f>
        <v>125709.20132366726</v>
      </c>
      <c r="S24" s="176">
        <f>+Retail!S24+Durables!S24+'Cons. Services'!S24+Autos!S24</f>
        <v>27761.239311576905</v>
      </c>
      <c r="T24" s="176">
        <f>+Retail!T24+Durables!T24+'Cons. Services'!T24+Autos!T24</f>
        <v>32758.413138750482</v>
      </c>
      <c r="U24" s="176">
        <f>+Retail!U24+Durables!U24+'Cons. Services'!U24+Autos!U24</f>
        <v>34639.98948245855</v>
      </c>
      <c r="V24" s="176">
        <f>+Retail!V24+Durables!V24+'Cons. Services'!V24+Autos!V24</f>
        <v>32320.64355652732</v>
      </c>
      <c r="W24" s="177">
        <f>+Retail!W24+Durables!W24+'Cons. Services'!W24+Autos!W24</f>
        <v>132280.94301273616</v>
      </c>
      <c r="X24" s="176">
        <f>+Retail!X24+Durables!X24+'Cons. Services'!X24+Autos!X24</f>
        <v>30882.4355024244</v>
      </c>
      <c r="Y24" s="176">
        <f>+Retail!Y24+Durables!Y24+'Cons. Services'!Y24+Autos!Y24</f>
        <v>33999.46903821767</v>
      </c>
      <c r="Z24" s="176">
        <f>+Retail!Z24+Durables!Z24+'Cons. Services'!Z24+Autos!Z24</f>
        <v>35080.37893560894</v>
      </c>
      <c r="AA24" s="176">
        <f>+Retail!AA24+Durables!AA24+'Cons. Services'!AA24+Autos!AA24</f>
        <v>30731.969879565746</v>
      </c>
      <c r="AB24" s="177">
        <f>+Retail!AB24+Durables!AB24+'Cons. Services'!AB24+Autos!AB24</f>
        <v>130791.71248270458</v>
      </c>
      <c r="AC24" s="177">
        <f>+Retail!AC24+Durables!AC24+'Cons. Services'!AC24+Autos!AC24</f>
        <v>146148.77456946616</v>
      </c>
      <c r="AE24" s="176">
        <f>+Retail!AE24+Durables!AE24+'Cons. Services'!AE24+Autos!AE24</f>
        <v>132280.94301273616</v>
      </c>
      <c r="AF24" s="176">
        <f>+Retail!AF24+Durables!AF24+'Cons. Services'!AF24+Autos!AF24</f>
        <v>132334.91951210474</v>
      </c>
      <c r="AG24" s="176">
        <f>+Retail!AG24+Durables!AG24+'Cons. Services'!AG24+Autos!AG24</f>
        <v>144378.88439742371</v>
      </c>
      <c r="AI24" s="245">
        <f>+AF24/AB24-1</f>
        <v>1.1798966464363847E-2</v>
      </c>
      <c r="AJ24" s="245">
        <f>+AG24/AC24-1</f>
        <v>-1.2110195088917419E-2</v>
      </c>
    </row>
    <row r="25" spans="1:37" s="234" customFormat="1" ht="12.75" customHeight="1">
      <c r="A25" s="278"/>
      <c r="B25" s="458" t="s">
        <v>52</v>
      </c>
      <c r="C25" s="386">
        <v>6.7293023180147002E-2</v>
      </c>
      <c r="D25" s="386">
        <v>6.079063222836386E-2</v>
      </c>
      <c r="E25" s="386">
        <v>3.5906464977395774E-2</v>
      </c>
      <c r="F25" s="386">
        <v>6.6696347441658102E-2</v>
      </c>
      <c r="G25" s="386">
        <v>8.5714581998468639E-2</v>
      </c>
      <c r="H25" s="386">
        <v>8.942445403626835E-2</v>
      </c>
      <c r="I25" s="386">
        <v>9.1146664885754403E-2</v>
      </c>
      <c r="J25" s="386">
        <v>9.2474160763736352E-2</v>
      </c>
      <c r="K25" s="386">
        <v>9.4437319483021795E-2</v>
      </c>
      <c r="L25" s="386">
        <v>9.9084254205532074E-2</v>
      </c>
      <c r="M25" s="459">
        <v>0.10079606523168373</v>
      </c>
      <c r="N25" s="386">
        <v>9.1028651875713296E-2</v>
      </c>
      <c r="O25" s="386">
        <v>9.8792644553298267E-2</v>
      </c>
      <c r="P25" s="386">
        <v>9.7783965585117691E-2</v>
      </c>
      <c r="Q25" s="386">
        <v>8.9711866370010288E-2</v>
      </c>
      <c r="R25" s="459">
        <v>9.6722593618731298E-2</v>
      </c>
      <c r="S25" s="386">
        <v>8.3725101681237618E-2</v>
      </c>
      <c r="T25" s="386">
        <v>9.4042042770835388E-2</v>
      </c>
      <c r="U25" s="386">
        <v>9.8829093005997154E-2</v>
      </c>
      <c r="V25" s="386">
        <v>8.3853563144642387E-2</v>
      </c>
      <c r="W25" s="459">
        <v>9.4367855445288529E-2</v>
      </c>
      <c r="X25" s="386">
        <v>8.9219106640457721E-2</v>
      </c>
      <c r="Y25" s="386">
        <v>9.2738598002605588E-2</v>
      </c>
      <c r="Z25" s="386">
        <v>9.4945484275252331E-2</v>
      </c>
      <c r="AA25" s="386">
        <v>7.8772809304759439E-2</v>
      </c>
      <c r="AB25" s="459">
        <v>8.9323988996665021E-2</v>
      </c>
      <c r="AC25" s="459">
        <v>9.4051116521985501E-2</v>
      </c>
      <c r="AE25" s="384">
        <f>INDEX(C25:AD25,1,MATCH(AE$2,$C$2:$AD$2,0))</f>
        <v>9.4367855445288529E-2</v>
      </c>
      <c r="AF25" s="384">
        <f>+AF24/AF$3</f>
        <v>9.0333803416792521E-2</v>
      </c>
      <c r="AG25" s="384">
        <f>+AG24/AG$3</f>
        <v>9.2966045041574533E-2</v>
      </c>
    </row>
    <row r="26" spans="1:37" ht="12.75" customHeight="1">
      <c r="M26" s="185"/>
      <c r="R26" s="185"/>
      <c r="W26" s="185"/>
      <c r="AB26" s="185"/>
      <c r="AC26" s="185"/>
    </row>
    <row r="27" spans="1:37" ht="12.75" customHeight="1">
      <c r="B27" s="168" t="s">
        <v>51</v>
      </c>
      <c r="C27" s="174">
        <f>+Retail!C27+Durables!C27+'Cons. Services'!C27+Autos!C27</f>
        <v>20441.559072608499</v>
      </c>
      <c r="D27" s="174">
        <f>+Retail!D27+Durables!D27+'Cons. Services'!D27+Autos!D27</f>
        <v>35219.04626619225</v>
      </c>
      <c r="E27" s="174">
        <f>+Retail!E27+Durables!E27+'Cons. Services'!E27+Autos!E27</f>
        <v>21086.723411473082</v>
      </c>
      <c r="F27" s="174">
        <f>+Retail!F27+Durables!F27+'Cons. Services'!F27+Autos!F27</f>
        <v>13824.354677704048</v>
      </c>
      <c r="G27" s="174">
        <f>+Retail!G27+Durables!G27+'Cons. Services'!G27+Autos!G27</f>
        <v>18483.520853568341</v>
      </c>
      <c r="H27" s="174">
        <f>+Retail!H27+Durables!H27+'Cons. Services'!H27+Autos!H27</f>
        <v>20263.725480665697</v>
      </c>
      <c r="I27" s="174">
        <f>+Retail!I27+Durables!I27+'Cons. Services'!I27+Autos!I27</f>
        <v>25059.865970351246</v>
      </c>
      <c r="J27" s="174">
        <f>+Retail!J27+Durables!J27+'Cons. Services'!J27+Autos!J27</f>
        <v>24941.219173796471</v>
      </c>
      <c r="K27" s="174">
        <f>+Retail!K27+Durables!K27+'Cons. Services'!K27+Autos!K27</f>
        <v>31663.179381333015</v>
      </c>
      <c r="L27" s="174">
        <f>+Retail!L27+Durables!L27+'Cons. Services'!L27+Autos!L27</f>
        <v>35131.869128069709</v>
      </c>
      <c r="M27" s="175">
        <f>+Retail!M27+Durables!M27+'Cons. Services'!M27+Autos!M27</f>
        <v>36291.787910478277</v>
      </c>
      <c r="N27" s="174">
        <f>+Retail!N27+Durables!N27+'Cons. Services'!N27+Autos!N27</f>
        <v>7622.1259662819411</v>
      </c>
      <c r="O27" s="174">
        <f>+Retail!O27+Durables!O27+'Cons. Services'!O27+Autos!O27</f>
        <v>9053.8105531887213</v>
      </c>
      <c r="P27" s="174">
        <f>+Retail!P27+Durables!P27+'Cons. Services'!P27+Autos!P27</f>
        <v>7761.3597403247859</v>
      </c>
      <c r="Q27" s="174">
        <f>+Retail!Q27+Durables!Q27+'Cons. Services'!Q27+Autos!Q27</f>
        <v>8200.637835264477</v>
      </c>
      <c r="R27" s="175">
        <f>+Retail!R27+Durables!R27+'Cons. Services'!R27+Autos!R27</f>
        <v>34430.219438669403</v>
      </c>
      <c r="S27" s="174">
        <f>+Retail!S27+Durables!S27+'Cons. Services'!S27+Autos!S27</f>
        <v>4216.858797371121</v>
      </c>
      <c r="T27" s="174">
        <f>+Retail!T27+Durables!T27+'Cons. Services'!T27+Autos!T27</f>
        <v>6164.6366429821355</v>
      </c>
      <c r="U27" s="174">
        <f>+Retail!U27+Durables!U27+'Cons. Services'!U27+Autos!U27</f>
        <v>6194.2461469417467</v>
      </c>
      <c r="V27" s="174">
        <f>+Retail!V27+Durables!V27+'Cons. Services'!V27+Autos!V27</f>
        <v>5954.2490413732412</v>
      </c>
      <c r="W27" s="175">
        <f>+Retail!W27+Durables!W27+'Cons. Services'!W27+Autos!W27</f>
        <v>24636.386689438616</v>
      </c>
      <c r="X27" s="174">
        <f>+Retail!X27+Durables!X27+'Cons. Services'!X27+Autos!X27</f>
        <v>5695.4374329804887</v>
      </c>
      <c r="Y27" s="174">
        <f>+Retail!Y27+Durables!Y27+'Cons. Services'!Y27+Autos!Y27</f>
        <v>6581.6043134494057</v>
      </c>
      <c r="Z27" s="174"/>
      <c r="AA27" s="174"/>
      <c r="AB27" s="175"/>
      <c r="AC27" s="175"/>
      <c r="AE27" s="174">
        <f>+Retail!AE27+Durables!AE27+'Cons. Services'!AE27+Autos!AE27</f>
        <v>24636.386689438616</v>
      </c>
      <c r="AF27" s="174">
        <f>+Retail!AF27+Durables!AF27+'Cons. Services'!AF27+Autos!AF27</f>
        <v>25195.012802113255</v>
      </c>
      <c r="AG27" s="174">
        <f>+Retail!AG27+Durables!AG27+'Cons. Services'!AG27+Autos!AG27</f>
        <v>28852.507996779852</v>
      </c>
    </row>
    <row r="28" spans="1:37" s="234" customFormat="1" ht="12.75" customHeight="1">
      <c r="A28" s="278"/>
      <c r="B28" s="458" t="s">
        <v>50</v>
      </c>
      <c r="C28" s="386">
        <f t="shared" ref="C28:Y28" si="6">+C27/C24</f>
        <v>0.37153351663514789</v>
      </c>
      <c r="D28" s="384">
        <f t="shared" si="6"/>
        <v>0.71724583040034107</v>
      </c>
      <c r="E28" s="384">
        <f t="shared" si="6"/>
        <v>0.74776391111283558</v>
      </c>
      <c r="F28" s="384">
        <f t="shared" si="6"/>
        <v>0.31187571675752662</v>
      </c>
      <c r="G28" s="384">
        <f t="shared" si="6"/>
        <v>0.27798860652045099</v>
      </c>
      <c r="H28" s="384">
        <f t="shared" si="6"/>
        <v>0.25964169813089338</v>
      </c>
      <c r="I28" s="384">
        <f t="shared" si="6"/>
        <v>0.29940706920440485</v>
      </c>
      <c r="J28" s="384">
        <f t="shared" si="6"/>
        <v>0.26790521875040663</v>
      </c>
      <c r="K28" s="384">
        <f t="shared" si="6"/>
        <v>0.3064813107228988</v>
      </c>
      <c r="L28" s="384">
        <f t="shared" si="6"/>
        <v>0.30889691283535536</v>
      </c>
      <c r="M28" s="385">
        <f t="shared" si="6"/>
        <v>0.29564941183712651</v>
      </c>
      <c r="N28" s="384">
        <f t="shared" si="6"/>
        <v>0.27625087080554711</v>
      </c>
      <c r="O28" s="384">
        <f t="shared" si="6"/>
        <v>0.28536868612716992</v>
      </c>
      <c r="P28" s="384">
        <f t="shared" si="6"/>
        <v>0.24850831248988323</v>
      </c>
      <c r="Q28" s="384">
        <f t="shared" si="6"/>
        <v>0.25237924543256102</v>
      </c>
      <c r="R28" s="385">
        <f t="shared" si="6"/>
        <v>0.27388782265842959</v>
      </c>
      <c r="S28" s="384">
        <f t="shared" si="6"/>
        <v>0.15189735407859187</v>
      </c>
      <c r="T28" s="384">
        <f t="shared" si="6"/>
        <v>0.18818483718583676</v>
      </c>
      <c r="U28" s="384">
        <f t="shared" si="6"/>
        <v>0.17881778370857965</v>
      </c>
      <c r="V28" s="384">
        <f t="shared" si="6"/>
        <v>0.18422433423887533</v>
      </c>
      <c r="W28" s="385">
        <f t="shared" si="6"/>
        <v>0.18624290187488757</v>
      </c>
      <c r="X28" s="384">
        <f t="shared" si="6"/>
        <v>0.1844231952668815</v>
      </c>
      <c r="Y28" s="384">
        <f t="shared" si="6"/>
        <v>0.19357962049499194</v>
      </c>
      <c r="Z28" s="384"/>
      <c r="AA28" s="384"/>
      <c r="AB28" s="385"/>
      <c r="AC28" s="385"/>
      <c r="AE28" s="384">
        <f>INDEX(C28:AD28,1,MATCH(AE$2,$C$2:$AD$2,0))</f>
        <v>0.18624290187488757</v>
      </c>
      <c r="AF28" s="384">
        <f>+AF27/AF24</f>
        <v>0.1903882429142873</v>
      </c>
      <c r="AG28" s="384">
        <f>+AG27/AG24</f>
        <v>0.19983883458580523</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f>+Retail!C30+Durables!C30+'Cons. Services'!C30+Autos!C30</f>
        <v>272.18122050211912</v>
      </c>
      <c r="D30" s="174">
        <f>+Retail!D30+Durables!D30+'Cons. Services'!D30+Autos!D30</f>
        <v>513.94069076464291</v>
      </c>
      <c r="E30" s="174">
        <f>+Retail!E30+Durables!E30+'Cons. Services'!E30+Autos!E30</f>
        <v>238.91070572498472</v>
      </c>
      <c r="F30" s="174">
        <f>+Retail!F30+Durables!F30+'Cons. Services'!F30+Autos!F30</f>
        <v>533.26310883231577</v>
      </c>
      <c r="G30" s="174">
        <f>+Retail!G30+Durables!G30+'Cons. Services'!G30+Autos!G30</f>
        <v>552.92509562811165</v>
      </c>
      <c r="H30" s="174">
        <f>+Retail!H30+Durables!H30+'Cons. Services'!H30+Autos!H30</f>
        <v>979.96134142079825</v>
      </c>
      <c r="I30" s="174">
        <f>+Retail!I30+Durables!I30+'Cons. Services'!I30+Autos!I30</f>
        <v>569.76079621416818</v>
      </c>
      <c r="J30" s="174">
        <f>+Retail!J30+Durables!J30+'Cons. Services'!J30+Autos!J30</f>
        <v>829.03186728361732</v>
      </c>
      <c r="K30" s="174">
        <f>+Retail!K30+Durables!K30+'Cons. Services'!K30+Autos!K30</f>
        <v>908.8271930816569</v>
      </c>
      <c r="L30" s="174">
        <f>+Retail!L30+Durables!L30+'Cons. Services'!L30+Autos!L30</f>
        <v>-202.36991779550044</v>
      </c>
      <c r="M30" s="175">
        <f>+Retail!M30+Durables!M30+'Cons. Services'!M30+Autos!M30</f>
        <v>276.14594688838986</v>
      </c>
      <c r="N30" s="174">
        <f>+Retail!N30+Durables!N30+'Cons. Services'!N30+Autos!N30</f>
        <v>149.39571528276241</v>
      </c>
      <c r="O30" s="174">
        <f>+Retail!O30+Durables!O30+'Cons. Services'!O30+Autos!O30</f>
        <v>104.03067392622964</v>
      </c>
      <c r="P30" s="174">
        <f>+Retail!P30+Durables!P30+'Cons. Services'!P30+Autos!P30</f>
        <v>119.49152662204122</v>
      </c>
      <c r="Q30" s="174">
        <f>+Retail!Q30+Durables!Q30+'Cons. Services'!Q30+Autos!Q30</f>
        <v>133.25896478264917</v>
      </c>
      <c r="R30" s="175">
        <f>+Retail!R30+Durables!R30+'Cons. Services'!R30+Autos!R30</f>
        <v>481.92406485017455</v>
      </c>
      <c r="S30" s="174">
        <f>+Retail!S30+Durables!S30+'Cons. Services'!S30+Autos!S30</f>
        <v>172.47014175269567</v>
      </c>
      <c r="T30" s="174">
        <f>+Retail!T30+Durables!T30+'Cons. Services'!T30+Autos!T30</f>
        <v>128.63233594125083</v>
      </c>
      <c r="U30" s="174">
        <f>+Retail!U30+Durables!U30+'Cons. Services'!U30+Autos!U30</f>
        <v>192.78928920886989</v>
      </c>
      <c r="V30" s="174">
        <f>+Retail!V30+Durables!V30+'Cons. Services'!V30+Autos!V30</f>
        <v>199.68147856505303</v>
      </c>
      <c r="W30" s="175">
        <f>+Retail!W30+Durables!W30+'Cons. Services'!W30+Autos!W30</f>
        <v>699.10056797262814</v>
      </c>
      <c r="X30" s="174">
        <f>+Retail!X30+Durables!X30+'Cons. Services'!X30+Autos!X30</f>
        <v>209.45133667612129</v>
      </c>
      <c r="Y30" s="174">
        <f>+Retail!Y30+Durables!Y30+'Cons. Services'!Y30+Autos!Y30</f>
        <v>149.72850854466847</v>
      </c>
      <c r="Z30" s="174"/>
      <c r="AA30" s="174"/>
      <c r="AB30" s="175"/>
      <c r="AC30" s="175"/>
      <c r="AE30" s="174">
        <f>+Retail!AE30+Durables!AE30+'Cons. Services'!AE30+Autos!AE30</f>
        <v>699.10056797262814</v>
      </c>
      <c r="AF30" s="174">
        <f>+Retail!AF30+Durables!AF30+'Cons. Services'!AF30+Autos!AF30</f>
        <v>700.44208177886082</v>
      </c>
      <c r="AG30" s="174">
        <f>+Retail!AG30+Durables!AG30+'Cons. Services'!AG30+Autos!AG30</f>
        <v>760.5240677643983</v>
      </c>
    </row>
    <row r="31" spans="1:37" s="234" customFormat="1" ht="12.75" customHeight="1">
      <c r="A31" s="278"/>
      <c r="B31" s="458" t="s">
        <v>49</v>
      </c>
      <c r="C31" s="386">
        <f t="shared" ref="C31:Y31" si="7">+C30/C24</f>
        <v>4.9470026066018007E-3</v>
      </c>
      <c r="D31" s="384">
        <f t="shared" si="7"/>
        <v>1.0466547411247239E-2</v>
      </c>
      <c r="E31" s="384">
        <f t="shared" si="7"/>
        <v>8.47209878147504E-3</v>
      </c>
      <c r="F31" s="384">
        <f t="shared" si="7"/>
        <v>1.2030349203616246E-2</v>
      </c>
      <c r="G31" s="384">
        <f t="shared" si="7"/>
        <v>8.3158873280450747E-3</v>
      </c>
      <c r="H31" s="384">
        <f t="shared" si="7"/>
        <v>1.2556369608929658E-2</v>
      </c>
      <c r="I31" s="384">
        <f t="shared" si="7"/>
        <v>6.8073153441395367E-3</v>
      </c>
      <c r="J31" s="384">
        <f t="shared" si="7"/>
        <v>8.9050163188902336E-3</v>
      </c>
      <c r="K31" s="384">
        <f t="shared" si="7"/>
        <v>8.796922949578817E-3</v>
      </c>
      <c r="L31" s="384">
        <f t="shared" si="7"/>
        <v>-1.7793372345176262E-3</v>
      </c>
      <c r="M31" s="385">
        <f t="shared" si="7"/>
        <v>2.2496104898482223E-3</v>
      </c>
      <c r="N31" s="384">
        <f t="shared" si="7"/>
        <v>5.4145912340008819E-3</v>
      </c>
      <c r="O31" s="384">
        <f t="shared" si="7"/>
        <v>3.2789615555625352E-3</v>
      </c>
      <c r="P31" s="384">
        <f t="shared" si="7"/>
        <v>3.825958160836493E-3</v>
      </c>
      <c r="Q31" s="384">
        <f t="shared" si="7"/>
        <v>4.1011196512477826E-3</v>
      </c>
      <c r="R31" s="385">
        <f t="shared" si="7"/>
        <v>3.833641927366559E-3</v>
      </c>
      <c r="S31" s="384">
        <f t="shared" si="7"/>
        <v>6.2126240048934961E-3</v>
      </c>
      <c r="T31" s="384">
        <f t="shared" si="7"/>
        <v>3.926696186302427E-3</v>
      </c>
      <c r="U31" s="384">
        <f t="shared" si="7"/>
        <v>5.5655123482787729E-3</v>
      </c>
      <c r="V31" s="384">
        <f t="shared" si="7"/>
        <v>6.1781405501972536E-3</v>
      </c>
      <c r="W31" s="385">
        <f t="shared" si="7"/>
        <v>5.2849681295764426E-3</v>
      </c>
      <c r="X31" s="384">
        <f t="shared" si="7"/>
        <v>6.782215627380764E-3</v>
      </c>
      <c r="Y31" s="384">
        <f t="shared" si="7"/>
        <v>4.4038484358789147E-3</v>
      </c>
      <c r="Z31" s="384"/>
      <c r="AA31" s="384"/>
      <c r="AB31" s="385"/>
      <c r="AC31" s="385"/>
      <c r="AE31" s="384">
        <f>INDEX(C31:AD31,1,MATCH(AE$2,$C$2:$AD$2,0))</f>
        <v>5.2849681295764426E-3</v>
      </c>
      <c r="AF31" s="384">
        <f>+AF30/AF24</f>
        <v>5.2929497698813426E-3</v>
      </c>
      <c r="AG31" s="384">
        <f>+AG30/AG24</f>
        <v>5.2675574474654206E-3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f>+Retail!C33+Durables!C33+'Cons. Services'!C33+Autos!C33</f>
        <v>-1.8589241943747863</v>
      </c>
      <c r="D33" s="174">
        <f>+Retail!D33+Durables!D33+'Cons. Services'!D33+Autos!D33</f>
        <v>218.86589474492337</v>
      </c>
      <c r="E33" s="174">
        <f>+Retail!E33+Durables!E33+'Cons. Services'!E33+Autos!E33</f>
        <v>110.13894812858786</v>
      </c>
      <c r="F33" s="174">
        <f>+Retail!F33+Durables!F33+'Cons. Services'!F33+Autos!F33</f>
        <v>223.21049015450672</v>
      </c>
      <c r="G33" s="174">
        <f>+Retail!G33+Durables!G33+'Cons. Services'!G33+Autos!G33</f>
        <v>682.35944703021562</v>
      </c>
      <c r="H33" s="174">
        <f>+Retail!H33+Durables!H33+'Cons. Services'!H33+Autos!H33</f>
        <v>1475.3019296119276</v>
      </c>
      <c r="I33" s="174">
        <f>+Retail!I33+Durables!I33+'Cons. Services'!I33+Autos!I33</f>
        <v>620.0742481656207</v>
      </c>
      <c r="J33" s="174">
        <f>+Retail!J33+Durables!J33+'Cons. Services'!J33+Autos!J33</f>
        <v>-25.33958726675019</v>
      </c>
      <c r="K33" s="174">
        <f>+Retail!K33+Durables!K33+'Cons. Services'!K33+Autos!K33</f>
        <v>46.317802325290813</v>
      </c>
      <c r="L33" s="174">
        <f>+Retail!L33+Durables!L33+'Cons. Services'!L33+Autos!L33</f>
        <v>-8.7125327543250162</v>
      </c>
      <c r="M33" s="175">
        <f>+Retail!M33+Durables!M33+'Cons. Services'!M33+Autos!M33</f>
        <v>-43.061752592172404</v>
      </c>
      <c r="N33" s="174">
        <f>+Retail!N33+Durables!N33+'Cons. Services'!N33+Autos!N33</f>
        <v>11.212413793103448</v>
      </c>
      <c r="O33" s="174">
        <f>+Retail!O33+Durables!O33+'Cons. Services'!O33+Autos!O33</f>
        <v>6.3679501911551828</v>
      </c>
      <c r="P33" s="174">
        <f>+Retail!P33+Durables!P33+'Cons. Services'!P33+Autos!P33</f>
        <v>8.0339912735694146</v>
      </c>
      <c r="Q33" s="174">
        <f>+Retail!Q33+Durables!Q33+'Cons. Services'!Q33+Autos!Q33</f>
        <v>8.9736733047247395</v>
      </c>
      <c r="R33" s="175">
        <f>+Retail!R33+Durables!R33+'Cons. Services'!R33+Autos!R33</f>
        <v>33.579473782393954</v>
      </c>
      <c r="S33" s="174">
        <f>+Retail!S33+Durables!S33+'Cons. Services'!S33+Autos!S33</f>
        <v>6.3927041739971546</v>
      </c>
      <c r="T33" s="174">
        <f>+Retail!T33+Durables!T33+'Cons. Services'!T33+Autos!T33</f>
        <v>10.817345770952633</v>
      </c>
      <c r="U33" s="174">
        <f>+Retail!U33+Durables!U33+'Cons. Services'!U33+Autos!U33</f>
        <v>-14.874171091209792</v>
      </c>
      <c r="V33" s="174">
        <f>+Retail!V33+Durables!V33+'Cons. Services'!V33+Autos!V33</f>
        <v>-36.444866163020293</v>
      </c>
      <c r="W33" s="175">
        <f>+Retail!W33+Durables!W33+'Cons. Services'!W33+Autos!W33</f>
        <v>-33.026560260214019</v>
      </c>
      <c r="X33" s="174">
        <f>+Retail!X33+Durables!X33+'Cons. Services'!X33+Autos!X33</f>
        <v>-39.468030760035347</v>
      </c>
      <c r="Y33" s="174">
        <f>+Retail!Y33+Durables!Y33+'Cons. Services'!Y33+Autos!Y33</f>
        <v>-3.9894300094150719</v>
      </c>
      <c r="Z33" s="174"/>
      <c r="AA33" s="174"/>
      <c r="AB33" s="175"/>
      <c r="AC33" s="175"/>
      <c r="AE33" s="174">
        <f>+Retail!AE33+Durables!AE33+'Cons. Services'!AE33+Autos!AE33</f>
        <v>-33.026560260214019</v>
      </c>
      <c r="AF33" s="174">
        <f>+Retail!AF33+Durables!AF33+'Cons. Services'!AF33+Autos!AF33</f>
        <v>-33.026560260214019</v>
      </c>
      <c r="AG33" s="174">
        <f>+Retail!AG33+Durables!AG33+'Cons. Services'!AG33+Autos!AG33</f>
        <v>-33.026560260214019</v>
      </c>
    </row>
    <row r="34" spans="1:36" ht="12.75" customHeight="1">
      <c r="M34" s="185"/>
      <c r="R34" s="185"/>
      <c r="W34" s="185"/>
      <c r="AB34" s="185"/>
      <c r="AC34" s="185"/>
    </row>
    <row r="35" spans="1:36" s="171" customFormat="1" ht="12.75" customHeight="1" thickBot="1">
      <c r="A35" s="286"/>
      <c r="B35" s="173" t="s">
        <v>48</v>
      </c>
      <c r="C35" s="170">
        <f t="shared" ref="C35:Y35" si="8">+C24-C27-C30+C33</f>
        <v>34303.822065977103</v>
      </c>
      <c r="D35" s="170">
        <f t="shared" si="8"/>
        <v>13589.052178313155</v>
      </c>
      <c r="E35" s="170">
        <f t="shared" si="8"/>
        <v>6984.2121156688891</v>
      </c>
      <c r="F35" s="170">
        <f t="shared" si="8"/>
        <v>30192.078976520374</v>
      </c>
      <c r="G35" s="170">
        <f t="shared" si="8"/>
        <v>48136.123600054452</v>
      </c>
      <c r="H35" s="170">
        <f t="shared" si="8"/>
        <v>58276.573319322852</v>
      </c>
      <c r="I35" s="170">
        <f t="shared" si="8"/>
        <v>58688.758403053114</v>
      </c>
      <c r="J35" s="170">
        <f t="shared" si="8"/>
        <v>67301.584895631706</v>
      </c>
      <c r="K35" s="170">
        <f t="shared" si="8"/>
        <v>70786.253175199134</v>
      </c>
      <c r="L35" s="170">
        <f t="shared" si="8"/>
        <v>78795.10079025435</v>
      </c>
      <c r="M35" s="172">
        <f t="shared" si="8"/>
        <v>86141.78676483396</v>
      </c>
      <c r="N35" s="170">
        <f t="shared" si="8"/>
        <v>19831.009970628747</v>
      </c>
      <c r="O35" s="170">
        <f t="shared" si="8"/>
        <v>22575.240246066031</v>
      </c>
      <c r="P35" s="170">
        <f t="shared" si="8"/>
        <v>23358.973977348713</v>
      </c>
      <c r="Q35" s="170">
        <f t="shared" si="8"/>
        <v>24168.389947433472</v>
      </c>
      <c r="R35" s="172">
        <f t="shared" si="8"/>
        <v>90830.637293930078</v>
      </c>
      <c r="S35" s="170">
        <f t="shared" si="8"/>
        <v>23378.303076627086</v>
      </c>
      <c r="T35" s="170">
        <f t="shared" si="8"/>
        <v>26475.96150559805</v>
      </c>
      <c r="U35" s="170">
        <f t="shared" si="8"/>
        <v>28238.079875216721</v>
      </c>
      <c r="V35" s="170">
        <f t="shared" si="8"/>
        <v>26130.268170426007</v>
      </c>
      <c r="W35" s="172">
        <f t="shared" si="8"/>
        <v>106912.4291950647</v>
      </c>
      <c r="X35" s="170">
        <f t="shared" si="8"/>
        <v>24938.078702007755</v>
      </c>
      <c r="Y35" s="170">
        <f t="shared" si="8"/>
        <v>27264.14678621418</v>
      </c>
      <c r="Z35" s="170"/>
      <c r="AA35" s="170"/>
      <c r="AB35" s="172"/>
      <c r="AC35" s="172"/>
      <c r="AE35" s="170">
        <f>+AE24-AE27-AE30+AE33</f>
        <v>106912.4291950647</v>
      </c>
      <c r="AF35" s="170">
        <f>+AF24-AF27-AF30+AF33</f>
        <v>106406.4380679524</v>
      </c>
      <c r="AG35" s="170">
        <f>+AG24-AG27-AG30+AG33</f>
        <v>114732.82577261924</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f>+Retail!C37+Durables!C37+'Cons. Services'!C37+Autos!C37</f>
        <v>29.60461020316087</v>
      </c>
      <c r="D37" s="174">
        <f>+Retail!D37+Durables!D37+'Cons. Services'!D37+Autos!D37</f>
        <v>9.9314964791383495</v>
      </c>
      <c r="E37" s="174">
        <f>+Retail!E37+Durables!E37+'Cons. Services'!E37+Autos!E37</f>
        <v>0</v>
      </c>
      <c r="F37" s="174">
        <f>+Retail!F37+Durables!F37+'Cons. Services'!F37+Autos!F37</f>
        <v>107.24347393205154</v>
      </c>
      <c r="G37" s="174">
        <f>+Retail!G37+Durables!G37+'Cons. Services'!G37+Autos!G37</f>
        <v>743.32993359947943</v>
      </c>
      <c r="H37" s="174">
        <f>+Retail!H37+Durables!H37+'Cons. Services'!H37+Autos!H37</f>
        <v>801.08350224377625</v>
      </c>
      <c r="I37" s="174">
        <f>+Retail!I37+Durables!I37+'Cons. Services'!I37+Autos!I37</f>
        <v>622.91062400550345</v>
      </c>
      <c r="J37" s="174">
        <f>+Retail!J37+Durables!J37+'Cons. Services'!J37+Autos!J37</f>
        <v>848.76507739731665</v>
      </c>
      <c r="K37" s="174">
        <f>+Retail!K37+Durables!K37+'Cons. Services'!K37+Autos!K37</f>
        <v>902.08961153018447</v>
      </c>
      <c r="L37" s="174">
        <f>+Retail!L37+Durables!L37+'Cons. Services'!L37+Autos!L37</f>
        <v>0</v>
      </c>
      <c r="M37" s="175">
        <f>+Retail!M37+Durables!M37+'Cons. Services'!M37+Autos!M37</f>
        <v>0</v>
      </c>
      <c r="N37" s="174">
        <f>+Retail!N37+Durables!N37+'Cons. Services'!N37+Autos!N37</f>
        <v>0</v>
      </c>
      <c r="O37" s="174">
        <f>+Retail!O37+Durables!O37+'Cons. Services'!O37+Autos!O37</f>
        <v>0</v>
      </c>
      <c r="P37" s="174">
        <f>+Retail!P37+Durables!P37+'Cons. Services'!P37+Autos!P37</f>
        <v>0</v>
      </c>
      <c r="Q37" s="174">
        <f>+Retail!Q37+Durables!Q37+'Cons. Services'!Q37+Autos!Q37</f>
        <v>12.657100990099009</v>
      </c>
      <c r="R37" s="175">
        <f>+Retail!R37+Durables!R37+'Cons. Services'!R37+Autos!R37</f>
        <v>14.355469661459516</v>
      </c>
      <c r="S37" s="174">
        <f>+Retail!S37+Durables!S37+'Cons. Services'!S37+Autos!S37</f>
        <v>12.362475804195803</v>
      </c>
      <c r="T37" s="174">
        <f>+Retail!T37+Durables!T37+'Cons. Services'!T37+Autos!T37</f>
        <v>13.296622641509435</v>
      </c>
      <c r="U37" s="174">
        <f>+Retail!U37+Durables!U37+'Cons. Services'!U37+Autos!U37</f>
        <v>28.424809853249474</v>
      </c>
      <c r="V37" s="174">
        <f>+Retail!V37+Durables!V37+'Cons. Services'!V37+Autos!V37</f>
        <v>34.831718156424586</v>
      </c>
      <c r="W37" s="175">
        <f>+Retail!W37+Durables!W37+'Cons. Services'!W37+Autos!W37</f>
        <v>88.274210685316618</v>
      </c>
      <c r="X37" s="174">
        <f>+Retail!X37+Durables!X37+'Cons. Services'!X37+Autos!X37</f>
        <v>34.687315598885796</v>
      </c>
      <c r="Y37" s="174">
        <f>+Retail!Y37+Durables!Y37+'Cons. Services'!Y37+Autos!Y37</f>
        <v>33.940823018080664</v>
      </c>
      <c r="Z37" s="174"/>
      <c r="AA37" s="174"/>
      <c r="AB37" s="175"/>
      <c r="AC37" s="175"/>
      <c r="AE37" s="174">
        <f>+Retail!AE37+Durables!AE37+'Cons. Services'!AE37+Autos!AE37</f>
        <v>88.274210685316618</v>
      </c>
      <c r="AF37" s="174">
        <f>+Retail!AF37+Durables!AF37+'Cons. Services'!AF37+Autos!AF37</f>
        <v>120</v>
      </c>
      <c r="AG37" s="174">
        <f>+Retail!AG37+Durables!AG37+'Cons. Services'!AG37+Autos!AG37</f>
        <v>120</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6">
        <f>+Retail!C39+Durables!C39+'Cons. Services'!C39+Autos!C39</f>
        <v>34274.217455773949</v>
      </c>
      <c r="D39" s="176">
        <f>+Retail!D39+Durables!D39+'Cons. Services'!D39+Autos!D39</f>
        <v>13579.120681834022</v>
      </c>
      <c r="E39" s="176">
        <f>+Retail!E39+Durables!E39+'Cons. Services'!E39+Autos!E39</f>
        <v>6984.2121156688881</v>
      </c>
      <c r="F39" s="176">
        <f>+Retail!F39+Durables!F39+'Cons. Services'!F39+Autos!F39</f>
        <v>30084.835502588317</v>
      </c>
      <c r="G39" s="176">
        <f>+Retail!G39+Durables!G39+'Cons. Services'!G39+Autos!G39</f>
        <v>47392.793666454971</v>
      </c>
      <c r="H39" s="176">
        <f>+Retail!H39+Durables!H39+'Cons. Services'!H39+Autos!H39</f>
        <v>57475.489817079084</v>
      </c>
      <c r="I39" s="176">
        <f>+Retail!I39+Durables!I39+'Cons. Services'!I39+Autos!I39</f>
        <v>58065.847779047617</v>
      </c>
      <c r="J39" s="176">
        <f>+Retail!J39+Durables!J39+'Cons. Services'!J39+Autos!J39</f>
        <v>66452.819818234377</v>
      </c>
      <c r="K39" s="176">
        <f>+Retail!K39+Durables!K39+'Cons. Services'!K39+Autos!K39</f>
        <v>69884.163563668932</v>
      </c>
      <c r="L39" s="176">
        <f>+Retail!L39+Durables!L39+'Cons. Services'!L39+Autos!L39</f>
        <v>78795.10079025435</v>
      </c>
      <c r="M39" s="177">
        <f>+Retail!M39+Durables!M39+'Cons. Services'!M39+Autos!M39</f>
        <v>86141.78676483396</v>
      </c>
      <c r="N39" s="176">
        <f>+Retail!N39+Durables!N39+'Cons. Services'!N39+Autos!N39</f>
        <v>19831.009970628751</v>
      </c>
      <c r="O39" s="176">
        <f>+Retail!O39+Durables!O39+'Cons. Services'!O39+Autos!O39</f>
        <v>22575.240246066031</v>
      </c>
      <c r="P39" s="176">
        <f>+Retail!P39+Durables!P39+'Cons. Services'!P39+Autos!P39</f>
        <v>23358.973977348716</v>
      </c>
      <c r="Q39" s="176">
        <f>+Retail!Q39+Durables!Q39+'Cons. Services'!Q39+Autos!Q39</f>
        <v>24155.73284644337</v>
      </c>
      <c r="R39" s="177">
        <f>+Retail!R39+Durables!R39+'Cons. Services'!R39+Autos!R39</f>
        <v>90816.281824268619</v>
      </c>
      <c r="S39" s="176">
        <f>+Retail!S39+Durables!S39+'Cons. Services'!S39+Autos!S39</f>
        <v>23365.940600822891</v>
      </c>
      <c r="T39" s="176">
        <f>+Retail!T39+Durables!T39+'Cons. Services'!T39+Autos!T39</f>
        <v>26462.664882956542</v>
      </c>
      <c r="U39" s="176">
        <f>+Retail!U39+Durables!U39+'Cons. Services'!U39+Autos!U39</f>
        <v>28209.655065363473</v>
      </c>
      <c r="V39" s="176">
        <f>+Retail!V39+Durables!V39+'Cons. Services'!V39+Autos!V39</f>
        <v>26095.43645226958</v>
      </c>
      <c r="W39" s="177">
        <f>+Retail!W39+Durables!W39+'Cons. Services'!W39+Autos!W39</f>
        <v>106824.15498437936</v>
      </c>
      <c r="X39" s="176">
        <f>+Retail!X39+Durables!X39+'Cons. Services'!X39+Autos!X39</f>
        <v>24903.391386408868</v>
      </c>
      <c r="Y39" s="176">
        <f>+Retail!Y39+Durables!Y39+'Cons. Services'!Y39+Autos!Y39</f>
        <v>27230.205963196098</v>
      </c>
      <c r="Z39" s="176">
        <f>+Retail!Z39+Durables!Z39+'Cons. Services'!Z39+Autos!Z39</f>
        <v>28407.066054936666</v>
      </c>
      <c r="AA39" s="176">
        <f>+Retail!AA39+Durables!AA39+'Cons. Services'!AA39+Autos!AA39</f>
        <v>23972.366369514519</v>
      </c>
      <c r="AB39" s="177">
        <f>+Retail!AB39+Durables!AB39+'Cons. Services'!AB39+Autos!AB39</f>
        <v>104936.31029300582</v>
      </c>
      <c r="AC39" s="177">
        <f>+Retail!AC39+Durables!AC39+'Cons. Services'!AC39+Autos!AC39</f>
        <v>115662.26340362661</v>
      </c>
      <c r="AE39" s="176">
        <f>+Retail!AE39+Durables!AE39+'Cons. Services'!AE39+Autos!AE39</f>
        <v>106824.15498437938</v>
      </c>
      <c r="AF39" s="176">
        <f>+Retail!AF39+Durables!AF39+'Cons. Services'!AF39+Autos!AF39</f>
        <v>106286.43806795242</v>
      </c>
      <c r="AG39" s="176">
        <f>+Retail!AG39+Durables!AG39+'Cons. Services'!AG39+Autos!AG39</f>
        <v>114612.82577261924</v>
      </c>
      <c r="AI39" s="245">
        <f>+AF39/AB39-1</f>
        <v>1.2866163972953926E-2</v>
      </c>
      <c r="AJ39" s="245">
        <f>+AG39/AC39-1</f>
        <v>-9.0732932256837318E-3</v>
      </c>
    </row>
    <row r="40" spans="1:36" s="234" customFormat="1" ht="12.75" customHeight="1" thickTop="1">
      <c r="A40" s="278"/>
      <c r="B40" s="458" t="s">
        <v>47</v>
      </c>
      <c r="C40" s="386">
        <v>4.1920028526974164E-2</v>
      </c>
      <c r="D40" s="386">
        <v>1.6811201331336068E-2</v>
      </c>
      <c r="E40" s="386">
        <v>8.8929422278680482E-3</v>
      </c>
      <c r="F40" s="386">
        <v>4.5267487006575791E-2</v>
      </c>
      <c r="G40" s="386">
        <v>6.1095513047930435E-2</v>
      </c>
      <c r="H40" s="386">
        <v>6.5855814585886616E-2</v>
      </c>
      <c r="I40" s="386">
        <v>6.3233156207786106E-2</v>
      </c>
      <c r="J40" s="386">
        <v>6.6008111508090092E-2</v>
      </c>
      <c r="K40" s="386">
        <v>6.388102824195499E-2</v>
      </c>
      <c r="L40" s="386">
        <v>6.8646147931085172E-2</v>
      </c>
      <c r="M40" s="459">
        <v>7.0733656622230551E-2</v>
      </c>
      <c r="N40" s="386">
        <v>6.5426016326460473E-2</v>
      </c>
      <c r="O40" s="386">
        <v>7.0296209020162662E-2</v>
      </c>
      <c r="P40" s="386">
        <v>7.3134873661263797E-2</v>
      </c>
      <c r="Q40" s="386">
        <v>6.669236443334764E-2</v>
      </c>
      <c r="R40" s="459">
        <v>6.9875444504945261E-2</v>
      </c>
      <c r="S40" s="386">
        <v>7.0469323459411926E-2</v>
      </c>
      <c r="T40" s="386">
        <v>7.5968364285920575E-2</v>
      </c>
      <c r="U40" s="386">
        <v>8.0483125594876317E-2</v>
      </c>
      <c r="V40" s="386">
        <v>6.7702715278869299E-2</v>
      </c>
      <c r="W40" s="459">
        <v>7.6207246380609925E-2</v>
      </c>
      <c r="X40" s="386">
        <v>7.1945696499184586E-2</v>
      </c>
      <c r="Y40" s="386">
        <v>7.4274428271523946E-2</v>
      </c>
      <c r="Z40" s="386">
        <v>7.6884079512815146E-2</v>
      </c>
      <c r="AA40" s="386">
        <v>6.1446456312753639E-2</v>
      </c>
      <c r="AB40" s="459">
        <v>7.1666083791070256E-2</v>
      </c>
      <c r="AC40" s="459">
        <v>7.4432132904409365E-2</v>
      </c>
      <c r="AE40" s="384">
        <f>INDEX(C40:AD40,1,MATCH(AE$2,$C$2:$AD$2,0))</f>
        <v>7.6207246380609925E-2</v>
      </c>
      <c r="AF40" s="384">
        <f>+AF39/AF$3</f>
        <v>7.2552718796366322E-2</v>
      </c>
      <c r="AG40" s="384">
        <f>+AG39/AG$3</f>
        <v>7.3799580649132543E-2</v>
      </c>
    </row>
    <row r="41" spans="1:36">
      <c r="A41" s="168"/>
      <c r="B41" s="458" t="s">
        <v>46</v>
      </c>
      <c r="C41" s="386"/>
      <c r="D41" s="384">
        <v>-0.59779544602374202</v>
      </c>
      <c r="E41" s="384">
        <v>-0.4874328183501756</v>
      </c>
      <c r="F41" s="384">
        <v>0.42242088185187576</v>
      </c>
      <c r="G41" s="384">
        <v>0.48186407599267223</v>
      </c>
      <c r="H41" s="384">
        <v>0.19026369702338686</v>
      </c>
      <c r="I41" s="384">
        <v>2.9468685637679126E-3</v>
      </c>
      <c r="J41" s="384">
        <v>0.13918333162808993</v>
      </c>
      <c r="K41" s="384">
        <v>5.1635788440884234E-2</v>
      </c>
      <c r="L41" s="384">
        <v>0.12751010775806115</v>
      </c>
      <c r="M41" s="385">
        <v>9.3237852365159357E-2</v>
      </c>
      <c r="N41" s="384"/>
      <c r="O41" s="384"/>
      <c r="P41" s="384"/>
      <c r="Q41" s="384"/>
      <c r="R41" s="385">
        <v>5.4265127703886584E-2</v>
      </c>
      <c r="S41" s="384">
        <v>0.17825267777231879</v>
      </c>
      <c r="T41" s="384">
        <v>0.17219859432361728</v>
      </c>
      <c r="U41" s="384">
        <v>0.20765813998159666</v>
      </c>
      <c r="V41" s="384">
        <v>8.0299927895245427E-2</v>
      </c>
      <c r="W41" s="385">
        <v>0.17626655527569768</v>
      </c>
      <c r="X41" s="384">
        <v>6.5798797140306231E-2</v>
      </c>
      <c r="Y41" s="384">
        <v>2.9004678237599002E-2</v>
      </c>
      <c r="Z41" s="384">
        <v>6.9979937406465798E-3</v>
      </c>
      <c r="AA41" s="384">
        <v>-8.135790664541287E-2</v>
      </c>
      <c r="AB41" s="385">
        <v>-1.7672451438062953E-2</v>
      </c>
      <c r="AC41" s="385">
        <v>0.10221393415369318</v>
      </c>
      <c r="AD41" s="234"/>
      <c r="AE41" s="384">
        <f>INDEX(C41:AD41,1,MATCH(AE$2,$C$2:$AD$2,0))</f>
        <v>0.17626655527569768</v>
      </c>
      <c r="AF41" s="386">
        <f>+AF39/AE39-1</f>
        <v>-5.0336641231151225E-3</v>
      </c>
      <c r="AG41" s="386">
        <f>+AG39/AF39-1</f>
        <v>7.8339135792127035E-2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f>+Retail!C43+Durables!C43+'Cons. Services'!C43+Autos!C43</f>
        <v>329343.91088274075</v>
      </c>
      <c r="D43" s="174">
        <f>+Retail!D43+Durables!D43+'Cons. Services'!D43+Autos!D43</f>
        <v>306356.5514492268</v>
      </c>
      <c r="E43" s="174">
        <f>+Retail!E43+Durables!E43+'Cons. Services'!E43+Autos!E43</f>
        <v>329519.56794686371</v>
      </c>
      <c r="F43" s="174">
        <f>+Retail!F43+Durables!F43+'Cons. Services'!F43+Autos!F43</f>
        <v>288765.14268241706</v>
      </c>
      <c r="G43" s="174">
        <f>+Retail!G43+Durables!G43+'Cons. Services'!G43+Autos!G43</f>
        <v>245062.37110035459</v>
      </c>
      <c r="H43" s="174">
        <f>+Retail!H43+Durables!H43+'Cons. Services'!H43+Autos!H43</f>
        <v>262267.94367131242</v>
      </c>
      <c r="I43" s="174">
        <f>+Retail!I43+Durables!I43+'Cons. Services'!I43+Autos!I43</f>
        <v>279567.26599408343</v>
      </c>
      <c r="J43" s="174">
        <f>+Retail!J43+Durables!J43+'Cons. Services'!J43+Autos!J43</f>
        <v>306810.90019050764</v>
      </c>
      <c r="K43" s="174">
        <f>+Retail!K43+Durables!K43+'Cons. Services'!K43+Autos!K43</f>
        <v>349767.55008179549</v>
      </c>
      <c r="L43" s="174">
        <f>+Retail!L43+Durables!L43+'Cons. Services'!L43+Autos!L43</f>
        <v>405669.46256628359</v>
      </c>
      <c r="M43" s="175">
        <f>+Retail!M43+Durables!M43+'Cons. Services'!M43+Autos!M43</f>
        <v>489449.8674913866</v>
      </c>
      <c r="N43" s="174">
        <f>+Retail!N43+Durables!N43+'Cons. Services'!N43+Autos!N43</f>
        <v>516587.43555752712</v>
      </c>
      <c r="O43" s="174">
        <f>+Retail!O43+Durables!O43+'Cons. Services'!O43+Autos!O43</f>
        <v>527899.64632030658</v>
      </c>
      <c r="P43" s="174">
        <f>+Retail!P43+Durables!P43+'Cons. Services'!P43+Autos!P43</f>
        <v>546594.98136875883</v>
      </c>
      <c r="Q43" s="174">
        <f>+Retail!Q43+Durables!Q43+'Cons. Services'!Q43+Autos!Q43</f>
        <v>566708.61472810851</v>
      </c>
      <c r="R43" s="175">
        <f>+Retail!R43+Durables!R43+'Cons. Services'!R43+Autos!R43</f>
        <v>539431.03887968045</v>
      </c>
      <c r="S43" s="174">
        <f>+Retail!S43+Durables!S43+'Cons. Services'!S43+Autos!S43</f>
        <v>579148.0467987943</v>
      </c>
      <c r="T43" s="174">
        <f>+Retail!T43+Durables!T43+'Cons. Services'!T43+Autos!T43</f>
        <v>584220.51392708288</v>
      </c>
      <c r="U43" s="174">
        <f>+Retail!U43+Durables!U43+'Cons. Services'!U43+Autos!U43</f>
        <v>594103.8126039959</v>
      </c>
      <c r="V43" s="174">
        <f>+Retail!V43+Durables!V43+'Cons. Services'!V43+Autos!V43</f>
        <v>604350.48563131364</v>
      </c>
      <c r="W43" s="175">
        <f>+Retail!W43+Durables!W43+'Cons. Services'!W43+Autos!W43</f>
        <v>590363.83759485628</v>
      </c>
      <c r="X43" s="174">
        <f>+Retail!X43+Durables!X43+'Cons. Services'!X43+Autos!X43</f>
        <v>666553.90062769409</v>
      </c>
      <c r="Y43" s="174">
        <f>+Retail!Y43+Durables!Y43+'Cons. Services'!Y43+Autos!Y43</f>
        <v>730342.13831822923</v>
      </c>
      <c r="Z43" s="174"/>
      <c r="AA43" s="174"/>
      <c r="AB43" s="175"/>
      <c r="AC43" s="175"/>
      <c r="AE43" s="174">
        <f>+Retail!AE43+Durables!AE43+'Cons. Services'!AE43+Autos!AE43</f>
        <v>590363.83759485628</v>
      </c>
      <c r="AF43" s="174">
        <f>+Retail!AF43+Durables!AF43+'Cons. Services'!AF43+Autos!AF43</f>
        <v>731836.33903003531</v>
      </c>
      <c r="AG43" s="268">
        <f>+Retail!AG43+Durables!AG43+'Cons. Services'!AG43+Autos!AG43</f>
        <v>731836.33903003531</v>
      </c>
    </row>
    <row r="44" spans="1:36" ht="12.75" customHeight="1">
      <c r="B44" s="168" t="s">
        <v>40</v>
      </c>
      <c r="C44" s="174">
        <f>+Retail!C44+Durables!C44+'Cons. Services'!C44+Autos!C44</f>
        <v>82535.835107609513</v>
      </c>
      <c r="D44" s="174">
        <f>+Retail!D44+Durables!D44+'Cons. Services'!D44+Autos!D44</f>
        <v>88189.080355935774</v>
      </c>
      <c r="E44" s="174">
        <f>+Retail!E44+Durables!E44+'Cons. Services'!E44+Autos!E44</f>
        <v>83798.140578145627</v>
      </c>
      <c r="F44" s="174">
        <f>+Retail!F44+Durables!F44+'Cons. Services'!F44+Autos!F44</f>
        <v>89612.00296513745</v>
      </c>
      <c r="G44" s="174">
        <f>+Retail!G44+Durables!G44+'Cons. Services'!G44+Autos!G44</f>
        <v>103227.96303423913</v>
      </c>
      <c r="H44" s="174">
        <f>+Retail!H44+Durables!H44+'Cons. Services'!H44+Autos!H44</f>
        <v>100876.62989178381</v>
      </c>
      <c r="I44" s="174">
        <f>+Retail!I44+Durables!I44+'Cons. Services'!I44+Autos!I44</f>
        <v>109350.84749159688</v>
      </c>
      <c r="J44" s="174">
        <f>+Retail!J44+Durables!J44+'Cons. Services'!J44+Autos!J44</f>
        <v>119231.47203652468</v>
      </c>
      <c r="K44" s="174">
        <f>+Retail!K44+Durables!K44+'Cons. Services'!K44+Autos!K44</f>
        <v>128253.21924478342</v>
      </c>
      <c r="L44" s="174">
        <f>+Retail!L44+Durables!L44+'Cons. Services'!L44+Autos!L44</f>
        <v>129851.20901414957</v>
      </c>
      <c r="M44" s="175">
        <f>+Retail!M44+Durables!M44+'Cons. Services'!M44+Autos!M44</f>
        <v>138791.70991239374</v>
      </c>
      <c r="N44" s="174">
        <f>+Retail!N44+Durables!N44+'Cons. Services'!N44+Autos!N44</f>
        <v>148404.14560201665</v>
      </c>
      <c r="O44" s="174">
        <f>+Retail!O44+Durables!O44+'Cons. Services'!O44+Autos!O44</f>
        <v>151760.79748407815</v>
      </c>
      <c r="P44" s="174">
        <f>+Retail!P44+Durables!P44+'Cons. Services'!P44+Autos!P44</f>
        <v>150458.35344022929</v>
      </c>
      <c r="Q44" s="174">
        <f>+Retail!Q44+Durables!Q44+'Cons. Services'!Q44+Autos!Q44</f>
        <v>155274.10799661512</v>
      </c>
      <c r="R44" s="175">
        <f>+Retail!R44+Durables!R44+'Cons. Services'!R44+Autos!R44</f>
        <v>151485.92944003682</v>
      </c>
      <c r="S44" s="174">
        <f>+Retail!S44+Durables!S44+'Cons. Services'!S44+Autos!S44</f>
        <v>156630.42133502933</v>
      </c>
      <c r="T44" s="174">
        <f>+Retail!T44+Durables!T44+'Cons. Services'!T44+Autos!T44</f>
        <v>148743.98937633669</v>
      </c>
      <c r="U44" s="174">
        <f>+Retail!U44+Durables!U44+'Cons. Services'!U44+Autos!U44</f>
        <v>151685.29609326812</v>
      </c>
      <c r="V44" s="174">
        <f>+Retail!V44+Durables!V44+'Cons. Services'!V44+Autos!V44</f>
        <v>157833.4771010032</v>
      </c>
      <c r="W44" s="175">
        <f>+Retail!W44+Durables!W44+'Cons. Services'!W44+Autos!W44</f>
        <v>153691.77137084087</v>
      </c>
      <c r="X44" s="174">
        <f>+Retail!X44+Durables!X44+'Cons. Services'!X44+Autos!X44</f>
        <v>156861.75184140471</v>
      </c>
      <c r="Y44" s="174">
        <f>+Retail!Y44+Durables!Y44+'Cons. Services'!Y44+Autos!Y44</f>
        <v>157627.28040269695</v>
      </c>
      <c r="Z44" s="174"/>
      <c r="AA44" s="174"/>
      <c r="AB44" s="175"/>
      <c r="AC44" s="175"/>
      <c r="AE44" s="174">
        <f>+Retail!AE44+Durables!AE44+'Cons. Services'!AE44+Autos!AE44</f>
        <v>153691.77137084087</v>
      </c>
      <c r="AF44" s="456">
        <f>+Retail!AF44+Durables!AF44+'Cons. Services'!AF44+Autos!AF44</f>
        <v>163030.2018191776</v>
      </c>
      <c r="AG44" s="292">
        <f>+Retail!AG44+Durables!AG44+'Cons. Services'!AG44+Autos!AG44</f>
        <v>163030.2018191776</v>
      </c>
    </row>
    <row r="45" spans="1:36" ht="12.75" customHeight="1">
      <c r="M45" s="185"/>
      <c r="R45" s="185"/>
      <c r="W45" s="185"/>
      <c r="AB45" s="185"/>
      <c r="AC45" s="185"/>
    </row>
  </sheetData>
  <mergeCells count="1">
    <mergeCell ref="AI1:AJ1"/>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82</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363279.22357851948</v>
      </c>
      <c r="D3" s="179">
        <v>376145.62874329963</v>
      </c>
      <c r="E3" s="179">
        <v>386115.99521651777</v>
      </c>
      <c r="F3" s="179">
        <v>391748.43817113282</v>
      </c>
      <c r="G3" s="179">
        <v>420679.84475080634</v>
      </c>
      <c r="H3" s="179">
        <v>453969.62666983495</v>
      </c>
      <c r="I3" s="179">
        <v>483256.264780097</v>
      </c>
      <c r="J3" s="179">
        <v>518083.57241681783</v>
      </c>
      <c r="K3" s="179">
        <v>551806.78868858295</v>
      </c>
      <c r="L3" s="179">
        <v>590709.81710420409</v>
      </c>
      <c r="M3" s="180">
        <v>637478.91739030927</v>
      </c>
      <c r="N3" s="179">
        <v>157397.55876778797</v>
      </c>
      <c r="O3" s="179">
        <v>170703.85818639566</v>
      </c>
      <c r="P3" s="179">
        <v>172841.40408182907</v>
      </c>
      <c r="Q3" s="179">
        <v>206179.19489850709</v>
      </c>
      <c r="R3" s="180">
        <v>703357.50196437025</v>
      </c>
      <c r="S3" s="179">
        <v>177890.76863601516</v>
      </c>
      <c r="T3" s="179">
        <v>193619.96541420359</v>
      </c>
      <c r="U3" s="179">
        <v>192112.5830382136</v>
      </c>
      <c r="V3" s="179">
        <v>220370.39510660566</v>
      </c>
      <c r="W3" s="180">
        <v>782704.44133348786</v>
      </c>
      <c r="X3" s="179">
        <v>191217.22143595477</v>
      </c>
      <c r="Y3" s="179">
        <v>207618.87728215265</v>
      </c>
      <c r="Z3" s="179">
        <v>209946.30945489171</v>
      </c>
      <c r="AA3" s="179">
        <v>237161.47772851837</v>
      </c>
      <c r="AB3" s="180">
        <v>844903.7231003138</v>
      </c>
      <c r="AC3" s="180">
        <v>912495.92759908945</v>
      </c>
      <c r="AE3" s="179">
        <f>INDEX(C3:AD3,1,MATCH(AE$2,$C$2:$AD$2,0))</f>
        <v>782704.44133348786</v>
      </c>
      <c r="AF3" s="179">
        <f>+AE3*(1+AF4)</f>
        <v>845320.7966401669</v>
      </c>
      <c r="AG3" s="179">
        <f>+AF3*(1+AG4)</f>
        <v>912946.46037138032</v>
      </c>
      <c r="AI3" s="245">
        <f>+AF3/AB3-1</f>
        <v>4.9363439697325262E-4</v>
      </c>
      <c r="AJ3" s="245">
        <f>+AG3/AC3-1</f>
        <v>4.9373674847652538E-4</v>
      </c>
    </row>
    <row r="4" spans="1:37" s="234" customFormat="1" ht="12.75" customHeight="1">
      <c r="A4" s="278"/>
      <c r="B4" s="458" t="s">
        <v>60</v>
      </c>
      <c r="C4" s="386"/>
      <c r="D4" s="384">
        <v>3.541739887582418E-2</v>
      </c>
      <c r="E4" s="384">
        <v>2.6506665799969742E-2</v>
      </c>
      <c r="F4" s="384">
        <v>1.4587437517206814E-2</v>
      </c>
      <c r="G4" s="384">
        <v>7.3852002358296698E-2</v>
      </c>
      <c r="H4" s="384">
        <v>7.9133294200838478E-2</v>
      </c>
      <c r="I4" s="384">
        <v>6.4512329437321103E-2</v>
      </c>
      <c r="J4" s="384">
        <v>7.2067989956775325E-2</v>
      </c>
      <c r="K4" s="384">
        <v>6.5092232348632484E-2</v>
      </c>
      <c r="L4" s="384">
        <v>7.0501177609789023E-2</v>
      </c>
      <c r="M4" s="385">
        <v>7.9174408367509663E-2</v>
      </c>
      <c r="N4" s="384"/>
      <c r="O4" s="384"/>
      <c r="P4" s="384"/>
      <c r="Q4" s="384"/>
      <c r="R4" s="385">
        <v>0.10334237380547839</v>
      </c>
      <c r="S4" s="384">
        <v>0.13020030316010978</v>
      </c>
      <c r="T4" s="384">
        <v>0.13424481128472965</v>
      </c>
      <c r="U4" s="384">
        <v>0.11149631107637203</v>
      </c>
      <c r="V4" s="384">
        <v>6.882944816563219E-2</v>
      </c>
      <c r="W4" s="385">
        <v>0.11281167705969408</v>
      </c>
      <c r="X4" s="384">
        <v>7.4913683841610901E-2</v>
      </c>
      <c r="Y4" s="384">
        <v>7.2300972877470171E-2</v>
      </c>
      <c r="Z4" s="384">
        <v>9.2829559285717123E-2</v>
      </c>
      <c r="AA4" s="384">
        <v>7.6194820151726406E-2</v>
      </c>
      <c r="AB4" s="385">
        <v>7.9467137890335104E-2</v>
      </c>
      <c r="AC4" s="385">
        <f>+AC3/AB3-1</f>
        <v>7.9999889514926981E-2</v>
      </c>
      <c r="AE4" s="384">
        <f>INDEX(C4:AD4,1,MATCH(AE$2,$C$2:$AD$2,0))</f>
        <v>0.11281167705969408</v>
      </c>
      <c r="AF4" s="476">
        <v>0.08</v>
      </c>
      <c r="AG4" s="476">
        <v>0.08</v>
      </c>
    </row>
    <row r="5" spans="1:37" s="187" customFormat="1" ht="12.75" customHeight="1">
      <c r="A5" s="313"/>
      <c r="B5" s="458" t="s">
        <v>93</v>
      </c>
      <c r="C5" s="384"/>
      <c r="D5" s="384"/>
      <c r="E5" s="384"/>
      <c r="F5" s="384"/>
      <c r="G5" s="384"/>
      <c r="H5" s="384"/>
      <c r="I5" s="384"/>
      <c r="J5" s="384"/>
      <c r="K5" s="384"/>
      <c r="L5" s="384"/>
      <c r="M5" s="385"/>
      <c r="N5" s="384"/>
      <c r="O5" s="384">
        <v>8.4539426931257378E-2</v>
      </c>
      <c r="P5" s="384">
        <v>1.2521954208553288E-2</v>
      </c>
      <c r="Q5" s="384">
        <v>0.19288081460443807</v>
      </c>
      <c r="R5" s="385"/>
      <c r="S5" s="384">
        <v>-0.13720310759976084</v>
      </c>
      <c r="T5" s="384">
        <v>8.8420534122106043E-2</v>
      </c>
      <c r="U5" s="384">
        <v>-7.7852631197681266E-3</v>
      </c>
      <c r="V5" s="384">
        <v>0.14708985544570607</v>
      </c>
      <c r="W5" s="385"/>
      <c r="X5" s="384">
        <v>-0.13229169760551485</v>
      </c>
      <c r="Y5" s="384">
        <v>8.5774993083932882E-2</v>
      </c>
      <c r="Z5" s="384">
        <v>1.121011828599805E-2</v>
      </c>
      <c r="AA5" s="384">
        <v>0.12962918159546888</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44268.759267061592</v>
      </c>
      <c r="D7" s="466">
        <f t="shared" si="1"/>
        <v>43649.401544429958</v>
      </c>
      <c r="E7" s="466">
        <f t="shared" si="1"/>
        <v>41112.437962618555</v>
      </c>
      <c r="F7" s="466">
        <f t="shared" si="1"/>
        <v>43183.523778024981</v>
      </c>
      <c r="G7" s="466">
        <f t="shared" si="1"/>
        <v>49756.056123531016</v>
      </c>
      <c r="H7" s="466">
        <f t="shared" si="1"/>
        <v>54079.273859983834</v>
      </c>
      <c r="I7" s="466">
        <f t="shared" si="1"/>
        <v>58072.673654657556</v>
      </c>
      <c r="J7" s="466">
        <f t="shared" si="1"/>
        <v>63336.281263380501</v>
      </c>
      <c r="K7" s="466">
        <f t="shared" si="1"/>
        <v>69369.806225866734</v>
      </c>
      <c r="L7" s="466">
        <f t="shared" si="1"/>
        <v>74904.495511487388</v>
      </c>
      <c r="M7" s="482">
        <f t="shared" si="1"/>
        <v>81485.660204985092</v>
      </c>
      <c r="N7" s="466">
        <f t="shared" si="1"/>
        <v>18947.025632617697</v>
      </c>
      <c r="O7" s="466">
        <f t="shared" si="1"/>
        <v>22092.714106159834</v>
      </c>
      <c r="P7" s="466">
        <f t="shared" si="1"/>
        <v>21675.631000407779</v>
      </c>
      <c r="Q7" s="466">
        <f t="shared" si="1"/>
        <v>25410.726210079145</v>
      </c>
      <c r="R7" s="482">
        <f t="shared" si="1"/>
        <v>87270.548663062713</v>
      </c>
      <c r="S7" s="466">
        <f t="shared" si="1"/>
        <v>21263.054301063246</v>
      </c>
      <c r="T7" s="466">
        <f t="shared" si="1"/>
        <v>26233.920267672023</v>
      </c>
      <c r="U7" s="466">
        <f t="shared" si="1"/>
        <v>25696.444453189557</v>
      </c>
      <c r="V7" s="466">
        <f t="shared" si="1"/>
        <v>27276.669236349459</v>
      </c>
      <c r="W7" s="482">
        <f t="shared" si="1"/>
        <v>99520.323965494521</v>
      </c>
      <c r="X7" s="466">
        <f t="shared" si="1"/>
        <v>24695.42044848498</v>
      </c>
      <c r="Y7" s="466">
        <f t="shared" si="1"/>
        <v>28043.969884712787</v>
      </c>
      <c r="Z7" s="466"/>
      <c r="AA7" s="466"/>
      <c r="AB7" s="482"/>
      <c r="AC7" s="482"/>
      <c r="AE7" s="466"/>
      <c r="AF7" s="466"/>
      <c r="AG7" s="466"/>
    </row>
    <row r="8" spans="1:37" s="234" customFormat="1" ht="12.75" customHeight="1">
      <c r="A8" s="278"/>
      <c r="B8" s="458" t="s">
        <v>58</v>
      </c>
      <c r="C8" s="386">
        <f t="shared" ref="C8:Y8" si="2">+C7/C3</f>
        <v>0.12185876976664839</v>
      </c>
      <c r="D8" s="384">
        <f t="shared" si="2"/>
        <v>0.11604388887958729</v>
      </c>
      <c r="E8" s="384">
        <f t="shared" si="2"/>
        <v>0.10647690971611888</v>
      </c>
      <c r="F8" s="384">
        <f t="shared" si="2"/>
        <v>0.11023279117493388</v>
      </c>
      <c r="G8" s="384">
        <f t="shared" si="2"/>
        <v>0.11827535058877015</v>
      </c>
      <c r="H8" s="384">
        <f t="shared" si="2"/>
        <v>0.11912531297895586</v>
      </c>
      <c r="I8" s="384">
        <f t="shared" si="2"/>
        <v>0.12016952057741702</v>
      </c>
      <c r="J8" s="384">
        <f t="shared" si="2"/>
        <v>0.12225108966092456</v>
      </c>
      <c r="K8" s="384">
        <f t="shared" si="2"/>
        <v>0.12571394127051272</v>
      </c>
      <c r="L8" s="384">
        <f t="shared" si="2"/>
        <v>0.12680421645722179</v>
      </c>
      <c r="M8" s="385">
        <f t="shared" si="2"/>
        <v>0.12782487072446014</v>
      </c>
      <c r="N8" s="384">
        <f t="shared" si="2"/>
        <v>0.12037687103248314</v>
      </c>
      <c r="O8" s="384">
        <f t="shared" si="2"/>
        <v>0.12942129334907163</v>
      </c>
      <c r="P8" s="384">
        <f t="shared" si="2"/>
        <v>0.12540763085994019</v>
      </c>
      <c r="Q8" s="384">
        <f t="shared" si="2"/>
        <v>0.12324583099952312</v>
      </c>
      <c r="R8" s="385">
        <f t="shared" si="2"/>
        <v>0.12407708515133396</v>
      </c>
      <c r="S8" s="384">
        <f t="shared" si="2"/>
        <v>0.11952871115290915</v>
      </c>
      <c r="T8" s="384">
        <f t="shared" si="2"/>
        <v>0.13549181362340826</v>
      </c>
      <c r="U8" s="384">
        <f t="shared" si="2"/>
        <v>0.13375721697562212</v>
      </c>
      <c r="V8" s="384">
        <f t="shared" si="2"/>
        <v>0.12377646835526245</v>
      </c>
      <c r="W8" s="385">
        <f t="shared" si="2"/>
        <v>0.12714930273800729</v>
      </c>
      <c r="X8" s="384">
        <f t="shared" si="2"/>
        <v>0.12914851634718647</v>
      </c>
      <c r="Y8" s="384">
        <f t="shared" si="2"/>
        <v>0.13507427769489969</v>
      </c>
      <c r="Z8" s="384"/>
      <c r="AA8" s="384"/>
      <c r="AB8" s="385"/>
      <c r="AC8" s="385"/>
      <c r="AE8" s="384"/>
      <c r="AF8" s="384"/>
      <c r="AG8" s="384"/>
    </row>
    <row r="9" spans="1:37" s="187" customFormat="1" ht="12.75" customHeight="1">
      <c r="A9" s="313"/>
      <c r="B9" s="465" t="s">
        <v>56</v>
      </c>
      <c r="C9" s="384"/>
      <c r="D9" s="384">
        <f t="shared" ref="D9:M9" si="3">+(D7-C7)/(D$3-C$3)</f>
        <v>-4.8137588914659107E-2</v>
      </c>
      <c r="E9" s="384">
        <f t="shared" si="3"/>
        <v>-0.25445038440924511</v>
      </c>
      <c r="F9" s="384">
        <f t="shared" si="3"/>
        <v>0.3677064875924651</v>
      </c>
      <c r="G9" s="384">
        <f t="shared" si="3"/>
        <v>0.22717638450816735</v>
      </c>
      <c r="H9" s="384">
        <f t="shared" si="3"/>
        <v>0.12986620780419245</v>
      </c>
      <c r="I9" s="384">
        <f t="shared" si="3"/>
        <v>0.13635569161741487</v>
      </c>
      <c r="J9" s="384">
        <f t="shared" si="3"/>
        <v>0.15113449663198086</v>
      </c>
      <c r="K9" s="384">
        <f t="shared" si="3"/>
        <v>0.17891309399032093</v>
      </c>
      <c r="L9" s="384">
        <f t="shared" si="3"/>
        <v>0.14226885440615858</v>
      </c>
      <c r="M9" s="385">
        <f t="shared" si="3"/>
        <v>0.1407160850484209</v>
      </c>
      <c r="N9" s="384"/>
      <c r="O9" s="384"/>
      <c r="P9" s="384"/>
      <c r="Q9" s="384"/>
      <c r="R9" s="385">
        <f t="shared" ref="R9:Y9" si="4">+(R7-M7)/(R$3-M$3)</f>
        <v>8.7811365339433262E-2</v>
      </c>
      <c r="S9" s="384">
        <f t="shared" si="4"/>
        <v>0.11301444153150142</v>
      </c>
      <c r="T9" s="384">
        <f t="shared" si="4"/>
        <v>0.18071158946607543</v>
      </c>
      <c r="U9" s="384">
        <f t="shared" si="4"/>
        <v>0.20864387497422329</v>
      </c>
      <c r="V9" s="384">
        <f t="shared" si="4"/>
        <v>0.13148592077542995</v>
      </c>
      <c r="W9" s="385">
        <f t="shared" si="4"/>
        <v>0.15438245507424711</v>
      </c>
      <c r="X9" s="384">
        <f t="shared" si="4"/>
        <v>0.25756037251242792</v>
      </c>
      <c r="Y9" s="384">
        <f t="shared" si="4"/>
        <v>0.12929930798299602</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9314.1898053044661</v>
      </c>
      <c r="D11" s="174">
        <v>10176.231100759713</v>
      </c>
      <c r="E11" s="174">
        <v>11316.569363156361</v>
      </c>
      <c r="F11" s="174">
        <v>11953.946276923312</v>
      </c>
      <c r="G11" s="174">
        <v>12151.100907115559</v>
      </c>
      <c r="H11" s="174">
        <v>12628.898554947114</v>
      </c>
      <c r="I11" s="174">
        <v>12880.431935278279</v>
      </c>
      <c r="J11" s="174">
        <v>14675.071785668082</v>
      </c>
      <c r="K11" s="174">
        <v>15662.240432733295</v>
      </c>
      <c r="L11" s="174">
        <v>18324.6614969441</v>
      </c>
      <c r="M11" s="175">
        <v>19679.829491876633</v>
      </c>
      <c r="N11" s="174">
        <v>5584.5755464508056</v>
      </c>
      <c r="O11" s="174">
        <v>5684.5092440789986</v>
      </c>
      <c r="P11" s="174">
        <v>6155.5281411506066</v>
      </c>
      <c r="Q11" s="174">
        <v>6873.4592560410347</v>
      </c>
      <c r="R11" s="175">
        <v>22612.195176684436</v>
      </c>
      <c r="S11" s="174">
        <v>6885.3490735769046</v>
      </c>
      <c r="T11" s="174">
        <v>6713.886673268762</v>
      </c>
      <c r="U11" s="174">
        <v>7207.1619080855326</v>
      </c>
      <c r="V11" s="174">
        <v>7652.8988194219182</v>
      </c>
      <c r="W11" s="175">
        <v>26464.200333812369</v>
      </c>
      <c r="X11" s="174">
        <v>8083.7823135799299</v>
      </c>
      <c r="Y11" s="174">
        <v>8300.920325236084</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34954.569461757128</v>
      </c>
      <c r="D13" s="176">
        <v>33473.170443670249</v>
      </c>
      <c r="E13" s="176">
        <v>29795.868599462192</v>
      </c>
      <c r="F13" s="176">
        <v>31229.577501101667</v>
      </c>
      <c r="G13" s="176">
        <v>37604.955216415459</v>
      </c>
      <c r="H13" s="176">
        <v>41450.375305036716</v>
      </c>
      <c r="I13" s="176">
        <v>45192.241719379279</v>
      </c>
      <c r="J13" s="176">
        <v>48661.209477712415</v>
      </c>
      <c r="K13" s="176">
        <v>53707.565793133435</v>
      </c>
      <c r="L13" s="176">
        <v>56579.834014543281</v>
      </c>
      <c r="M13" s="177">
        <v>61805.830713108458</v>
      </c>
      <c r="N13" s="176">
        <v>13362.450086166891</v>
      </c>
      <c r="O13" s="176">
        <v>16408.204862080835</v>
      </c>
      <c r="P13" s="176">
        <v>15520.102859257173</v>
      </c>
      <c r="Q13" s="176">
        <v>18537.26695403811</v>
      </c>
      <c r="R13" s="177">
        <v>64658.353486378277</v>
      </c>
      <c r="S13" s="176">
        <v>14377.705227486342</v>
      </c>
      <c r="T13" s="176">
        <v>19520.033594403259</v>
      </c>
      <c r="U13" s="176">
        <v>18489.282545104023</v>
      </c>
      <c r="V13" s="176">
        <v>19623.770416927538</v>
      </c>
      <c r="W13" s="177">
        <v>73056.123631682145</v>
      </c>
      <c r="X13" s="176">
        <v>16611.63813490505</v>
      </c>
      <c r="Y13" s="176">
        <v>19743.049559476702</v>
      </c>
      <c r="Z13" s="176">
        <v>18775.815462517101</v>
      </c>
      <c r="AA13" s="176">
        <v>19256.58173386554</v>
      </c>
      <c r="AB13" s="177">
        <v>74956.992493610363</v>
      </c>
      <c r="AC13" s="177">
        <v>82556.527685557987</v>
      </c>
      <c r="AE13" s="176">
        <f>INDEX(C13:AD13,1,MATCH(AE$2,$C$2:$AD$2,0))</f>
        <v>73056.123631682145</v>
      </c>
      <c r="AF13" s="481">
        <f>+AF3*AF14</f>
        <v>76078.871697615017</v>
      </c>
      <c r="AG13" s="481">
        <f>+AG3*AG14</f>
        <v>82165.181433424223</v>
      </c>
      <c r="AI13" s="245">
        <f>+AF13/AB13-1</f>
        <v>1.4966971948618291E-2</v>
      </c>
      <c r="AJ13" s="245">
        <f>+AG13/AC13-1</f>
        <v>-4.7403429275069131E-3</v>
      </c>
    </row>
    <row r="14" spans="1:37" s="234" customFormat="1" ht="12.75" customHeight="1">
      <c r="A14" s="278"/>
      <c r="B14" s="458" t="s">
        <v>57</v>
      </c>
      <c r="C14" s="386">
        <v>9.6413347905694058E-2</v>
      </c>
      <c r="D14" s="386">
        <v>9.1005138830281163E-2</v>
      </c>
      <c r="E14" s="386">
        <v>7.883146465860455E-2</v>
      </c>
      <c r="F14" s="386">
        <v>8.1632455853891492E-2</v>
      </c>
      <c r="G14" s="386">
        <v>8.93909125565336E-2</v>
      </c>
      <c r="H14" s="386">
        <v>9.1306494685784181E-2</v>
      </c>
      <c r="I14" s="386">
        <v>9.3516101110336869E-2</v>
      </c>
      <c r="J14" s="386">
        <v>9.3925405221230662E-2</v>
      </c>
      <c r="K14" s="386">
        <v>9.7330382470962637E-2</v>
      </c>
      <c r="L14" s="386">
        <v>9.578278941073079E-2</v>
      </c>
      <c r="M14" s="459">
        <v>9.6953529014147138E-2</v>
      </c>
      <c r="N14" s="386">
        <v>8.4896171139990831E-2</v>
      </c>
      <c r="O14" s="386">
        <v>9.6120878792114464E-2</v>
      </c>
      <c r="P14" s="386">
        <v>8.9793894823426812E-2</v>
      </c>
      <c r="Q14" s="386">
        <v>8.9908523326823489E-2</v>
      </c>
      <c r="R14" s="459">
        <v>9.1928149349082583E-2</v>
      </c>
      <c r="S14" s="386">
        <v>8.0823222799743868E-2</v>
      </c>
      <c r="T14" s="386">
        <v>0.10081622291711921</v>
      </c>
      <c r="U14" s="386">
        <v>9.6241913219324488E-2</v>
      </c>
      <c r="V14" s="386">
        <v>8.9049032232457581E-2</v>
      </c>
      <c r="W14" s="459">
        <v>9.3338072168361486E-2</v>
      </c>
      <c r="X14" s="386">
        <v>8.6873127902179353E-2</v>
      </c>
      <c r="Y14" s="386">
        <v>9.5092747913505138E-2</v>
      </c>
      <c r="Z14" s="386">
        <v>8.9431509947790741E-2</v>
      </c>
      <c r="AA14" s="386">
        <v>8.119607753460191E-2</v>
      </c>
      <c r="AB14" s="459">
        <v>8.8716608110757322E-2</v>
      </c>
      <c r="AC14" s="459">
        <f>+AC13/AC3</f>
        <v>9.0473310826467257E-2</v>
      </c>
      <c r="AE14" s="386">
        <f>INDEX(C14:AD14,1,MATCH(AE$2,$C$2:$AD$2,0))</f>
        <v>9.3338072168361486E-2</v>
      </c>
      <c r="AF14" s="476">
        <v>0.09</v>
      </c>
      <c r="AG14" s="476">
        <v>0.09</v>
      </c>
    </row>
    <row r="15" spans="1:37" s="187" customFormat="1" ht="12.75" customHeight="1">
      <c r="A15" s="313"/>
      <c r="B15" s="458" t="s">
        <v>56</v>
      </c>
      <c r="C15" s="384"/>
      <c r="D15" s="384">
        <f t="shared" ref="D15:M15" si="5">+(D13-C13)/(D$3-C$3)</f>
        <v>-0.11513697875316295</v>
      </c>
      <c r="E15" s="384">
        <f t="shared" si="5"/>
        <v>-0.36882313745295409</v>
      </c>
      <c r="F15" s="384">
        <f t="shared" si="5"/>
        <v>0.25454477092657246</v>
      </c>
      <c r="G15" s="384">
        <f t="shared" si="5"/>
        <v>0.22036183058562289</v>
      </c>
      <c r="H15" s="384">
        <f t="shared" si="5"/>
        <v>0.11551352598147226</v>
      </c>
      <c r="I15" s="384">
        <f t="shared" si="5"/>
        <v>0.1277670178548562</v>
      </c>
      <c r="J15" s="384">
        <f t="shared" si="5"/>
        <v>9.9604821438323429E-2</v>
      </c>
      <c r="K15" s="384">
        <f t="shared" si="5"/>
        <v>0.1496404220390479</v>
      </c>
      <c r="L15" s="384">
        <f t="shared" si="5"/>
        <v>7.383148146524536E-2</v>
      </c>
      <c r="M15" s="385">
        <f t="shared" si="5"/>
        <v>0.11174037273746293</v>
      </c>
      <c r="N15" s="384"/>
      <c r="O15" s="384"/>
      <c r="P15" s="384"/>
      <c r="Q15" s="384"/>
      <c r="R15" s="385">
        <f t="shared" ref="R15:AB15" si="6">+(R13-M13)/(R$3-M$3)</f>
        <v>4.3299697340385336E-2</v>
      </c>
      <c r="S15" s="384">
        <f t="shared" si="6"/>
        <v>4.9541050320941131E-2</v>
      </c>
      <c r="T15" s="384">
        <f t="shared" si="6"/>
        <v>0.13579220508037795</v>
      </c>
      <c r="U15" s="384">
        <f t="shared" si="6"/>
        <v>0.15407358795052656</v>
      </c>
      <c r="V15" s="384">
        <f t="shared" si="6"/>
        <v>7.656177398366823E-2</v>
      </c>
      <c r="W15" s="385">
        <f t="shared" si="6"/>
        <v>0.10583609414646609</v>
      </c>
      <c r="X15" s="384">
        <f t="shared" si="6"/>
        <v>0.16763147260228406</v>
      </c>
      <c r="Y15" s="384">
        <f t="shared" si="6"/>
        <v>1.5930950003624499E-2</v>
      </c>
      <c r="Z15" s="384">
        <f t="shared" si="6"/>
        <v>1.6066912249203997E-2</v>
      </c>
      <c r="AA15" s="384">
        <f t="shared" si="6"/>
        <v>-2.1868076724416211E-2</v>
      </c>
      <c r="AB15" s="385">
        <f t="shared" si="6"/>
        <v>3.0560945527542235E-2</v>
      </c>
      <c r="AC15" s="385">
        <f>+(AC13-AB13)/(AC$3-AB$3)</f>
        <v>0.11243212509935638</v>
      </c>
      <c r="AD15" s="311"/>
      <c r="AE15" s="384">
        <f>INDEX(C15:AD15,1,MATCH(AE$2,$C$2:$AD$2,0))</f>
        <v>0.10583609414646609</v>
      </c>
      <c r="AF15" s="384">
        <f>+(AF13-AE13)/(AF$3-AE$3)</f>
        <v>4.8274097895481434E-2</v>
      </c>
      <c r="AG15" s="384">
        <f>+(AG13-AF13)/(AG$3-AF$3)</f>
        <v>8.9999999999999955E-2</v>
      </c>
      <c r="AH15" s="311"/>
      <c r="AI15" s="311"/>
      <c r="AJ15" s="311"/>
      <c r="AK15" s="311"/>
    </row>
    <row r="16" spans="1:37" ht="12.75" customHeight="1">
      <c r="M16" s="185"/>
      <c r="R16" s="185"/>
      <c r="W16" s="185"/>
      <c r="AB16" s="185"/>
      <c r="AC16" s="185"/>
    </row>
    <row r="17" spans="1:37" ht="12.75" customHeight="1">
      <c r="A17" s="286"/>
      <c r="B17" s="168" t="s">
        <v>35</v>
      </c>
      <c r="C17" s="174">
        <v>2175.584995182217</v>
      </c>
      <c r="D17" s="174">
        <v>2893.6070469280057</v>
      </c>
      <c r="E17" s="174">
        <v>3591.4383946444323</v>
      </c>
      <c r="F17" s="174">
        <v>3712.8219110569453</v>
      </c>
      <c r="G17" s="174">
        <v>3497.4132536685538</v>
      </c>
      <c r="H17" s="174">
        <v>3568.4193950110716</v>
      </c>
      <c r="I17" s="174">
        <v>3816.422779358797</v>
      </c>
      <c r="J17" s="174">
        <v>3968.1554091586713</v>
      </c>
      <c r="K17" s="174">
        <v>4288.0339266593901</v>
      </c>
      <c r="L17" s="174">
        <v>5040.4020025091622</v>
      </c>
      <c r="M17" s="175">
        <v>5319.6528485134404</v>
      </c>
      <c r="N17" s="174">
        <v>1299.6928351518554</v>
      </c>
      <c r="O17" s="174">
        <v>1261.5743265615913</v>
      </c>
      <c r="P17" s="174">
        <v>1390.6748062108622</v>
      </c>
      <c r="Q17" s="174">
        <v>1603.0598847376696</v>
      </c>
      <c r="R17" s="175">
        <v>5892.2853190080996</v>
      </c>
      <c r="S17" s="174">
        <v>1637.6075612400136</v>
      </c>
      <c r="T17" s="174">
        <v>1420.2089531113827</v>
      </c>
      <c r="U17" s="174">
        <v>1454.6240208040595</v>
      </c>
      <c r="V17" s="174">
        <v>1456.7887554976282</v>
      </c>
      <c r="W17" s="175">
        <v>6363.162689400393</v>
      </c>
      <c r="X17" s="174">
        <v>1485.480671318687</v>
      </c>
      <c r="Y17" s="174">
        <v>1450.1407015385021</v>
      </c>
      <c r="Z17" s="174"/>
      <c r="AA17" s="174"/>
      <c r="AB17" s="175"/>
      <c r="AC17" s="175"/>
      <c r="AE17" s="174">
        <f>INDEX(C17:AD17,1,MATCH(AE$2,$C$2:$AD$2,0))</f>
        <v>6363.162689400393</v>
      </c>
      <c r="AF17" s="174">
        <f>+AF43*AF18</f>
        <v>6637.9182096911436</v>
      </c>
      <c r="AG17" s="174">
        <f>+AG43*AG18</f>
        <v>6637.9182096911436</v>
      </c>
    </row>
    <row r="18" spans="1:37" s="187" customFormat="1" ht="12.75" customHeight="1">
      <c r="A18" s="313"/>
      <c r="B18" s="458" t="s">
        <v>55</v>
      </c>
      <c r="C18" s="384">
        <v>5.4324520343896537E-2</v>
      </c>
      <c r="D18" s="384">
        <v>5.5162363965320045E-2</v>
      </c>
      <c r="E18" s="384">
        <v>5.6257277963712243E-2</v>
      </c>
      <c r="F18" s="384">
        <v>5.9923308569670194E-2</v>
      </c>
      <c r="G18" s="384">
        <v>5.8973327108986097E-2</v>
      </c>
      <c r="H18" s="384">
        <v>5.1048132942890637E-2</v>
      </c>
      <c r="I18" s="384">
        <v>4.9348255302032018E-2</v>
      </c>
      <c r="J18" s="384">
        <v>4.5960941078799326E-2</v>
      </c>
      <c r="K18" s="384">
        <v>4.3987398497285141E-2</v>
      </c>
      <c r="L18" s="384">
        <v>4.2479021318334663E-2</v>
      </c>
      <c r="M18" s="385">
        <v>3.8354698093673333E-2</v>
      </c>
      <c r="N18" s="384">
        <v>3.6142126136932864E-2</v>
      </c>
      <c r="O18" s="384">
        <v>3.5397718571153335E-2</v>
      </c>
      <c r="P18" s="384">
        <v>3.4822061128314326E-2</v>
      </c>
      <c r="Q18" s="384">
        <v>3.7623508027976843E-2</v>
      </c>
      <c r="R18" s="385">
        <v>3.7866399429763574E-2</v>
      </c>
      <c r="S18" s="384">
        <v>3.8050263490409263E-2</v>
      </c>
      <c r="T18" s="384">
        <v>3.4262310394951263E-2</v>
      </c>
      <c r="U18" s="384">
        <v>3.3736967470410127E-2</v>
      </c>
      <c r="V18" s="384">
        <v>3.3212311677420822E-2</v>
      </c>
      <c r="W18" s="385">
        <v>3.6848885789130009E-2</v>
      </c>
      <c r="X18" s="384">
        <v>2.7099745390992136E-2</v>
      </c>
      <c r="Y18" s="384">
        <v>2.2656121475026304E-2</v>
      </c>
      <c r="Z18" s="384"/>
      <c r="AA18" s="384"/>
      <c r="AB18" s="385"/>
      <c r="AC18" s="385"/>
      <c r="AD18" s="311"/>
      <c r="AE18" s="384">
        <f>+AE17/AE43</f>
        <v>3.6848885789130009E-2</v>
      </c>
      <c r="AF18" s="476">
        <v>2.5000000000000001E-2</v>
      </c>
      <c r="AG18" s="476">
        <v>2.5000000000000001E-2</v>
      </c>
      <c r="AH18" s="311"/>
      <c r="AI18" s="311"/>
      <c r="AJ18" s="311"/>
      <c r="AK18" s="311"/>
    </row>
    <row r="19" spans="1:37" ht="12.75" customHeight="1">
      <c r="A19" s="286"/>
      <c r="B19" s="168" t="s">
        <v>34</v>
      </c>
      <c r="C19" s="174">
        <v>379.47040132923001</v>
      </c>
      <c r="D19" s="174">
        <v>664.58281888223655</v>
      </c>
      <c r="E19" s="174">
        <v>431.87684873682258</v>
      </c>
      <c r="F19" s="174">
        <v>143.28885935676908</v>
      </c>
      <c r="G19" s="174">
        <v>148.45166940945941</v>
      </c>
      <c r="H19" s="174">
        <v>255.86395113524449</v>
      </c>
      <c r="I19" s="174">
        <v>233.20994720929005</v>
      </c>
      <c r="J19" s="174">
        <v>213.82481281501603</v>
      </c>
      <c r="K19" s="174">
        <v>242.23649362367692</v>
      </c>
      <c r="L19" s="174">
        <v>285.59414449978806</v>
      </c>
      <c r="M19" s="175">
        <v>423.50286283270475</v>
      </c>
      <c r="N19" s="174">
        <v>105.77950445490865</v>
      </c>
      <c r="O19" s="174">
        <v>120.43063064432229</v>
      </c>
      <c r="P19" s="174">
        <v>141.72365175321988</v>
      </c>
      <c r="Q19" s="174">
        <v>185.84936799862299</v>
      </c>
      <c r="R19" s="175">
        <v>770.61622744379679</v>
      </c>
      <c r="S19" s="174">
        <v>180.81872982722808</v>
      </c>
      <c r="T19" s="174">
        <v>210.51430762142454</v>
      </c>
      <c r="U19" s="174">
        <v>245.30250440973001</v>
      </c>
      <c r="V19" s="174">
        <v>258.15498765882165</v>
      </c>
      <c r="W19" s="175">
        <v>1059.720844241745</v>
      </c>
      <c r="X19" s="174">
        <v>262.71551068556818</v>
      </c>
      <c r="Y19" s="174">
        <v>293.60511873625421</v>
      </c>
      <c r="Z19" s="174"/>
      <c r="AA19" s="174"/>
      <c r="AB19" s="175"/>
      <c r="AC19" s="175"/>
      <c r="AE19" s="174">
        <f>INDEX(C19:AD19,1,MATCH(AE$2,$C$2:$AD$2,0))</f>
        <v>1059.720844241745</v>
      </c>
      <c r="AF19" s="174">
        <f>+AF20*AF44</f>
        <v>1222.4979060591668</v>
      </c>
      <c r="AG19" s="174">
        <f>+AG20*AG44</f>
        <v>1222.4979060591668</v>
      </c>
    </row>
    <row r="20" spans="1:37" s="187" customFormat="1" ht="12.75" customHeight="1">
      <c r="A20" s="313"/>
      <c r="B20" s="458" t="s">
        <v>54</v>
      </c>
      <c r="C20" s="384">
        <v>3.1411865784181363E-2</v>
      </c>
      <c r="D20" s="384">
        <v>3.9678863563281638E-2</v>
      </c>
      <c r="E20" s="384">
        <v>2.8771432617768457E-2</v>
      </c>
      <c r="F20" s="384">
        <v>6.9663789974357231E-3</v>
      </c>
      <c r="G20" s="384">
        <v>5.1278559509751595E-3</v>
      </c>
      <c r="H20" s="384">
        <v>8.5658664967412038E-3</v>
      </c>
      <c r="I20" s="384">
        <v>6.9774858661836659E-3</v>
      </c>
      <c r="J20" s="384">
        <v>5.1901335785175104E-3</v>
      </c>
      <c r="K20" s="384">
        <v>5.7226986757286337E-3</v>
      </c>
      <c r="L20" s="384">
        <v>5.9392693828437242E-3</v>
      </c>
      <c r="M20" s="385">
        <v>8.5620508192909821E-3</v>
      </c>
      <c r="N20" s="384">
        <v>7.5550019734365072E-3</v>
      </c>
      <c r="O20" s="384">
        <v>8.4869014585685267E-3</v>
      </c>
      <c r="P20" s="384">
        <v>9.931643775203735E-3</v>
      </c>
      <c r="Q20" s="384">
        <v>1.214550264046667E-2</v>
      </c>
      <c r="R20" s="385">
        <v>1.3325559760641327E-2</v>
      </c>
      <c r="S20" s="384">
        <v>1.160451633719135E-2</v>
      </c>
      <c r="T20" s="384">
        <v>1.4342934667251667E-2</v>
      </c>
      <c r="U20" s="384">
        <v>1.6723511001584906E-2</v>
      </c>
      <c r="V20" s="384">
        <v>1.6734110531451588E-2</v>
      </c>
      <c r="W20" s="385">
        <v>1.7544306774677887E-2</v>
      </c>
      <c r="X20" s="384">
        <v>1.6394708942699971E-2</v>
      </c>
      <c r="Y20" s="384">
        <v>1.8102772342360782E-2</v>
      </c>
      <c r="Z20" s="384"/>
      <c r="AA20" s="384"/>
      <c r="AB20" s="385"/>
      <c r="AC20" s="385"/>
      <c r="AD20" s="311"/>
      <c r="AE20" s="384">
        <f>+AE19/AE44</f>
        <v>1.7544306774677887E-2</v>
      </c>
      <c r="AF20" s="476">
        <f>+AE20</f>
        <v>1.7544306774677887E-2</v>
      </c>
      <c r="AG20" s="476">
        <f>+AF20</f>
        <v>1.7544306774677887E-2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777.61517871890828</v>
      </c>
      <c r="D22" s="479">
        <f t="shared" si="7"/>
        <v>392.80234596473383</v>
      </c>
      <c r="E22" s="479">
        <f t="shared" si="7"/>
        <v>-59.066069525357307</v>
      </c>
      <c r="F22" s="479">
        <f t="shared" si="7"/>
        <v>308.6114626201088</v>
      </c>
      <c r="G22" s="479">
        <f t="shared" si="7"/>
        <v>344.83339873432851</v>
      </c>
      <c r="H22" s="485">
        <f t="shared" si="7"/>
        <v>7.3587503600647324</v>
      </c>
      <c r="I22" s="485">
        <f t="shared" si="7"/>
        <v>-87.187554179639847</v>
      </c>
      <c r="J22" s="485">
        <f t="shared" si="7"/>
        <v>-414.60378793193377</v>
      </c>
      <c r="K22" s="485">
        <f t="shared" si="7"/>
        <v>2443.8048448115806</v>
      </c>
      <c r="L22" s="485">
        <f t="shared" si="7"/>
        <v>956.86580691062409</v>
      </c>
      <c r="M22" s="486">
        <f t="shared" si="7"/>
        <v>461.82461457220052</v>
      </c>
      <c r="N22" s="485">
        <f t="shared" si="7"/>
        <v>-137.96429213094416</v>
      </c>
      <c r="O22" s="485">
        <f t="shared" si="7"/>
        <v>56.402287305978462</v>
      </c>
      <c r="P22" s="485">
        <f t="shared" si="7"/>
        <v>-34.966813064706002</v>
      </c>
      <c r="Q22" s="485">
        <f t="shared" si="7"/>
        <v>-110.78963928793019</v>
      </c>
      <c r="R22" s="486">
        <f t="shared" si="7"/>
        <v>76.962584346903895</v>
      </c>
      <c r="S22" s="485">
        <f t="shared" si="7"/>
        <v>422.71942801285149</v>
      </c>
      <c r="T22" s="485">
        <f t="shared" si="7"/>
        <v>-273.45602679771036</v>
      </c>
      <c r="U22" s="485">
        <f t="shared" si="7"/>
        <v>-98.646035287274572</v>
      </c>
      <c r="V22" s="485">
        <f t="shared" si="7"/>
        <v>-599.26560565980617</v>
      </c>
      <c r="W22" s="486">
        <f t="shared" si="7"/>
        <v>146.06842226855224</v>
      </c>
      <c r="X22" s="485">
        <f t="shared" si="7"/>
        <v>517.64122801135454</v>
      </c>
      <c r="Y22" s="485">
        <f t="shared" si="7"/>
        <v>-95.774958952912129</v>
      </c>
      <c r="Z22" s="479"/>
      <c r="AA22" s="479"/>
      <c r="AB22" s="480"/>
      <c r="AC22" s="480"/>
      <c r="AE22" s="479">
        <f>INDEX(C22:AD22,1,MATCH(AE$2,$C$2:$AD$2,0))</f>
        <v>146.06842226855224</v>
      </c>
      <c r="AF22" s="484">
        <v>300</v>
      </c>
      <c r="AG22" s="484"/>
    </row>
    <row r="23" spans="1:37" ht="12.75" customHeight="1">
      <c r="H23" s="187"/>
      <c r="I23" s="187"/>
      <c r="J23" s="187"/>
      <c r="K23" s="187"/>
      <c r="L23" s="187"/>
      <c r="M23" s="471"/>
      <c r="N23" s="187"/>
      <c r="O23" s="187"/>
      <c r="P23" s="187"/>
      <c r="Q23" s="187"/>
      <c r="R23" s="471"/>
      <c r="S23" s="187"/>
      <c r="T23" s="187"/>
      <c r="U23" s="187"/>
      <c r="V23" s="187"/>
      <c r="W23" s="471"/>
      <c r="X23" s="187"/>
      <c r="Y23" s="187"/>
      <c r="AB23" s="185"/>
      <c r="AC23" s="185"/>
    </row>
    <row r="24" spans="1:37" s="171" customFormat="1" ht="12.75" customHeight="1">
      <c r="A24" s="286"/>
      <c r="B24" s="178" t="s">
        <v>33</v>
      </c>
      <c r="C24" s="176">
        <v>33936.070046623048</v>
      </c>
      <c r="D24" s="176">
        <v>31636.948561589215</v>
      </c>
      <c r="E24" s="176">
        <v>26577.240984029224</v>
      </c>
      <c r="F24" s="176">
        <v>27968.655912021601</v>
      </c>
      <c r="G24" s="176">
        <v>34600.827030890694</v>
      </c>
      <c r="H24" s="176">
        <v>38145.178611520954</v>
      </c>
      <c r="I24" s="176">
        <v>41521.841333050128</v>
      </c>
      <c r="J24" s="176">
        <v>44492.275093436823</v>
      </c>
      <c r="K24" s="176">
        <v>52105.573204909306</v>
      </c>
      <c r="L24" s="176">
        <v>52781.891963444534</v>
      </c>
      <c r="M24" s="177">
        <v>57371.505341999924</v>
      </c>
      <c r="N24" s="176">
        <v>12030.572463339</v>
      </c>
      <c r="O24" s="176">
        <v>15323.463453469545</v>
      </c>
      <c r="P24" s="176">
        <v>14236.184891734825</v>
      </c>
      <c r="Q24" s="176">
        <v>17009.266798011136</v>
      </c>
      <c r="R24" s="177">
        <v>59613.646979160876</v>
      </c>
      <c r="S24" s="176">
        <v>13343.635824086408</v>
      </c>
      <c r="T24" s="176">
        <v>18036.882922115594</v>
      </c>
      <c r="U24" s="176">
        <v>17181.31499342242</v>
      </c>
      <c r="V24" s="176">
        <v>17825.871043428924</v>
      </c>
      <c r="W24" s="177">
        <v>67898.750208792058</v>
      </c>
      <c r="X24" s="176">
        <v>15906.514202283286</v>
      </c>
      <c r="Y24" s="176">
        <v>18490.739017721542</v>
      </c>
      <c r="Z24" s="176">
        <v>17157.412158042218</v>
      </c>
      <c r="AA24" s="176">
        <v>17906.477706438502</v>
      </c>
      <c r="AB24" s="177">
        <v>69678.590376744614</v>
      </c>
      <c r="AC24" s="177">
        <v>76749.875365444677</v>
      </c>
      <c r="AE24" s="176">
        <f>INDEX(C24:AD24,1,MATCH(AE$2,$C$2:$AD$2,0))</f>
        <v>67898.750208792058</v>
      </c>
      <c r="AF24" s="176">
        <f>+AF13-AF17+AF19+AF22</f>
        <v>70963.45139398305</v>
      </c>
      <c r="AG24" s="176">
        <f>+AG13-AG17+AG19+AG22</f>
        <v>76749.761129792256</v>
      </c>
      <c r="AI24" s="245">
        <f>+AF24/AB24-1</f>
        <v>1.8439825063786941E-2</v>
      </c>
      <c r="AJ24" s="245">
        <f>+AG24/AC24-1</f>
        <v>-1.4884148263893948E-6</v>
      </c>
    </row>
    <row r="25" spans="1:37" s="234" customFormat="1" ht="12.75" customHeight="1">
      <c r="A25" s="278"/>
      <c r="B25" s="458" t="s">
        <v>52</v>
      </c>
      <c r="C25" s="386">
        <v>9.360407461281306E-2</v>
      </c>
      <c r="D25" s="386">
        <v>8.6012912964398641E-2</v>
      </c>
      <c r="E25" s="386">
        <v>7.0315883773011817E-2</v>
      </c>
      <c r="F25" s="386">
        <v>7.3108580125691533E-2</v>
      </c>
      <c r="G25" s="386">
        <v>8.2249785585489177E-2</v>
      </c>
      <c r="H25" s="386">
        <v>8.4025838669738465E-2</v>
      </c>
      <c r="I25" s="386">
        <v>8.5920958214467033E-2</v>
      </c>
      <c r="J25" s="386">
        <v>8.5878567594575461E-2</v>
      </c>
      <c r="K25" s="386">
        <v>9.4427205813728307E-2</v>
      </c>
      <c r="L25" s="386">
        <v>8.9353334641014692E-2</v>
      </c>
      <c r="M25" s="459">
        <v>8.9997494469096412E-2</v>
      </c>
      <c r="N25" s="386">
        <v>7.6434301507102564E-2</v>
      </c>
      <c r="O25" s="386">
        <v>8.9766356872481967E-2</v>
      </c>
      <c r="P25" s="386">
        <v>8.2365593865431255E-2</v>
      </c>
      <c r="Q25" s="386">
        <v>8.2497493534127178E-2</v>
      </c>
      <c r="R25" s="459">
        <v>8.4755827317785123E-2</v>
      </c>
      <c r="S25" s="386">
        <v>7.5010276960402661E-2</v>
      </c>
      <c r="T25" s="386">
        <v>9.3156110649694618E-2</v>
      </c>
      <c r="U25" s="386">
        <v>8.9433574426537391E-2</v>
      </c>
      <c r="V25" s="386">
        <v>8.0890498176061892E-2</v>
      </c>
      <c r="W25" s="459">
        <v>8.6748901147300828E-2</v>
      </c>
      <c r="X25" s="386">
        <v>8.3185573364326526E-2</v>
      </c>
      <c r="Y25" s="386">
        <v>8.9060972006860209E-2</v>
      </c>
      <c r="Z25" s="386">
        <v>8.1722856679834116E-2</v>
      </c>
      <c r="AA25" s="386">
        <v>7.5503314779208214E-2</v>
      </c>
      <c r="AB25" s="459">
        <v>8.2469266582308354E-2</v>
      </c>
      <c r="AC25" s="459">
        <f>+AC24/AC$3</f>
        <v>8.4109827829462039E-2</v>
      </c>
      <c r="AE25" s="384">
        <f>INDEX(C25:AD25,1,MATCH(AE$2,$C$2:$AD$2,0))</f>
        <v>8.6748901147300828E-2</v>
      </c>
      <c r="AF25" s="384">
        <f>+AF24/AF$3</f>
        <v>8.3948545541569719E-2</v>
      </c>
      <c r="AG25" s="384">
        <f>+AG24/AG$3</f>
        <v>8.4068195081857242E-2</v>
      </c>
    </row>
    <row r="26" spans="1:37" ht="12.75" customHeight="1">
      <c r="M26" s="185"/>
      <c r="R26" s="185"/>
      <c r="W26" s="185"/>
      <c r="Z26" s="189"/>
      <c r="AA26" s="189"/>
      <c r="AB26" s="457"/>
      <c r="AC26" s="457"/>
    </row>
    <row r="27" spans="1:37" ht="12.75" customHeight="1">
      <c r="B27" s="168" t="s">
        <v>51</v>
      </c>
      <c r="C27" s="477">
        <f t="shared" ref="C27:Y27" si="8">+C24-C30+C33-C39-C37</f>
        <v>12499.173966728053</v>
      </c>
      <c r="D27" s="477">
        <f t="shared" si="8"/>
        <v>11443.14241372351</v>
      </c>
      <c r="E27" s="477">
        <f t="shared" si="8"/>
        <v>9179.1892287456758</v>
      </c>
      <c r="F27" s="477">
        <f t="shared" si="8"/>
        <v>9597.7324822976625</v>
      </c>
      <c r="G27" s="477">
        <f t="shared" si="8"/>
        <v>12046.058066245663</v>
      </c>
      <c r="H27" s="477">
        <f t="shared" si="8"/>
        <v>12841.475083590689</v>
      </c>
      <c r="I27" s="477">
        <f t="shared" si="8"/>
        <v>14486.449288628817</v>
      </c>
      <c r="J27" s="477">
        <f t="shared" si="8"/>
        <v>15095.856380064404</v>
      </c>
      <c r="K27" s="477">
        <f t="shared" si="8"/>
        <v>19243.242077686911</v>
      </c>
      <c r="L27" s="477">
        <f t="shared" si="8"/>
        <v>18693.755058667026</v>
      </c>
      <c r="M27" s="478">
        <f t="shared" si="8"/>
        <v>19723.857817499389</v>
      </c>
      <c r="N27" s="477">
        <f t="shared" si="8"/>
        <v>4044.4098456918664</v>
      </c>
      <c r="O27" s="477">
        <f t="shared" si="8"/>
        <v>5296.0732053146421</v>
      </c>
      <c r="P27" s="477">
        <f t="shared" si="8"/>
        <v>4450.9827799379436</v>
      </c>
      <c r="Q27" s="477">
        <f t="shared" si="8"/>
        <v>5086.289007507281</v>
      </c>
      <c r="R27" s="478">
        <f t="shared" si="8"/>
        <v>19871.64396669015</v>
      </c>
      <c r="S27" s="477">
        <f t="shared" si="8"/>
        <v>3007.3530558645725</v>
      </c>
      <c r="T27" s="477">
        <f t="shared" si="8"/>
        <v>3774.7526513329612</v>
      </c>
      <c r="U27" s="477">
        <f t="shared" si="8"/>
        <v>3829.5698700000485</v>
      </c>
      <c r="V27" s="477">
        <f t="shared" si="8"/>
        <v>3505.4112733694419</v>
      </c>
      <c r="W27" s="478">
        <f t="shared" si="8"/>
        <v>14778.952781114822</v>
      </c>
      <c r="X27" s="477">
        <f t="shared" si="8"/>
        <v>3325.1890654296658</v>
      </c>
      <c r="Y27" s="477">
        <f t="shared" si="8"/>
        <v>3851.1067490392397</v>
      </c>
      <c r="Z27" s="477"/>
      <c r="AA27" s="477"/>
      <c r="AB27" s="478"/>
      <c r="AC27" s="478"/>
      <c r="AE27" s="477">
        <f>INDEX(C27:AD27,1,MATCH(AE$2,$C$2:$AD$2,0))</f>
        <v>14778.952781114822</v>
      </c>
      <c r="AF27" s="477">
        <f>+AF24*AF28</f>
        <v>15611.959306676272</v>
      </c>
      <c r="AG27" s="477">
        <f>+AG24*AG28</f>
        <v>16884.947448554296</v>
      </c>
    </row>
    <row r="28" spans="1:37" s="234" customFormat="1" ht="12.75" customHeight="1">
      <c r="A28" s="278"/>
      <c r="B28" s="458" t="s">
        <v>50</v>
      </c>
      <c r="C28" s="386">
        <f t="shared" ref="C28:Y28" si="9">+C27/C24</f>
        <v>0.36831530432239412</v>
      </c>
      <c r="D28" s="384">
        <f t="shared" si="9"/>
        <v>0.36170183706075754</v>
      </c>
      <c r="E28" s="384">
        <f t="shared" si="9"/>
        <v>0.34537780781163957</v>
      </c>
      <c r="F28" s="384">
        <f t="shared" si="9"/>
        <v>0.34316030460985886</v>
      </c>
      <c r="G28" s="384">
        <f t="shared" si="9"/>
        <v>0.34814364568486367</v>
      </c>
      <c r="H28" s="384">
        <f t="shared" si="9"/>
        <v>0.33664739689309486</v>
      </c>
      <c r="I28" s="384">
        <f t="shared" si="9"/>
        <v>0.34888744871480548</v>
      </c>
      <c r="J28" s="384">
        <f t="shared" si="9"/>
        <v>0.33929162643092697</v>
      </c>
      <c r="K28" s="384">
        <f t="shared" si="9"/>
        <v>0.36931254938912839</v>
      </c>
      <c r="L28" s="384">
        <f t="shared" si="9"/>
        <v>0.35416985566970333</v>
      </c>
      <c r="M28" s="385">
        <f t="shared" si="9"/>
        <v>0.34379188239741298</v>
      </c>
      <c r="N28" s="384">
        <f t="shared" si="9"/>
        <v>0.3361776721778183</v>
      </c>
      <c r="O28" s="384">
        <f t="shared" si="9"/>
        <v>0.34561854905690415</v>
      </c>
      <c r="P28" s="384">
        <f t="shared" si="9"/>
        <v>0.31265277978526912</v>
      </c>
      <c r="Q28" s="384">
        <f t="shared" si="9"/>
        <v>0.29903046779782488</v>
      </c>
      <c r="R28" s="385">
        <f t="shared" si="9"/>
        <v>0.3333405180467599</v>
      </c>
      <c r="S28" s="384">
        <f t="shared" si="9"/>
        <v>0.22537733309807825</v>
      </c>
      <c r="T28" s="384">
        <f t="shared" si="9"/>
        <v>0.20927965589357003</v>
      </c>
      <c r="U28" s="384">
        <f t="shared" si="9"/>
        <v>0.22289154651236739</v>
      </c>
      <c r="V28" s="384">
        <f t="shared" si="9"/>
        <v>0.19664740448470971</v>
      </c>
      <c r="W28" s="385">
        <f t="shared" si="9"/>
        <v>0.21766163199865685</v>
      </c>
      <c r="X28" s="384">
        <f t="shared" si="9"/>
        <v>0.20904574208674548</v>
      </c>
      <c r="Y28" s="384">
        <f t="shared" si="9"/>
        <v>0.20827219211456802</v>
      </c>
      <c r="Z28" s="384"/>
      <c r="AA28" s="384"/>
      <c r="AB28" s="385"/>
      <c r="AC28" s="385"/>
      <c r="AE28" s="384">
        <f>INDEX(C28:AD28,1,MATCH(AE$2,$C$2:$AD$2,0))</f>
        <v>0.21766163199865685</v>
      </c>
      <c r="AF28" s="476">
        <v>0.22</v>
      </c>
      <c r="AG28" s="476">
        <f>+AF28</f>
        <v>0.22</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4.6038814556110399</v>
      </c>
      <c r="D30" s="174">
        <v>-16.43637890022795</v>
      </c>
      <c r="E30" s="174">
        <v>9.3567325966235142</v>
      </c>
      <c r="F30" s="174">
        <v>57.074126878345666</v>
      </c>
      <c r="G30" s="174">
        <v>71.906962158622505</v>
      </c>
      <c r="H30" s="174">
        <v>400.5146669638786</v>
      </c>
      <c r="I30" s="174">
        <v>4.5250361004751234</v>
      </c>
      <c r="J30" s="174">
        <v>-2.295482677796354</v>
      </c>
      <c r="K30" s="174">
        <v>-18.108623909890909</v>
      </c>
      <c r="L30" s="174">
        <v>-34.248516584500237</v>
      </c>
      <c r="M30" s="175">
        <v>-23.208282504871562</v>
      </c>
      <c r="N30" s="174">
        <v>0.2799164985240099</v>
      </c>
      <c r="O30" s="174">
        <v>-5.3138103733612638</v>
      </c>
      <c r="P30" s="174">
        <v>-4.2216105647069782</v>
      </c>
      <c r="Q30" s="174">
        <v>-9.2680447184210237</v>
      </c>
      <c r="R30" s="175">
        <v>-19.253799149370739</v>
      </c>
      <c r="S30" s="174">
        <v>-17.79899275292389</v>
      </c>
      <c r="T30" s="174">
        <v>-9.0527655621600474</v>
      </c>
      <c r="U30" s="174">
        <v>5.0339908658962074</v>
      </c>
      <c r="V30" s="174">
        <v>8.2698459570572886</v>
      </c>
      <c r="W30" s="175">
        <v>-14.47537110713645</v>
      </c>
      <c r="X30" s="174">
        <v>3.3828846629422404</v>
      </c>
      <c r="Y30" s="174">
        <v>4.6668867584668874</v>
      </c>
      <c r="Z30" s="174"/>
      <c r="AA30" s="174"/>
      <c r="AB30" s="175"/>
      <c r="AC30" s="175"/>
      <c r="AE30" s="174">
        <f>INDEX(C30:AD30,1,MATCH(AE$2,$C$2:$AD$2,0))</f>
        <v>-14.47537110713645</v>
      </c>
      <c r="AF30" s="477">
        <f>+AF24*AF31</f>
        <v>0</v>
      </c>
      <c r="AG30" s="477">
        <f>+AG24*AG31</f>
        <v>0</v>
      </c>
    </row>
    <row r="31" spans="1:37" s="234" customFormat="1" ht="12.75" customHeight="1">
      <c r="A31" s="278"/>
      <c r="B31" s="458" t="s">
        <v>49</v>
      </c>
      <c r="C31" s="386">
        <f t="shared" ref="C31:Y31" si="10">+C30/C24</f>
        <v>1.3566336494726702E-4</v>
      </c>
      <c r="D31" s="384">
        <f t="shared" si="10"/>
        <v>-5.1953110674471143E-4</v>
      </c>
      <c r="E31" s="384">
        <f t="shared" si="10"/>
        <v>3.5205808617403724E-4</v>
      </c>
      <c r="F31" s="384">
        <f t="shared" si="10"/>
        <v>2.0406460381177573E-3</v>
      </c>
      <c r="G31" s="384">
        <f t="shared" si="10"/>
        <v>2.0781862264282265E-3</v>
      </c>
      <c r="H31" s="384">
        <f t="shared" si="10"/>
        <v>1.0499745486652709E-2</v>
      </c>
      <c r="I31" s="384">
        <f t="shared" si="10"/>
        <v>1.0897965878197534E-4</v>
      </c>
      <c r="J31" s="384">
        <f t="shared" si="10"/>
        <v>-5.1592836576140085E-5</v>
      </c>
      <c r="K31" s="384">
        <f t="shared" si="10"/>
        <v>-3.4753717877120951E-4</v>
      </c>
      <c r="L31" s="384">
        <f t="shared" si="10"/>
        <v>-6.4886868034628119E-4</v>
      </c>
      <c r="M31" s="385">
        <f t="shared" si="10"/>
        <v>-4.0452629517952508E-4</v>
      </c>
      <c r="N31" s="384">
        <f t="shared" si="10"/>
        <v>2.3267097170729402E-5</v>
      </c>
      <c r="O31" s="384">
        <f t="shared" si="10"/>
        <v>-3.4677606596556399E-4</v>
      </c>
      <c r="P31" s="384">
        <f t="shared" si="10"/>
        <v>-2.9654086377860548E-4</v>
      </c>
      <c r="Q31" s="384">
        <f t="shared" si="10"/>
        <v>-5.448820827188577E-4</v>
      </c>
      <c r="R31" s="385">
        <f t="shared" si="10"/>
        <v>-3.2297636740965174E-4</v>
      </c>
      <c r="S31" s="384">
        <f t="shared" si="10"/>
        <v>-1.3338937743486059E-3</v>
      </c>
      <c r="T31" s="384">
        <f t="shared" si="10"/>
        <v>-5.0190299517108717E-4</v>
      </c>
      <c r="U31" s="384">
        <f t="shared" si="10"/>
        <v>2.9299217596693775E-4</v>
      </c>
      <c r="V31" s="384">
        <f t="shared" si="10"/>
        <v>4.6392380697187684E-4</v>
      </c>
      <c r="W31" s="385">
        <f t="shared" si="10"/>
        <v>-2.1319053830334077E-4</v>
      </c>
      <c r="X31" s="384">
        <f t="shared" si="10"/>
        <v>2.1267290997399339E-4</v>
      </c>
      <c r="Y31" s="384">
        <f t="shared" si="10"/>
        <v>2.5239049418166246E-4</v>
      </c>
      <c r="Z31" s="384"/>
      <c r="AA31" s="384"/>
      <c r="AB31" s="385"/>
      <c r="AC31" s="385"/>
      <c r="AE31" s="384">
        <f>INDEX(C31:AD31,1,MATCH(AE$2,$C$2:$AD$2,0))</f>
        <v>-2.1319053830334077E-4</v>
      </c>
      <c r="AF31" s="476">
        <v>0</v>
      </c>
      <c r="AG31" s="476">
        <f>+AF31</f>
        <v>0</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-2.8407311328510354</v>
      </c>
      <c r="D33" s="174">
        <v>-3.996526635975008</v>
      </c>
      <c r="E33" s="174">
        <v>-2.2322390595287582</v>
      </c>
      <c r="F33" s="174">
        <v>-3.1092959914209155</v>
      </c>
      <c r="G33" s="174">
        <v>6.4271931707783132</v>
      </c>
      <c r="H33" s="174">
        <v>-10.454346173616658</v>
      </c>
      <c r="I33" s="174">
        <v>-122.08627766767624</v>
      </c>
      <c r="J33" s="174">
        <v>-56.58338087521539</v>
      </c>
      <c r="K33" s="174">
        <v>27.763839666286501</v>
      </c>
      <c r="L33" s="174">
        <v>-23.772436745042477</v>
      </c>
      <c r="M33" s="175">
        <v>-78.023243694714395</v>
      </c>
      <c r="N33" s="174">
        <v>0.21241379310344827</v>
      </c>
      <c r="O33" s="174">
        <v>-0.62841961819451819</v>
      </c>
      <c r="P33" s="174">
        <v>1.0422709561566283</v>
      </c>
      <c r="Q33" s="174">
        <v>2.0155518569233637</v>
      </c>
      <c r="R33" s="175">
        <v>2.6390252534125325</v>
      </c>
      <c r="S33" s="174">
        <v>1.4039637446321949</v>
      </c>
      <c r="T33" s="174">
        <v>2.9549518768862337</v>
      </c>
      <c r="U33" s="174">
        <v>-19.382402544740263</v>
      </c>
      <c r="V33" s="174">
        <v>-42.821209568411447</v>
      </c>
      <c r="W33" s="175">
        <v>-56.764039800076539</v>
      </c>
      <c r="X33" s="174">
        <v>-42.681174185007215</v>
      </c>
      <c r="Y33" s="174">
        <v>-4.1832924254473163</v>
      </c>
      <c r="Z33" s="174"/>
      <c r="AA33" s="174"/>
      <c r="AB33" s="175"/>
      <c r="AC33" s="175"/>
      <c r="AE33" s="174">
        <f>INDEX(C33:AD33,1,MATCH(AE$2,$C$2:$AD$2,0))</f>
        <v>-56.764039800076539</v>
      </c>
      <c r="AF33" s="475">
        <f>+AE33</f>
        <v>-56.764039800076539</v>
      </c>
      <c r="AG33" s="475">
        <f>+AF33</f>
        <v>-56.764039800076539</v>
      </c>
    </row>
    <row r="34" spans="1:36" ht="12.75" customHeight="1">
      <c r="M34" s="185"/>
      <c r="R34" s="185"/>
      <c r="W34" s="185"/>
      <c r="AB34" s="185"/>
      <c r="AC34" s="185"/>
    </row>
    <row r="35" spans="1:36" s="171" customFormat="1" ht="12.75" customHeight="1" thickBot="1">
      <c r="A35" s="286"/>
      <c r="B35" s="173" t="s">
        <v>48</v>
      </c>
      <c r="C35" s="170">
        <f t="shared" ref="C35:Y35" si="11">+C24-C27-C30+C33</f>
        <v>21429.451467306531</v>
      </c>
      <c r="D35" s="170">
        <f t="shared" si="11"/>
        <v>20206.246000129955</v>
      </c>
      <c r="E35" s="170">
        <f t="shared" si="11"/>
        <v>17386.462783627394</v>
      </c>
      <c r="F35" s="170">
        <f t="shared" si="11"/>
        <v>18310.740006854172</v>
      </c>
      <c r="G35" s="170">
        <f t="shared" si="11"/>
        <v>22489.289195657184</v>
      </c>
      <c r="H35" s="170">
        <f t="shared" si="11"/>
        <v>24892.73451479277</v>
      </c>
      <c r="I35" s="170">
        <f t="shared" si="11"/>
        <v>26908.780730653158</v>
      </c>
      <c r="J35" s="170">
        <f t="shared" si="11"/>
        <v>29342.130815175002</v>
      </c>
      <c r="K35" s="170">
        <f t="shared" si="11"/>
        <v>32908.20359079857</v>
      </c>
      <c r="L35" s="170">
        <f t="shared" si="11"/>
        <v>34098.612984616964</v>
      </c>
      <c r="M35" s="172">
        <f t="shared" si="11"/>
        <v>37592.832563310694</v>
      </c>
      <c r="N35" s="170">
        <f t="shared" si="11"/>
        <v>7986.0951149417133</v>
      </c>
      <c r="O35" s="170">
        <f t="shared" si="11"/>
        <v>10032.07563891007</v>
      </c>
      <c r="P35" s="170">
        <f t="shared" si="11"/>
        <v>9790.4659933177463</v>
      </c>
      <c r="Q35" s="170">
        <f t="shared" si="11"/>
        <v>11934.261387079199</v>
      </c>
      <c r="R35" s="172">
        <f t="shared" si="11"/>
        <v>39763.895836873511</v>
      </c>
      <c r="S35" s="170">
        <f t="shared" si="11"/>
        <v>10355.485724719392</v>
      </c>
      <c r="T35" s="170">
        <f t="shared" si="11"/>
        <v>14274.137988221679</v>
      </c>
      <c r="U35" s="170">
        <f t="shared" si="11"/>
        <v>13327.328730011734</v>
      </c>
      <c r="V35" s="170">
        <f t="shared" si="11"/>
        <v>14269.368714534014</v>
      </c>
      <c r="W35" s="172">
        <f t="shared" si="11"/>
        <v>53077.508758984302</v>
      </c>
      <c r="X35" s="170">
        <f t="shared" si="11"/>
        <v>12535.261078005671</v>
      </c>
      <c r="Y35" s="170">
        <f t="shared" si="11"/>
        <v>14630.782089498389</v>
      </c>
      <c r="Z35" s="170"/>
      <c r="AA35" s="170"/>
      <c r="AB35" s="172"/>
      <c r="AC35" s="172"/>
      <c r="AE35" s="170">
        <f>+AE24-AE27-AE30+AE33</f>
        <v>53077.508758984302</v>
      </c>
      <c r="AF35" s="170">
        <f>+AF24-AF27-AF30+AF33</f>
        <v>55294.728047506702</v>
      </c>
      <c r="AG35" s="170">
        <f>+AG24-AG27-AG30+AG33</f>
        <v>59808.049641437887</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15.78505022632422</v>
      </c>
      <c r="D37" s="174">
        <v>9.9314964791383495</v>
      </c>
      <c r="E37" s="174">
        <v>0</v>
      </c>
      <c r="F37" s="174">
        <v>0</v>
      </c>
      <c r="G37" s="174">
        <v>0</v>
      </c>
      <c r="H37" s="174">
        <v>0</v>
      </c>
      <c r="I37" s="174">
        <v>0</v>
      </c>
      <c r="J37" s="174">
        <v>0</v>
      </c>
      <c r="K37" s="174">
        <v>0</v>
      </c>
      <c r="L37" s="174">
        <v>0</v>
      </c>
      <c r="M37" s="175">
        <v>0</v>
      </c>
      <c r="N37" s="174">
        <v>0</v>
      </c>
      <c r="O37" s="174">
        <v>0</v>
      </c>
      <c r="P37" s="174">
        <v>0</v>
      </c>
      <c r="Q37" s="174">
        <v>0</v>
      </c>
      <c r="R37" s="175">
        <v>0</v>
      </c>
      <c r="S37" s="174">
        <v>0</v>
      </c>
      <c r="T37" s="174">
        <v>0</v>
      </c>
      <c r="U37" s="174">
        <v>0</v>
      </c>
      <c r="V37" s="174">
        <v>0</v>
      </c>
      <c r="W37" s="175">
        <v>0</v>
      </c>
      <c r="X37" s="174">
        <v>0</v>
      </c>
      <c r="Y37" s="174">
        <v>0</v>
      </c>
      <c r="Z37" s="174"/>
      <c r="AA37" s="174"/>
      <c r="AB37" s="175"/>
      <c r="AC37" s="175"/>
      <c r="AE37" s="174">
        <f>INDEX(C37:AD37,1,MATCH(AE$2,$C$2:$AD$2,0))</f>
        <v>0</v>
      </c>
      <c r="AF37" s="475">
        <f>+AE37</f>
        <v>0</v>
      </c>
      <c r="AG37" s="475">
        <f>+AF37</f>
        <v>0</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21413.666417080214</v>
      </c>
      <c r="D39" s="170">
        <v>20196.314503650818</v>
      </c>
      <c r="E39" s="170">
        <v>17386.462783627394</v>
      </c>
      <c r="F39" s="170">
        <v>18310.740006854172</v>
      </c>
      <c r="G39" s="170">
        <v>22489.289195657184</v>
      </c>
      <c r="H39" s="170">
        <v>24892.73451479277</v>
      </c>
      <c r="I39" s="170">
        <v>26908.780730653165</v>
      </c>
      <c r="J39" s="170">
        <v>29342.130815174998</v>
      </c>
      <c r="K39" s="170">
        <v>32908.20359079857</v>
      </c>
      <c r="L39" s="170">
        <v>34098.612984616964</v>
      </c>
      <c r="M39" s="172">
        <v>37592.832563310694</v>
      </c>
      <c r="N39" s="170">
        <v>7986.0951149417133</v>
      </c>
      <c r="O39" s="170">
        <v>10032.07563891007</v>
      </c>
      <c r="P39" s="170">
        <v>9790.4659933177463</v>
      </c>
      <c r="Q39" s="170">
        <v>11934.261387079199</v>
      </c>
      <c r="R39" s="172">
        <v>39763.895836873511</v>
      </c>
      <c r="S39" s="170">
        <v>10355.485724719392</v>
      </c>
      <c r="T39" s="170">
        <v>14274.137988221679</v>
      </c>
      <c r="U39" s="170">
        <v>13327.328730011735</v>
      </c>
      <c r="V39" s="170">
        <v>14269.368714534015</v>
      </c>
      <c r="W39" s="172">
        <v>53077.508758984295</v>
      </c>
      <c r="X39" s="170">
        <v>12535.261078005671</v>
      </c>
      <c r="Y39" s="170">
        <v>14630.782089498387</v>
      </c>
      <c r="Z39" s="170">
        <v>13496.023471659815</v>
      </c>
      <c r="AA39" s="170">
        <v>13741.448351814113</v>
      </c>
      <c r="AB39" s="172">
        <v>54245.432059567815</v>
      </c>
      <c r="AC39" s="172">
        <v>59510.921952472418</v>
      </c>
      <c r="AE39" s="170">
        <f>+AE35-AE37</f>
        <v>53077.508758984302</v>
      </c>
      <c r="AF39" s="170">
        <f>+AF35-AF37</f>
        <v>55294.728047506702</v>
      </c>
      <c r="AG39" s="170">
        <f>+AG35-AG37</f>
        <v>59808.049641437887</v>
      </c>
      <c r="AI39" s="245">
        <f>+AF39/AB39-1</f>
        <v>1.9343490282953901E-2</v>
      </c>
      <c r="AJ39" s="245">
        <f>+AG39/AC39-1</f>
        <v>4.9928261773992677E-3</v>
      </c>
    </row>
    <row r="40" spans="1:36" s="234" customFormat="1" ht="12.75" customHeight="1" thickTop="1">
      <c r="A40" s="278"/>
      <c r="B40" s="458" t="s">
        <v>47</v>
      </c>
      <c r="C40" s="386">
        <v>5.906418823053209E-2</v>
      </c>
      <c r="D40" s="386">
        <v>5.4908703923273634E-2</v>
      </c>
      <c r="E40" s="386">
        <v>4.5999676830713543E-2</v>
      </c>
      <c r="F40" s="386">
        <v>4.7863301231304799E-2</v>
      </c>
      <c r="G40" s="386">
        <v>5.3459393113969904E-2</v>
      </c>
      <c r="H40" s="386">
        <v>5.4833480154602654E-2</v>
      </c>
      <c r="I40" s="386">
        <v>5.5682218093743394E-2</v>
      </c>
      <c r="J40" s="386">
        <v>5.6635902733407156E-2</v>
      </c>
      <c r="K40" s="386">
        <v>5.9637185089744534E-2</v>
      </c>
      <c r="L40" s="386">
        <v>5.7724811738826751E-2</v>
      </c>
      <c r="M40" s="459">
        <v>5.8971099338009522E-2</v>
      </c>
      <c r="N40" s="386">
        <v>5.0738367084357215E-2</v>
      </c>
      <c r="O40" s="386">
        <v>5.8768886336217449E-2</v>
      </c>
      <c r="P40" s="386">
        <v>5.6644216964834439E-2</v>
      </c>
      <c r="Q40" s="386">
        <v>5.7882956585187509E-2</v>
      </c>
      <c r="R40" s="459">
        <v>5.6534402101092278E-2</v>
      </c>
      <c r="S40" s="386">
        <v>5.8212608805507493E-2</v>
      </c>
      <c r="T40" s="386">
        <v>7.3722448806793128E-2</v>
      </c>
      <c r="U40" s="386">
        <v>6.9372492521017029E-2</v>
      </c>
      <c r="V40" s="386">
        <v>6.475174992371871E-2</v>
      </c>
      <c r="W40" s="459">
        <v>6.7812964838370571E-2</v>
      </c>
      <c r="X40" s="386">
        <v>6.5555084337443753E-2</v>
      </c>
      <c r="Y40" s="386">
        <v>7.0469421090333967E-2</v>
      </c>
      <c r="Z40" s="386">
        <v>6.4283213678302462E-2</v>
      </c>
      <c r="AA40" s="386">
        <v>5.7941316960185736E-2</v>
      </c>
      <c r="AB40" s="459">
        <v>6.4203092703294148E-2</v>
      </c>
      <c r="AC40" s="459">
        <f>+AC39/AC$3</f>
        <v>6.5217739775622202E-2</v>
      </c>
      <c r="AE40" s="384">
        <f>INDEX(C40:AD40,1,MATCH(AE$2,$C$2:$AD$2,0))</f>
        <v>6.7812964838370571E-2</v>
      </c>
      <c r="AF40" s="384">
        <f>+AF39/AF$3</f>
        <v>6.5412714637191588E-2</v>
      </c>
      <c r="AG40" s="384">
        <f>+AG39/AG$3</f>
        <v>6.5511015418262736E-2</v>
      </c>
    </row>
    <row r="41" spans="1:36">
      <c r="A41" s="168"/>
      <c r="B41" s="458" t="s">
        <v>46</v>
      </c>
      <c r="C41" s="386"/>
      <c r="D41" s="384">
        <v>-4.991697309561538E-2</v>
      </c>
      <c r="E41" s="384">
        <v>-0.14031531436141687</v>
      </c>
      <c r="F41" s="384">
        <v>5.3160739750764963E-2</v>
      </c>
      <c r="G41" s="384">
        <v>0.20112964268791478</v>
      </c>
      <c r="H41" s="384">
        <v>0.1068706662191754</v>
      </c>
      <c r="I41" s="384">
        <v>8.0989343081706799E-2</v>
      </c>
      <c r="J41" s="384">
        <v>9.0429592811311688E-2</v>
      </c>
      <c r="K41" s="384">
        <v>0.12153421297471989</v>
      </c>
      <c r="L41" s="384">
        <v>3.6173636477417448E-2</v>
      </c>
      <c r="M41" s="385">
        <v>0.10247395048795949</v>
      </c>
      <c r="N41" s="384"/>
      <c r="O41" s="384"/>
      <c r="P41" s="384"/>
      <c r="Q41" s="384"/>
      <c r="R41" s="385">
        <v>5.7752053397585712E-2</v>
      </c>
      <c r="S41" s="384">
        <v>0.29668950540604366</v>
      </c>
      <c r="T41" s="384">
        <v>0.42284991680669637</v>
      </c>
      <c r="U41" s="384">
        <v>0.36125581143001684</v>
      </c>
      <c r="V41" s="384">
        <v>0.19566416820591459</v>
      </c>
      <c r="W41" s="385">
        <v>0.33481661295785115</v>
      </c>
      <c r="X41" s="384">
        <v>0.21049474754071418</v>
      </c>
      <c r="Y41" s="384">
        <v>2.498533372530054E-2</v>
      </c>
      <c r="Z41" s="384">
        <v>1.2657806006405314E-2</v>
      </c>
      <c r="AA41" s="384">
        <v>-3.6996756708808753E-2</v>
      </c>
      <c r="AB41" s="385">
        <v>2.2004109233665359E-2</v>
      </c>
      <c r="AC41" s="385">
        <v>9.7067894806745825E-2</v>
      </c>
      <c r="AD41" s="234"/>
      <c r="AE41" s="384">
        <f>INDEX(C41:AD41,1,MATCH(AE$2,$C$2:$AD$2,0))</f>
        <v>0.33481661295785115</v>
      </c>
      <c r="AF41" s="386">
        <f>+AF39/AE39-1</f>
        <v>4.177323578976555E-2</v>
      </c>
      <c r="AG41" s="386">
        <f>+AG39/AF39-1</f>
        <v>8.1623000117724498E-2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40587.624011006956</v>
      </c>
      <c r="D43" s="174">
        <v>53392.898995858755</v>
      </c>
      <c r="E43" s="174">
        <v>64793.735253566781</v>
      </c>
      <c r="F43" s="174">
        <v>62275.920521830682</v>
      </c>
      <c r="G43" s="174">
        <v>59498.000610405936</v>
      </c>
      <c r="H43" s="174">
        <v>69903.034436209244</v>
      </c>
      <c r="I43" s="174">
        <v>79048.28094495862</v>
      </c>
      <c r="J43" s="174">
        <v>86487.557848420241</v>
      </c>
      <c r="K43" s="174">
        <v>97726.367123094824</v>
      </c>
      <c r="L43" s="174">
        <v>118656.26481214716</v>
      </c>
      <c r="M43" s="175">
        <v>138696.25138285017</v>
      </c>
      <c r="N43" s="174">
        <v>143842.43253732959</v>
      </c>
      <c r="O43" s="174">
        <v>147561.32024940578</v>
      </c>
      <c r="P43" s="174">
        <v>159746.40916129854</v>
      </c>
      <c r="Q43" s="174">
        <v>171279.52562206288</v>
      </c>
      <c r="R43" s="175">
        <v>155607.22455107977</v>
      </c>
      <c r="S43" s="174">
        <v>172152.03375953282</v>
      </c>
      <c r="T43" s="174">
        <v>170681.33368897127</v>
      </c>
      <c r="U43" s="174">
        <v>172466.48171088583</v>
      </c>
      <c r="V43" s="174">
        <v>175451.65415125462</v>
      </c>
      <c r="W43" s="175">
        <v>172682.63485126739</v>
      </c>
      <c r="X43" s="174">
        <v>220145.69574918956</v>
      </c>
      <c r="Y43" s="174">
        <v>262751.84023959929</v>
      </c>
      <c r="Z43" s="174"/>
      <c r="AA43" s="174"/>
      <c r="AB43" s="175"/>
      <c r="AC43" s="175"/>
      <c r="AE43" s="174">
        <f>INDEX(C43:AD43,1,MATCH(AE$2,$C$2:$AD$2,0))</f>
        <v>172682.63485126739</v>
      </c>
      <c r="AF43" s="189">
        <v>265516.72838764574</v>
      </c>
      <c r="AG43" s="474">
        <f>+AF43</f>
        <v>265516.72838764574</v>
      </c>
    </row>
    <row r="44" spans="1:36" ht="12.75" customHeight="1">
      <c r="B44" s="168" t="s">
        <v>40</v>
      </c>
      <c r="C44" s="174">
        <v>15656.572413969221</v>
      </c>
      <c r="D44" s="174">
        <v>16752.455164014125</v>
      </c>
      <c r="E44" s="174">
        <v>15014.210477019291</v>
      </c>
      <c r="F44" s="174">
        <v>20687.673676501392</v>
      </c>
      <c r="G44" s="174">
        <v>29114.0117884797</v>
      </c>
      <c r="H44" s="174">
        <v>30072.219785240002</v>
      </c>
      <c r="I44" s="174">
        <v>34819.663336259546</v>
      </c>
      <c r="J44" s="174">
        <v>41198.325549858411</v>
      </c>
      <c r="K44" s="174">
        <v>42329.066643166312</v>
      </c>
      <c r="L44" s="174">
        <v>48085.736828970956</v>
      </c>
      <c r="M44" s="175">
        <v>49462.783131176831</v>
      </c>
      <c r="N44" s="174">
        <v>56005.017511222824</v>
      </c>
      <c r="O44" s="174">
        <v>56986.75797639216</v>
      </c>
      <c r="P44" s="174">
        <v>57079.635541121737</v>
      </c>
      <c r="Q44" s="174">
        <v>61207.633310919788</v>
      </c>
      <c r="R44" s="175">
        <v>57829.932947350266</v>
      </c>
      <c r="S44" s="174">
        <v>62327.019782021103</v>
      </c>
      <c r="T44" s="174">
        <v>58984.817341677663</v>
      </c>
      <c r="U44" s="174">
        <v>58672.489140942336</v>
      </c>
      <c r="V44" s="174">
        <v>61707.489543258853</v>
      </c>
      <c r="W44" s="175">
        <v>60402.548692962046</v>
      </c>
      <c r="X44" s="174">
        <v>64097.6333532403</v>
      </c>
      <c r="Y44" s="174">
        <v>65099.888818339452</v>
      </c>
      <c r="Z44" s="174"/>
      <c r="AA44" s="174"/>
      <c r="AB44" s="175"/>
      <c r="AC44" s="175"/>
      <c r="AE44" s="174">
        <f>INDEX(C44:AD44,1,MATCH(AE$2,$C$2:$AD$2,0))</f>
        <v>60402.548692962046</v>
      </c>
      <c r="AF44" s="174">
        <v>69680.604754564993</v>
      </c>
      <c r="AG44" s="472">
        <f>+AF44</f>
        <v>69680.604754564993</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81</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290185.7660710683</v>
      </c>
      <c r="D3" s="179">
        <v>274190.29943367193</v>
      </c>
      <c r="E3" s="179">
        <v>241216.5963868757</v>
      </c>
      <c r="F3" s="179">
        <v>177811.86285128878</v>
      </c>
      <c r="G3" s="179">
        <v>190637.61217961533</v>
      </c>
      <c r="H3" s="179">
        <v>221427.00091278384</v>
      </c>
      <c r="I3" s="179">
        <v>223504.00568791202</v>
      </c>
      <c r="J3" s="179">
        <v>253507.80056193896</v>
      </c>
      <c r="K3" s="179">
        <v>291661.77692040073</v>
      </c>
      <c r="L3" s="179">
        <v>305289.75794369617</v>
      </c>
      <c r="M3" s="180">
        <v>308561.44236222375</v>
      </c>
      <c r="N3" s="179">
        <v>78274.445855661324</v>
      </c>
      <c r="O3" s="179">
        <v>79609.978939240609</v>
      </c>
      <c r="P3" s="179">
        <v>72198.853365183881</v>
      </c>
      <c r="Q3" s="179">
        <v>81491.282392365218</v>
      </c>
      <c r="R3" s="180">
        <v>311557.33174877649</v>
      </c>
      <c r="S3" s="179">
        <v>80438.699430207707</v>
      </c>
      <c r="T3" s="179">
        <v>78406.899796623591</v>
      </c>
      <c r="U3" s="179">
        <v>76769.404266909813</v>
      </c>
      <c r="V3" s="179">
        <v>83492.463885211415</v>
      </c>
      <c r="W3" s="180">
        <v>307280.8749411676</v>
      </c>
      <c r="X3" s="179">
        <v>78611.203370602991</v>
      </c>
      <c r="Y3" s="179">
        <v>78664.022902976722</v>
      </c>
      <c r="Z3" s="179">
        <v>74199.931272650851</v>
      </c>
      <c r="AA3" s="179">
        <v>68584.705545423072</v>
      </c>
      <c r="AB3" s="180">
        <v>291799.53654776962</v>
      </c>
      <c r="AC3" s="180">
        <v>297346.53529226547</v>
      </c>
      <c r="AE3" s="179">
        <f>INDEX(C3:AD3,1,MATCH(AE$2,$C$2:$AD$2,0))</f>
        <v>307280.8749411676</v>
      </c>
      <c r="AF3" s="179">
        <f>+AE3*(1+AF4)</f>
        <v>291916.83119410923</v>
      </c>
      <c r="AG3" s="179">
        <f>+AF3*(1+AG4)</f>
        <v>296879.41732440906</v>
      </c>
      <c r="AI3" s="245">
        <f>+AF3/AB3-1</f>
        <v>4.0196995419283787E-4</v>
      </c>
      <c r="AJ3" s="245">
        <f>+AG3/AC3-1</f>
        <v>-1.5709548032811771E-3</v>
      </c>
    </row>
    <row r="4" spans="1:37" s="234" customFormat="1" ht="12.75" customHeight="1">
      <c r="A4" s="278"/>
      <c r="B4" s="458" t="s">
        <v>60</v>
      </c>
      <c r="C4" s="386"/>
      <c r="D4" s="384">
        <v>-5.5121472200255983E-2</v>
      </c>
      <c r="E4" s="384">
        <v>-0.12025845959868742</v>
      </c>
      <c r="F4" s="384">
        <v>-0.26285394324151357</v>
      </c>
      <c r="G4" s="384">
        <v>7.2131010398632567E-2</v>
      </c>
      <c r="H4" s="384">
        <v>0.16150741913489397</v>
      </c>
      <c r="I4" s="384">
        <v>9.3800880947951804E-3</v>
      </c>
      <c r="J4" s="384">
        <v>0.13424276125020551</v>
      </c>
      <c r="K4" s="384">
        <v>0.15050415124855188</v>
      </c>
      <c r="L4" s="384">
        <v>4.6725289707792994E-2</v>
      </c>
      <c r="M4" s="385">
        <v>1.0716653059585912E-2</v>
      </c>
      <c r="N4" s="384"/>
      <c r="O4" s="384"/>
      <c r="P4" s="384"/>
      <c r="Q4" s="384"/>
      <c r="R4" s="385">
        <v>9.7092150063124993E-3</v>
      </c>
      <c r="S4" s="384">
        <v>2.7649554728720549E-2</v>
      </c>
      <c r="T4" s="384">
        <v>-1.5112165065829575E-2</v>
      </c>
      <c r="U4" s="384">
        <v>6.3305034480367173E-2</v>
      </c>
      <c r="V4" s="384">
        <v>2.455700087293855E-2</v>
      </c>
      <c r="W4" s="385">
        <v>-1.3726066992566288E-2</v>
      </c>
      <c r="X4" s="384">
        <v>-2.2719114960210618E-2</v>
      </c>
      <c r="Y4" s="384">
        <v>3.2793428514590328E-3</v>
      </c>
      <c r="Z4" s="384">
        <v>-3.3470013461684434E-2</v>
      </c>
      <c r="AA4" s="384">
        <v>-0.17855214286506249</v>
      </c>
      <c r="AB4" s="385">
        <v>-5.0381718017309285E-2</v>
      </c>
      <c r="AC4" s="385">
        <f>+AC3/AB3-1</f>
        <v>1.9009621502903862E-2</v>
      </c>
      <c r="AE4" s="384">
        <f>INDEX(C4:AD4,1,MATCH(AE$2,$C$2:$AD$2,0))</f>
        <v>-1.3726066992566288E-2</v>
      </c>
      <c r="AF4" s="476">
        <v>-0.05</v>
      </c>
      <c r="AG4" s="476">
        <v>1.7000000000000001E-2</v>
      </c>
    </row>
    <row r="5" spans="1:37" s="187" customFormat="1" ht="12.75" customHeight="1">
      <c r="A5" s="313"/>
      <c r="B5" s="458" t="s">
        <v>93</v>
      </c>
      <c r="C5" s="384"/>
      <c r="D5" s="384"/>
      <c r="E5" s="384"/>
      <c r="F5" s="384"/>
      <c r="G5" s="384"/>
      <c r="H5" s="384"/>
      <c r="I5" s="384"/>
      <c r="J5" s="384"/>
      <c r="K5" s="384"/>
      <c r="L5" s="384"/>
      <c r="M5" s="385"/>
      <c r="N5" s="384"/>
      <c r="O5" s="384">
        <v>1.706218509731805E-2</v>
      </c>
      <c r="P5" s="384">
        <v>-9.309292217892684E-2</v>
      </c>
      <c r="Q5" s="384">
        <v>0.12870604717473788</v>
      </c>
      <c r="R5" s="385"/>
      <c r="S5" s="384">
        <v>-1.2916509978202595E-2</v>
      </c>
      <c r="T5" s="384">
        <v>-2.5258981659033397E-2</v>
      </c>
      <c r="U5" s="384">
        <v>-2.0884584570506015E-2</v>
      </c>
      <c r="V5" s="384">
        <v>8.7574726969705807E-2</v>
      </c>
      <c r="W5" s="385"/>
      <c r="X5" s="384">
        <v>-5.8463486253314656E-2</v>
      </c>
      <c r="Y5" s="384">
        <v>6.7190845717912673E-4</v>
      </c>
      <c r="Z5" s="384">
        <v>-5.674883467162406E-2</v>
      </c>
      <c r="AA5" s="384">
        <v>-7.5676966688747904E-2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18597.403688129518</v>
      </c>
      <c r="D7" s="466">
        <f t="shared" si="1"/>
        <v>19782.992397284295</v>
      </c>
      <c r="E7" s="466">
        <f t="shared" si="1"/>
        <v>13149.075012077696</v>
      </c>
      <c r="F7" s="466">
        <f t="shared" si="1"/>
        <v>14143.401173365166</v>
      </c>
      <c r="G7" s="466">
        <f t="shared" si="1"/>
        <v>18329.693392507375</v>
      </c>
      <c r="H7" s="466">
        <f t="shared" si="1"/>
        <v>25908.051316608457</v>
      </c>
      <c r="I7" s="466">
        <f t="shared" si="1"/>
        <v>20756.167262467261</v>
      </c>
      <c r="J7" s="466">
        <f t="shared" si="1"/>
        <v>25426.941454867723</v>
      </c>
      <c r="K7" s="466">
        <f t="shared" si="1"/>
        <v>26348.711304480767</v>
      </c>
      <c r="L7" s="466">
        <f t="shared" si="1"/>
        <v>34896.609965321652</v>
      </c>
      <c r="M7" s="482">
        <f t="shared" si="1"/>
        <v>41303.400091224437</v>
      </c>
      <c r="N7" s="466">
        <f t="shared" si="1"/>
        <v>8297.3469610790253</v>
      </c>
      <c r="O7" s="466">
        <f t="shared" si="1"/>
        <v>9078.2735542997289</v>
      </c>
      <c r="P7" s="466">
        <f t="shared" si="1"/>
        <v>7120.1313646002618</v>
      </c>
      <c r="Q7" s="466">
        <f t="shared" si="1"/>
        <v>8993.6892934954485</v>
      </c>
      <c r="R7" s="482">
        <f t="shared" si="1"/>
        <v>38909.631413446434</v>
      </c>
      <c r="S7" s="466">
        <f t="shared" si="1"/>
        <v>8469.2550684985454</v>
      </c>
      <c r="T7" s="466">
        <f t="shared" si="1"/>
        <v>8683.3618386618164</v>
      </c>
      <c r="U7" s="466">
        <f t="shared" si="1"/>
        <v>8752.9179533124316</v>
      </c>
      <c r="V7" s="466">
        <f t="shared" si="1"/>
        <v>8585.0798860567902</v>
      </c>
      <c r="W7" s="482">
        <f t="shared" si="1"/>
        <v>42649.956193638762</v>
      </c>
      <c r="X7" s="466">
        <f t="shared" si="1"/>
        <v>9396.3916055922873</v>
      </c>
      <c r="Y7" s="466">
        <f t="shared" si="1"/>
        <v>8862.1210054022977</v>
      </c>
      <c r="Z7" s="466"/>
      <c r="AA7" s="466"/>
      <c r="AB7" s="482"/>
      <c r="AC7" s="482"/>
      <c r="AE7" s="466"/>
      <c r="AF7" s="466"/>
      <c r="AG7" s="466"/>
    </row>
    <row r="8" spans="1:37" s="234" customFormat="1" ht="12.75" customHeight="1">
      <c r="A8" s="278"/>
      <c r="B8" s="458" t="s">
        <v>58</v>
      </c>
      <c r="C8" s="386">
        <f t="shared" ref="C8:Y8" si="2">+C7/C3</f>
        <v>6.4087925262243564E-2</v>
      </c>
      <c r="D8" s="384">
        <f t="shared" si="2"/>
        <v>7.2150591899659472E-2</v>
      </c>
      <c r="E8" s="384">
        <f t="shared" si="2"/>
        <v>5.4511485565398358E-2</v>
      </c>
      <c r="F8" s="384">
        <f t="shared" si="2"/>
        <v>7.9541381247402274E-2</v>
      </c>
      <c r="G8" s="384">
        <f t="shared" si="2"/>
        <v>9.6149407154960939E-2</v>
      </c>
      <c r="H8" s="384">
        <f t="shared" si="2"/>
        <v>0.11700493259542985</v>
      </c>
      <c r="I8" s="384">
        <f t="shared" si="2"/>
        <v>9.2867092912195789E-2</v>
      </c>
      <c r="J8" s="384">
        <f t="shared" si="2"/>
        <v>0.10030043019782825</v>
      </c>
      <c r="K8" s="384">
        <f t="shared" si="2"/>
        <v>9.0339953293474454E-2</v>
      </c>
      <c r="L8" s="384">
        <f t="shared" si="2"/>
        <v>0.11430652046885093</v>
      </c>
      <c r="M8" s="385">
        <f t="shared" si="2"/>
        <v>0.13385794341322113</v>
      </c>
      <c r="N8" s="384">
        <f t="shared" si="2"/>
        <v>0.10600326671592664</v>
      </c>
      <c r="O8" s="384">
        <f t="shared" si="2"/>
        <v>0.11403436698844485</v>
      </c>
      <c r="P8" s="384">
        <f t="shared" si="2"/>
        <v>9.861834409732842E-2</v>
      </c>
      <c r="Q8" s="384">
        <f t="shared" si="2"/>
        <v>0.1103638208832268</v>
      </c>
      <c r="R8" s="385">
        <f t="shared" si="2"/>
        <v>0.12488754860958022</v>
      </c>
      <c r="S8" s="384">
        <f t="shared" si="2"/>
        <v>0.10528831431252637</v>
      </c>
      <c r="T8" s="384">
        <f t="shared" si="2"/>
        <v>0.11074741969374161</v>
      </c>
      <c r="U8" s="384">
        <f t="shared" si="2"/>
        <v>0.11401570764937188</v>
      </c>
      <c r="V8" s="384">
        <f t="shared" si="2"/>
        <v>0.10282460819290087</v>
      </c>
      <c r="W8" s="385">
        <f t="shared" si="2"/>
        <v>0.13879795220514318</v>
      </c>
      <c r="X8" s="384">
        <f t="shared" si="2"/>
        <v>0.11952992961186637</v>
      </c>
      <c r="Y8" s="384">
        <f t="shared" si="2"/>
        <v>0.11265786668872418</v>
      </c>
      <c r="Z8" s="384"/>
      <c r="AA8" s="384"/>
      <c r="AB8" s="385"/>
      <c r="AC8" s="385"/>
      <c r="AE8" s="384"/>
      <c r="AF8" s="384"/>
      <c r="AG8" s="384"/>
    </row>
    <row r="9" spans="1:37" s="187" customFormat="1" ht="12.75" customHeight="1">
      <c r="A9" s="313"/>
      <c r="B9" s="465" t="s">
        <v>56</v>
      </c>
      <c r="C9" s="384"/>
      <c r="D9" s="384">
        <f t="shared" ref="D9:M9" si="3">+(D7-C7)/(D$3-C$3)</f>
        <v>-7.4120295208077738E-2</v>
      </c>
      <c r="E9" s="384">
        <f t="shared" si="3"/>
        <v>0.20118812181306278</v>
      </c>
      <c r="F9" s="384">
        <f t="shared" si="3"/>
        <v>-1.5682207082053094E-2</v>
      </c>
      <c r="G9" s="384">
        <f t="shared" si="3"/>
        <v>0.32639747682394626</v>
      </c>
      <c r="H9" s="384">
        <f t="shared" si="3"/>
        <v>0.24613538091898321</v>
      </c>
      <c r="I9" s="384">
        <f t="shared" si="3"/>
        <v>-2.480439195823827</v>
      </c>
      <c r="J9" s="384">
        <f t="shared" si="3"/>
        <v>0.15567278112688876</v>
      </c>
      <c r="K9" s="384">
        <f t="shared" si="3"/>
        <v>2.4159207967025264E-2</v>
      </c>
      <c r="L9" s="384">
        <f t="shared" si="3"/>
        <v>0.62723147663834111</v>
      </c>
      <c r="M9" s="385">
        <f t="shared" si="3"/>
        <v>1.958254313778268</v>
      </c>
      <c r="N9" s="384"/>
      <c r="O9" s="384"/>
      <c r="P9" s="384"/>
      <c r="Q9" s="384"/>
      <c r="R9" s="385">
        <f t="shared" ref="R9:Y9" si="4">+(R7-M7)/(R$3-M$3)</f>
        <v>-0.79901771024077406</v>
      </c>
      <c r="S9" s="384">
        <f t="shared" si="4"/>
        <v>7.9430668125638287E-2</v>
      </c>
      <c r="T9" s="384">
        <f t="shared" si="4"/>
        <v>0.32825082045631193</v>
      </c>
      <c r="U9" s="384">
        <f t="shared" si="4"/>
        <v>0.35724065300215707</v>
      </c>
      <c r="V9" s="384">
        <f t="shared" si="4"/>
        <v>-0.20418408270281879</v>
      </c>
      <c r="W9" s="385">
        <f t="shared" si="4"/>
        <v>-0.87463172164801262</v>
      </c>
      <c r="X9" s="384">
        <f t="shared" si="4"/>
        <v>-0.50732614837718415</v>
      </c>
      <c r="Y9" s="384">
        <f t="shared" si="4"/>
        <v>0.69522793682717554</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22010.815132897304</v>
      </c>
      <c r="D11" s="174">
        <v>16831.424482038507</v>
      </c>
      <c r="E11" s="174">
        <v>17920.167073289322</v>
      </c>
      <c r="F11" s="174">
        <v>14371.720026716821</v>
      </c>
      <c r="G11" s="174">
        <v>8830.0691511264085</v>
      </c>
      <c r="H11" s="174">
        <v>8563.8063156886128</v>
      </c>
      <c r="I11" s="174">
        <v>8815.1962154857647</v>
      </c>
      <c r="J11" s="174">
        <v>10412.59097876397</v>
      </c>
      <c r="K11" s="174">
        <v>13127.103078325978</v>
      </c>
      <c r="L11" s="174">
        <v>14967.244763915254</v>
      </c>
      <c r="M11" s="175">
        <v>18242.591732347479</v>
      </c>
      <c r="N11" s="174">
        <v>2834.9708337534066</v>
      </c>
      <c r="O11" s="174">
        <v>3004.5295524524859</v>
      </c>
      <c r="P11" s="174">
        <v>3126.4699224660258</v>
      </c>
      <c r="Q11" s="174">
        <v>3419.2917168378572</v>
      </c>
      <c r="R11" s="175">
        <v>20139.600075399398</v>
      </c>
      <c r="S11" s="174">
        <v>3054.1423562039704</v>
      </c>
      <c r="T11" s="174">
        <v>3073.6134528404573</v>
      </c>
      <c r="U11" s="174">
        <v>3367.9417632505906</v>
      </c>
      <c r="V11" s="174">
        <v>3712.9528659250832</v>
      </c>
      <c r="W11" s="175">
        <v>21332.443235799761</v>
      </c>
      <c r="X11" s="174">
        <v>4094.9723160101894</v>
      </c>
      <c r="Y11" s="174">
        <v>3471.0964464034014</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-3413.4114447677875</v>
      </c>
      <c r="D13" s="176">
        <v>2951.5679152457897</v>
      </c>
      <c r="E13" s="176">
        <v>-4771.0920612116261</v>
      </c>
      <c r="F13" s="176">
        <v>-228.3188533516543</v>
      </c>
      <c r="G13" s="176">
        <v>9499.6242413809687</v>
      </c>
      <c r="H13" s="176">
        <v>17344.245000919844</v>
      </c>
      <c r="I13" s="176">
        <v>11940.971046981496</v>
      </c>
      <c r="J13" s="176">
        <v>15014.350476103755</v>
      </c>
      <c r="K13" s="176">
        <v>13221.608226154789</v>
      </c>
      <c r="L13" s="176">
        <v>19929.365201406395</v>
      </c>
      <c r="M13" s="177">
        <v>23060.808358876955</v>
      </c>
      <c r="N13" s="176">
        <v>5462.3761273256187</v>
      </c>
      <c r="O13" s="176">
        <v>6073.7440018472435</v>
      </c>
      <c r="P13" s="176">
        <v>3993.6614421342356</v>
      </c>
      <c r="Q13" s="176">
        <v>5574.3975766575913</v>
      </c>
      <c r="R13" s="177">
        <v>18770.03133804704</v>
      </c>
      <c r="S13" s="176">
        <v>5415.1127122945754</v>
      </c>
      <c r="T13" s="176">
        <v>5609.7483858213591</v>
      </c>
      <c r="U13" s="176">
        <v>5384.9761900618405</v>
      </c>
      <c r="V13" s="176">
        <v>4872.1270201317066</v>
      </c>
      <c r="W13" s="177">
        <v>21317.512957839004</v>
      </c>
      <c r="X13" s="176">
        <v>5301.4192895820979</v>
      </c>
      <c r="Y13" s="176">
        <v>5391.0245589988963</v>
      </c>
      <c r="Z13" s="176">
        <v>5270.7338491370274</v>
      </c>
      <c r="AA13" s="176">
        <v>1881.026178863211</v>
      </c>
      <c r="AB13" s="177">
        <v>17261.964317413625</v>
      </c>
      <c r="AC13" s="177">
        <v>21098.047528087511</v>
      </c>
      <c r="AE13" s="176">
        <f>INDEX(C13:AD13,1,MATCH(AE$2,$C$2:$AD$2,0))</f>
        <v>21317.512957839004</v>
      </c>
      <c r="AF13" s="481">
        <f>+AF3*AF14</f>
        <v>17223.093040452444</v>
      </c>
      <c r="AG13" s="481">
        <f>+AG3*AG14</f>
        <v>20187.800378059819</v>
      </c>
      <c r="AI13" s="245">
        <f>+AF13/AB13-1</f>
        <v>-2.2518455169072693E-3</v>
      </c>
      <c r="AJ13" s="245">
        <f>+AG13/AC13-1</f>
        <v>-4.3143667622129178E-2</v>
      </c>
    </row>
    <row r="14" spans="1:37" s="234" customFormat="1" ht="12.75" customHeight="1">
      <c r="A14" s="278"/>
      <c r="B14" s="458" t="s">
        <v>57</v>
      </c>
      <c r="C14" s="386">
        <v>-1.9989573139175425E-2</v>
      </c>
      <c r="D14" s="386">
        <v>1.1645418799589153E-2</v>
      </c>
      <c r="E14" s="386">
        <v>-2.1150837534493476E-2</v>
      </c>
      <c r="F14" s="386">
        <v>-1.9299917344026804E-3</v>
      </c>
      <c r="G14" s="386">
        <v>5.3434977600762441E-2</v>
      </c>
      <c r="H14" s="386">
        <v>7.8329403954450136E-2</v>
      </c>
      <c r="I14" s="386">
        <v>5.3426205987803066E-2</v>
      </c>
      <c r="J14" s="386">
        <v>5.9226384524744963E-2</v>
      </c>
      <c r="K14" s="386">
        <v>4.5331988187684878E-2</v>
      </c>
      <c r="L14" s="386">
        <v>6.5280163133025634E-2</v>
      </c>
      <c r="M14" s="459">
        <v>7.4736519839720003E-2</v>
      </c>
      <c r="N14" s="386">
        <v>6.9784922366595628E-2</v>
      </c>
      <c r="O14" s="386">
        <v>7.6293752149875646E-2</v>
      </c>
      <c r="P14" s="386">
        <v>5.5314748863589024E-2</v>
      </c>
      <c r="Q14" s="386">
        <v>6.8404833167527226E-2</v>
      </c>
      <c r="R14" s="459">
        <v>6.0245834154152439E-2</v>
      </c>
      <c r="S14" s="386">
        <v>6.7319744732981107E-2</v>
      </c>
      <c r="T14" s="386">
        <v>7.1546616437740213E-2</v>
      </c>
      <c r="U14" s="386">
        <v>7.0144821905084725E-2</v>
      </c>
      <c r="V14" s="386">
        <v>5.8354093212892727E-2</v>
      </c>
      <c r="W14" s="459">
        <v>6.9374681915756992E-2</v>
      </c>
      <c r="X14" s="386">
        <v>6.7438470119700361E-2</v>
      </c>
      <c r="Y14" s="386">
        <v>6.8532276383171026E-2</v>
      </c>
      <c r="Z14" s="386">
        <v>7.1034214705260154E-2</v>
      </c>
      <c r="AA14" s="386">
        <v>2.7426321421142843E-2</v>
      </c>
      <c r="AB14" s="459">
        <v>5.9156928491515E-2</v>
      </c>
      <c r="AC14" s="459">
        <f>+AC13/AC3</f>
        <v>7.0954408489575932E-2</v>
      </c>
      <c r="AE14" s="386">
        <f>INDEX(C14:AD14,1,MATCH(AE$2,$C$2:$AD$2,0))</f>
        <v>6.9374681915756992E-2</v>
      </c>
      <c r="AF14" s="476">
        <v>5.8999999999999997E-2</v>
      </c>
      <c r="AG14" s="476">
        <v>6.8000000000000005E-2</v>
      </c>
    </row>
    <row r="15" spans="1:37" s="187" customFormat="1" ht="12.75" customHeight="1">
      <c r="A15" s="313"/>
      <c r="B15" s="458" t="s">
        <v>56</v>
      </c>
      <c r="C15" s="384"/>
      <c r="D15" s="384">
        <f t="shared" ref="D15:M15" si="5">+(D13-C13)/(D$3-C$3)</f>
        <v>-0.39792395584963214</v>
      </c>
      <c r="E15" s="384">
        <f t="shared" si="5"/>
        <v>0.23420663325248692</v>
      </c>
      <c r="F15" s="384">
        <f t="shared" si="5"/>
        <v>-7.1647224971149323E-2</v>
      </c>
      <c r="G15" s="384">
        <f t="shared" si="5"/>
        <v>0.7584697662262736</v>
      </c>
      <c r="H15" s="384">
        <f t="shared" si="5"/>
        <v>0.25478325755418763</v>
      </c>
      <c r="I15" s="384">
        <f t="shared" si="5"/>
        <v>-2.6014740161610295</v>
      </c>
      <c r="J15" s="384">
        <f t="shared" si="5"/>
        <v>0.10243302362338032</v>
      </c>
      <c r="K15" s="384">
        <f t="shared" si="5"/>
        <v>-4.6987035718267199E-2</v>
      </c>
      <c r="L15" s="384">
        <f t="shared" si="5"/>
        <v>0.49220474872877235</v>
      </c>
      <c r="M15" s="385">
        <f t="shared" si="5"/>
        <v>0.95713484458866604</v>
      </c>
      <c r="N15" s="384"/>
      <c r="O15" s="384"/>
      <c r="P15" s="384"/>
      <c r="Q15" s="384"/>
      <c r="R15" s="385">
        <f t="shared" ref="R15:AB15" si="6">+(R13-M13)/(R$3-M$3)</f>
        <v>-1.432221443184577</v>
      </c>
      <c r="S15" s="384">
        <f t="shared" si="6"/>
        <v>-2.1838205830825255E-2</v>
      </c>
      <c r="T15" s="384">
        <f t="shared" si="6"/>
        <v>0.38567339386881078</v>
      </c>
      <c r="U15" s="384">
        <f t="shared" si="6"/>
        <v>0.30440854458096428</v>
      </c>
      <c r="V15" s="384">
        <f t="shared" si="6"/>
        <v>-0.35092796882059635</v>
      </c>
      <c r="W15" s="385">
        <f t="shared" si="6"/>
        <v>-0.59569913468069047</v>
      </c>
      <c r="X15" s="384">
        <f t="shared" si="6"/>
        <v>6.2212677348847001E-2</v>
      </c>
      <c r="Y15" s="384">
        <f t="shared" si="6"/>
        <v>-0.85065799773774353</v>
      </c>
      <c r="Z15" s="384">
        <f t="shared" si="6"/>
        <v>4.4461390012686508E-2</v>
      </c>
      <c r="AA15" s="384">
        <f t="shared" si="6"/>
        <v>0.2006405505840097</v>
      </c>
      <c r="AB15" s="385">
        <f t="shared" si="6"/>
        <v>0.26196369702472683</v>
      </c>
      <c r="AC15" s="385">
        <f>+(AC13-AB13)/(AC$3-AB$3)</f>
        <v>0.69156013681819084</v>
      </c>
      <c r="AD15" s="311"/>
      <c r="AE15" s="384">
        <f>INDEX(C15:AD15,1,MATCH(AE$2,$C$2:$AD$2,0))</f>
        <v>-0.59569913468069047</v>
      </c>
      <c r="AF15" s="384">
        <f>+(AF13-AE13)/(AF$3-AE$3)</f>
        <v>0.26649363831513989</v>
      </c>
      <c r="AG15" s="384">
        <f>+(AG13-AF13)/(AG$3-AF$3)</f>
        <v>0.59741176470588497</v>
      </c>
      <c r="AH15" s="311"/>
      <c r="AI15" s="311"/>
      <c r="AJ15" s="311"/>
      <c r="AK15" s="311"/>
    </row>
    <row r="16" spans="1:37" ht="12.75" customHeight="1">
      <c r="M16" s="185"/>
      <c r="R16" s="185"/>
      <c r="W16" s="185"/>
      <c r="AB16" s="185"/>
      <c r="AC16" s="185"/>
    </row>
    <row r="17" spans="1:37" ht="12.75" customHeight="1">
      <c r="A17" s="286"/>
      <c r="B17" s="168" t="s">
        <v>35</v>
      </c>
      <c r="C17" s="174">
        <v>16600.190207527754</v>
      </c>
      <c r="D17" s="174">
        <v>3440.4746991581387</v>
      </c>
      <c r="E17" s="174">
        <v>3644.3290027597091</v>
      </c>
      <c r="F17" s="174">
        <v>4447.3563131868386</v>
      </c>
      <c r="G17" s="174">
        <v>2161.5583157456936</v>
      </c>
      <c r="H17" s="174">
        <v>1428.8930444801892</v>
      </c>
      <c r="I17" s="174">
        <v>1113.3469928289801</v>
      </c>
      <c r="J17" s="174">
        <v>1189.6201519240494</v>
      </c>
      <c r="K17" s="174">
        <v>1552.2983103196259</v>
      </c>
      <c r="L17" s="174">
        <v>1697.9287530373374</v>
      </c>
      <c r="M17" s="175">
        <v>2000.1286620525389</v>
      </c>
      <c r="N17" s="174">
        <v>527.29769320899675</v>
      </c>
      <c r="O17" s="174">
        <v>510.71069791225449</v>
      </c>
      <c r="P17" s="174">
        <v>521.71197447527072</v>
      </c>
      <c r="Q17" s="174">
        <v>511.30282341298755</v>
      </c>
      <c r="R17" s="175">
        <v>2128.7750083542815</v>
      </c>
      <c r="S17" s="174">
        <v>497.80033129681732</v>
      </c>
      <c r="T17" s="174">
        <v>492.87328844797827</v>
      </c>
      <c r="U17" s="174">
        <v>536.43001256368677</v>
      </c>
      <c r="V17" s="174">
        <v>511.36016845312463</v>
      </c>
      <c r="W17" s="175">
        <v>2038.0290246280356</v>
      </c>
      <c r="X17" s="174">
        <v>447.81225119808329</v>
      </c>
      <c r="Y17" s="174">
        <v>483.81929445734784</v>
      </c>
      <c r="Z17" s="174"/>
      <c r="AA17" s="174"/>
      <c r="AB17" s="175"/>
      <c r="AC17" s="175"/>
      <c r="AE17" s="174">
        <f>INDEX(C17:AD17,1,MATCH(AE$2,$C$2:$AD$2,0))</f>
        <v>2038.0290246280356</v>
      </c>
      <c r="AF17" s="174">
        <f>+AF43*AF18</f>
        <v>2098.8343356504047</v>
      </c>
      <c r="AG17" s="174">
        <f>+AG43*AG18</f>
        <v>2098.8343356504047</v>
      </c>
    </row>
    <row r="18" spans="1:37" s="187" customFormat="1" ht="12.75" customHeight="1">
      <c r="A18" s="313"/>
      <c r="B18" s="458" t="s">
        <v>55</v>
      </c>
      <c r="C18" s="384">
        <v>7.6099979751209149E-2</v>
      </c>
      <c r="D18" s="384">
        <v>1.9360152626030802E-2</v>
      </c>
      <c r="E18" s="384">
        <v>1.9092418783999018E-2</v>
      </c>
      <c r="F18" s="384">
        <v>2.9129556560271185E-2</v>
      </c>
      <c r="G18" s="384">
        <v>1.939106963014894E-2</v>
      </c>
      <c r="H18" s="384">
        <v>1.3453036617585361E-2</v>
      </c>
      <c r="I18" s="384">
        <v>9.9967186075954218E-3</v>
      </c>
      <c r="J18" s="384">
        <v>9.3302354969128001E-3</v>
      </c>
      <c r="K18" s="384">
        <v>1.0028322115426858E-2</v>
      </c>
      <c r="L18" s="384">
        <v>9.4851209555614543E-3</v>
      </c>
      <c r="M18" s="385">
        <v>9.2535085140345932E-3</v>
      </c>
      <c r="N18" s="384">
        <v>9.0879942124397969E-3</v>
      </c>
      <c r="O18" s="384">
        <v>8.6023285444520314E-3</v>
      </c>
      <c r="P18" s="384">
        <v>8.7273405709996366E-3</v>
      </c>
      <c r="Q18" s="384">
        <v>8.3121517206470284E-3</v>
      </c>
      <c r="R18" s="385">
        <v>8.9191263180295605E-3</v>
      </c>
      <c r="S18" s="384">
        <v>7.9295498703345849E-3</v>
      </c>
      <c r="T18" s="384">
        <v>7.794225204395302E-3</v>
      </c>
      <c r="U18" s="384">
        <v>8.4078719842111457E-3</v>
      </c>
      <c r="V18" s="384">
        <v>7.86492261945472E-3</v>
      </c>
      <c r="W18" s="385">
        <v>7.998555631289022E-3</v>
      </c>
      <c r="X18" s="384">
        <v>6.7745246117575019E-3</v>
      </c>
      <c r="Y18" s="384">
        <v>7.2267283555409101E-3</v>
      </c>
      <c r="Z18" s="384"/>
      <c r="AA18" s="384"/>
      <c r="AB18" s="385"/>
      <c r="AC18" s="385"/>
      <c r="AD18" s="311"/>
      <c r="AE18" s="384">
        <f>+AE17/AE43</f>
        <v>7.998555631289022E-3</v>
      </c>
      <c r="AF18" s="476">
        <v>8.0000000000000002E-3</v>
      </c>
      <c r="AG18" s="476">
        <v>8.0000000000000002E-3</v>
      </c>
      <c r="AH18" s="311"/>
      <c r="AI18" s="311"/>
      <c r="AJ18" s="311"/>
      <c r="AK18" s="311"/>
    </row>
    <row r="19" spans="1:37" ht="12.75" customHeight="1">
      <c r="A19" s="286"/>
      <c r="B19" s="168" t="s">
        <v>34</v>
      </c>
      <c r="C19" s="174">
        <v>2689.1623351084745</v>
      </c>
      <c r="D19" s="174">
        <v>632.94432137731292</v>
      </c>
      <c r="E19" s="174">
        <v>1325.9261460333951</v>
      </c>
      <c r="F19" s="174">
        <v>458.59523739880524</v>
      </c>
      <c r="G19" s="174">
        <v>535.04858139297608</v>
      </c>
      <c r="H19" s="174">
        <v>686.60060854733206</v>
      </c>
      <c r="I19" s="174">
        <v>509.89280904790661</v>
      </c>
      <c r="J19" s="174">
        <v>360.96735186814522</v>
      </c>
      <c r="K19" s="174">
        <v>424.06143783429064</v>
      </c>
      <c r="L19" s="174">
        <v>465.96152362462624</v>
      </c>
      <c r="M19" s="175">
        <v>458.42695693997024</v>
      </c>
      <c r="N19" s="174">
        <v>144.80775419706822</v>
      </c>
      <c r="O19" s="174">
        <v>171.05660158890782</v>
      </c>
      <c r="P19" s="174">
        <v>178.23525124058423</v>
      </c>
      <c r="Q19" s="174">
        <v>209.36868278917615</v>
      </c>
      <c r="R19" s="175">
        <v>703.24013686925582</v>
      </c>
      <c r="S19" s="174">
        <v>206.65722726369106</v>
      </c>
      <c r="T19" s="174">
        <v>238.09858063435223</v>
      </c>
      <c r="U19" s="174">
        <v>247.0804772895512</v>
      </c>
      <c r="V19" s="174">
        <v>295.30579953071759</v>
      </c>
      <c r="W19" s="175">
        <v>983.19146240063799</v>
      </c>
      <c r="X19" s="174">
        <v>300.26023438587174</v>
      </c>
      <c r="Y19" s="174">
        <v>309.93446102286941</v>
      </c>
      <c r="Z19" s="174"/>
      <c r="AA19" s="174"/>
      <c r="AB19" s="175"/>
      <c r="AC19" s="175"/>
      <c r="AE19" s="174">
        <f>INDEX(C19:AD19,1,MATCH(AE$2,$C$2:$AD$2,0))</f>
        <v>983.19146240063799</v>
      </c>
      <c r="AF19" s="174">
        <f>+AF20*AF44</f>
        <v>1206.4479047953423</v>
      </c>
      <c r="AG19" s="174">
        <f>+AG20*AG44</f>
        <v>1206.4479047953423</v>
      </c>
    </row>
    <row r="20" spans="1:37" s="187" customFormat="1" ht="12.75" customHeight="1">
      <c r="A20" s="313"/>
      <c r="B20" s="458" t="s">
        <v>54</v>
      </c>
      <c r="C20" s="384">
        <v>5.1996924749830656E-2</v>
      </c>
      <c r="D20" s="384">
        <v>1.1363209952490856E-2</v>
      </c>
      <c r="E20" s="384">
        <v>2.5081898560275106E-2</v>
      </c>
      <c r="F20" s="384">
        <v>9.5763129039871109E-3</v>
      </c>
      <c r="G20" s="384">
        <v>1.107627257425842E-2</v>
      </c>
      <c r="H20" s="384">
        <v>1.4989919716734893E-2</v>
      </c>
      <c r="I20" s="384">
        <v>1.0418504211716081E-2</v>
      </c>
      <c r="J20" s="384">
        <v>7.0789958060262529E-3</v>
      </c>
      <c r="K20" s="384">
        <v>7.3763011679185628E-3</v>
      </c>
      <c r="L20" s="384">
        <v>8.7953793968494048E-3</v>
      </c>
      <c r="M20" s="385">
        <v>7.7574536387259229E-3</v>
      </c>
      <c r="N20" s="384">
        <v>9.1393103303541272E-3</v>
      </c>
      <c r="O20" s="384">
        <v>1.0598815984283626E-2</v>
      </c>
      <c r="P20" s="384">
        <v>1.1369870085448984E-2</v>
      </c>
      <c r="Q20" s="384">
        <v>1.3454187573384921E-2</v>
      </c>
      <c r="R20" s="385">
        <v>1.1123240154668928E-2</v>
      </c>
      <c r="S20" s="384">
        <v>1.3085640935114358E-2</v>
      </c>
      <c r="T20" s="384">
        <v>1.554342206149447E-2</v>
      </c>
      <c r="U20" s="384">
        <v>1.6210258915504008E-2</v>
      </c>
      <c r="V20" s="384">
        <v>1.8993510012334753E-2</v>
      </c>
      <c r="W20" s="385">
        <v>1.5886134089914922E-2</v>
      </c>
      <c r="X20" s="384">
        <v>1.927358041790429E-2</v>
      </c>
      <c r="Y20" s="384">
        <v>1.9479164210297509E-2</v>
      </c>
      <c r="Z20" s="384"/>
      <c r="AA20" s="384"/>
      <c r="AB20" s="385"/>
      <c r="AC20" s="385"/>
      <c r="AD20" s="311"/>
      <c r="AE20" s="384">
        <f>+AE19/AE44</f>
        <v>1.5886134089914922E-2</v>
      </c>
      <c r="AF20" s="476">
        <v>1.9E-2</v>
      </c>
      <c r="AG20" s="476">
        <f>+AF20</f>
        <v>1.9E-2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16203.744613151228</v>
      </c>
      <c r="D22" s="479">
        <f t="shared" si="7"/>
        <v>1351.617543731905</v>
      </c>
      <c r="E22" s="479">
        <f t="shared" si="7"/>
        <v>-6528.9532141952168</v>
      </c>
      <c r="F22" s="479">
        <f t="shared" si="7"/>
        <v>4866.6868386269407</v>
      </c>
      <c r="G22" s="479">
        <f t="shared" si="7"/>
        <v>3197.155006767066</v>
      </c>
      <c r="H22" s="485">
        <f t="shared" si="7"/>
        <v>-3296.0799402126868</v>
      </c>
      <c r="I22" s="485">
        <f t="shared" si="7"/>
        <v>2852.5979294121571</v>
      </c>
      <c r="J22" s="485">
        <f t="shared" si="7"/>
        <v>1880.283881487494</v>
      </c>
      <c r="K22" s="485">
        <f t="shared" si="7"/>
        <v>3357.9251544961535</v>
      </c>
      <c r="L22" s="485">
        <f t="shared" si="7"/>
        <v>4700.8041113814361</v>
      </c>
      <c r="M22" s="486">
        <f t="shared" si="7"/>
        <v>3463.0872815346702</v>
      </c>
      <c r="N22" s="485">
        <f t="shared" si="7"/>
        <v>877.31675918269229</v>
      </c>
      <c r="O22" s="485">
        <f t="shared" si="7"/>
        <v>843.71185787688682</v>
      </c>
      <c r="P22" s="485">
        <f t="shared" si="7"/>
        <v>1115.7579656986272</v>
      </c>
      <c r="Q22" s="485">
        <f t="shared" si="7"/>
        <v>-230.37897199831332</v>
      </c>
      <c r="R22" s="486">
        <f t="shared" si="7"/>
        <v>5590.008794123376</v>
      </c>
      <c r="S22" s="485">
        <f t="shared" si="7"/>
        <v>-496.90981756230576</v>
      </c>
      <c r="T22" s="485">
        <f t="shared" si="7"/>
        <v>-346.5820546680643</v>
      </c>
      <c r="U22" s="485">
        <f t="shared" si="7"/>
        <v>-440.68162289653992</v>
      </c>
      <c r="V22" s="485">
        <f t="shared" si="7"/>
        <v>-445.32486684992909</v>
      </c>
      <c r="W22" s="486">
        <f t="shared" si="7"/>
        <v>-567.04084698843508</v>
      </c>
      <c r="X22" s="485">
        <f t="shared" si="7"/>
        <v>-181.12186078393552</v>
      </c>
      <c r="Y22" s="485">
        <f t="shared" si="7"/>
        <v>-298.56550542488094</v>
      </c>
      <c r="Z22" s="479"/>
      <c r="AA22" s="479"/>
      <c r="AB22" s="480"/>
      <c r="AC22" s="480"/>
      <c r="AE22" s="479">
        <f>INDEX(C22:AD22,1,MATCH(AE$2,$C$2:$AD$2,0))</f>
        <v>-567.04084698843508</v>
      </c>
      <c r="AF22" s="484">
        <v>-900</v>
      </c>
      <c r="AG22" s="484">
        <f>+AF22</f>
        <v>-900</v>
      </c>
    </row>
    <row r="23" spans="1:37" ht="12.75" customHeight="1">
      <c r="H23" s="187"/>
      <c r="I23" s="187"/>
      <c r="J23" s="187"/>
      <c r="K23" s="187"/>
      <c r="L23" s="187"/>
      <c r="M23" s="471"/>
      <c r="N23" s="187"/>
      <c r="O23" s="187"/>
      <c r="P23" s="187"/>
      <c r="Q23" s="187"/>
      <c r="R23" s="471"/>
      <c r="S23" s="187"/>
      <c r="T23" s="187"/>
      <c r="U23" s="187"/>
      <c r="V23" s="187"/>
      <c r="W23" s="471"/>
      <c r="X23" s="187"/>
      <c r="Y23" s="187"/>
      <c r="AB23" s="185"/>
      <c r="AC23" s="185"/>
    </row>
    <row r="24" spans="1:37" s="171" customFormat="1" ht="12.75" customHeight="1">
      <c r="A24" s="286"/>
      <c r="B24" s="178" t="s">
        <v>33</v>
      </c>
      <c r="C24" s="176">
        <v>-1120.6947040358366</v>
      </c>
      <c r="D24" s="176">
        <v>1495.6550811968689</v>
      </c>
      <c r="E24" s="176">
        <v>-13618.448132133157</v>
      </c>
      <c r="F24" s="176">
        <v>649.60690948725369</v>
      </c>
      <c r="G24" s="176">
        <v>11070.269513795318</v>
      </c>
      <c r="H24" s="176">
        <v>13305.8726247743</v>
      </c>
      <c r="I24" s="176">
        <v>14190.11479261258</v>
      </c>
      <c r="J24" s="176">
        <v>16065.981557535344</v>
      </c>
      <c r="K24" s="176">
        <v>15451.296508165608</v>
      </c>
      <c r="L24" s="176">
        <v>23398.202083375119</v>
      </c>
      <c r="M24" s="177">
        <v>24982.193935299056</v>
      </c>
      <c r="N24" s="176">
        <v>5957.202947496382</v>
      </c>
      <c r="O24" s="176">
        <v>6577.8017634007838</v>
      </c>
      <c r="P24" s="176">
        <v>4765.9426845981761</v>
      </c>
      <c r="Q24" s="176">
        <v>5042.0844640354662</v>
      </c>
      <c r="R24" s="177">
        <v>22934.50526068539</v>
      </c>
      <c r="S24" s="176">
        <v>4627.0597906991434</v>
      </c>
      <c r="T24" s="176">
        <v>5008.3916233396685</v>
      </c>
      <c r="U24" s="176">
        <v>4654.9450318911649</v>
      </c>
      <c r="V24" s="176">
        <v>4210.7477843593697</v>
      </c>
      <c r="W24" s="177">
        <v>19695.634548623173</v>
      </c>
      <c r="X24" s="176">
        <v>4972.7454119859503</v>
      </c>
      <c r="Y24" s="176">
        <v>4918.5742201395369</v>
      </c>
      <c r="Z24" s="176">
        <v>4575.3419663448913</v>
      </c>
      <c r="AA24" s="176">
        <v>1582.4009522599083</v>
      </c>
      <c r="AB24" s="177">
        <v>15402.216530724378</v>
      </c>
      <c r="AC24" s="177">
        <v>19011.272427817905</v>
      </c>
      <c r="AE24" s="176">
        <f>INDEX(C24:AD24,1,MATCH(AE$2,$C$2:$AD$2,0))</f>
        <v>19695.634548623173</v>
      </c>
      <c r="AF24" s="176">
        <f>+AF13-AF17+AF19+AF22</f>
        <v>15430.706609597382</v>
      </c>
      <c r="AG24" s="176">
        <f>+AG13-AG17+AG19+AG22</f>
        <v>18395.413947204757</v>
      </c>
      <c r="AI24" s="245">
        <f>+AF24/AB24-1</f>
        <v>1.8497388876577148E-3</v>
      </c>
      <c r="AJ24" s="245">
        <f>+AG24/AC24-1</f>
        <v>-3.2394385118168278E-2</v>
      </c>
    </row>
    <row r="25" spans="1:37" s="234" customFormat="1" ht="12.75" customHeight="1">
      <c r="A25" s="278"/>
      <c r="B25" s="458" t="s">
        <v>52</v>
      </c>
      <c r="C25" s="386">
        <v>-4.2190914089998604E-3</v>
      </c>
      <c r="D25" s="386">
        <v>5.9011109689544872E-3</v>
      </c>
      <c r="E25" s="386">
        <v>-6.0372254448078269E-2</v>
      </c>
      <c r="F25" s="386">
        <v>5.4911626767425942E-3</v>
      </c>
      <c r="G25" s="386">
        <v>6.2269789675182305E-2</v>
      </c>
      <c r="H25" s="386">
        <v>6.0091463868109048E-2</v>
      </c>
      <c r="I25" s="386">
        <v>6.3489308609648951E-2</v>
      </c>
      <c r="J25" s="386">
        <v>6.3374702955580176E-2</v>
      </c>
      <c r="K25" s="386">
        <v>5.2976761889448817E-2</v>
      </c>
      <c r="L25" s="386">
        <v>7.6642604196667449E-2</v>
      </c>
      <c r="M25" s="459">
        <v>8.0963433875747115E-2</v>
      </c>
      <c r="N25" s="386">
        <v>7.6106612859086986E-2</v>
      </c>
      <c r="O25" s="386">
        <v>8.2625342338314769E-2</v>
      </c>
      <c r="P25" s="386">
        <v>6.6011334840622757E-2</v>
      </c>
      <c r="Q25" s="386">
        <v>6.1872685224890395E-2</v>
      </c>
      <c r="R25" s="459">
        <v>7.361247168202921E-2</v>
      </c>
      <c r="S25" s="386">
        <v>5.7522807100005291E-2</v>
      </c>
      <c r="T25" s="386">
        <v>6.3876924560602802E-2</v>
      </c>
      <c r="U25" s="386">
        <v>6.0635419492210421E-2</v>
      </c>
      <c r="V25" s="386">
        <v>5.0432668871150631E-2</v>
      </c>
      <c r="W25" s="459">
        <v>6.4096519356742016E-2</v>
      </c>
      <c r="X25" s="386">
        <v>6.3257464569554347E-2</v>
      </c>
      <c r="Y25" s="386">
        <v>6.2526349894487965E-2</v>
      </c>
      <c r="Z25" s="386">
        <v>6.1662347765964902E-2</v>
      </c>
      <c r="AA25" s="386">
        <v>2.3072213253316331E-2</v>
      </c>
      <c r="AB25" s="459">
        <v>5.2783553781288912E-2</v>
      </c>
      <c r="AC25" s="459">
        <f>+AC24/AC$3</f>
        <v>6.3936418190080807E-2</v>
      </c>
      <c r="AE25" s="384">
        <f>INDEX(C25:AD25,1,MATCH(AE$2,$C$2:$AD$2,0))</f>
        <v>6.4096519356742016E-2</v>
      </c>
      <c r="AF25" s="384">
        <f>+AF24/AF$3</f>
        <v>5.2859941465097572E-2</v>
      </c>
      <c r="AG25" s="384">
        <f>+AG24/AG$3</f>
        <v>6.1962577645130364E-2</v>
      </c>
    </row>
    <row r="26" spans="1:37" ht="12.75" customHeight="1">
      <c r="M26" s="185"/>
      <c r="R26" s="185"/>
      <c r="W26" s="185"/>
      <c r="Z26" s="189"/>
      <c r="AA26" s="189"/>
      <c r="AB26" s="457"/>
      <c r="AC26" s="457"/>
    </row>
    <row r="27" spans="1:37" ht="12.75" customHeight="1">
      <c r="B27" s="168" t="s">
        <v>51</v>
      </c>
      <c r="C27" s="477">
        <f t="shared" ref="C27:Y27" si="8">+C24-C30+C33-C39-C37</f>
        <v>1089.6112039341406</v>
      </c>
      <c r="D27" s="477">
        <f t="shared" si="8"/>
        <v>18125.691422525244</v>
      </c>
      <c r="E27" s="477">
        <f t="shared" si="8"/>
        <v>6673.0544562320174</v>
      </c>
      <c r="F27" s="477">
        <f t="shared" si="8"/>
        <v>227.35536528146835</v>
      </c>
      <c r="G27" s="477">
        <f t="shared" si="8"/>
        <v>1369.6559921233797</v>
      </c>
      <c r="H27" s="477">
        <f t="shared" si="8"/>
        <v>3058.9977592657192</v>
      </c>
      <c r="I27" s="477">
        <f t="shared" si="8"/>
        <v>4071.719596881805</v>
      </c>
      <c r="J27" s="477">
        <f t="shared" si="8"/>
        <v>3370.4696996247048</v>
      </c>
      <c r="K27" s="477">
        <f t="shared" si="8"/>
        <v>2806.3518275332895</v>
      </c>
      <c r="L27" s="477">
        <f t="shared" si="8"/>
        <v>5880.6477862875472</v>
      </c>
      <c r="M27" s="478">
        <f t="shared" si="8"/>
        <v>6504.8392898046295</v>
      </c>
      <c r="N27" s="477">
        <f t="shared" si="8"/>
        <v>1241.26652439591</v>
      </c>
      <c r="O27" s="477">
        <f t="shared" si="8"/>
        <v>1275.9054572460263</v>
      </c>
      <c r="P27" s="477">
        <f t="shared" si="8"/>
        <v>612.4480924203026</v>
      </c>
      <c r="Q27" s="477">
        <f t="shared" si="8"/>
        <v>738.4842543247396</v>
      </c>
      <c r="R27" s="478">
        <f t="shared" si="8"/>
        <v>4436.0575511766983</v>
      </c>
      <c r="S27" s="477">
        <f t="shared" si="8"/>
        <v>419.84355915313722</v>
      </c>
      <c r="T27" s="477">
        <f t="shared" si="8"/>
        <v>779.96692901315578</v>
      </c>
      <c r="U27" s="477">
        <f t="shared" si="8"/>
        <v>370.84318609382296</v>
      </c>
      <c r="V27" s="477">
        <f t="shared" si="8"/>
        <v>462.74195568414711</v>
      </c>
      <c r="W27" s="478">
        <f t="shared" si="8"/>
        <v>3073.4676032736443</v>
      </c>
      <c r="X27" s="477">
        <f t="shared" si="8"/>
        <v>721.72987254394343</v>
      </c>
      <c r="Y27" s="477">
        <f t="shared" si="8"/>
        <v>871.6365196538336</v>
      </c>
      <c r="Z27" s="477"/>
      <c r="AA27" s="477"/>
      <c r="AB27" s="478"/>
      <c r="AC27" s="478"/>
      <c r="AE27" s="477">
        <f>INDEX(C27:AD27,1,MATCH(AE$2,$C$2:$AD$2,0))</f>
        <v>3073.4676032736443</v>
      </c>
      <c r="AF27" s="477">
        <f>+AF24*AF28</f>
        <v>1697.3777270557121</v>
      </c>
      <c r="AG27" s="477">
        <f>+AG24*AG28</f>
        <v>3035.243301288785</v>
      </c>
    </row>
    <row r="28" spans="1:37" s="234" customFormat="1" ht="12.75" customHeight="1">
      <c r="A28" s="278"/>
      <c r="B28" s="458" t="s">
        <v>50</v>
      </c>
      <c r="C28" s="386">
        <f t="shared" ref="C28:Y28" si="9">+C27/C24</f>
        <v>-0.97226407870960896</v>
      </c>
      <c r="D28" s="384">
        <f t="shared" si="9"/>
        <v>12.118898033643234</v>
      </c>
      <c r="E28" s="384">
        <f t="shared" si="9"/>
        <v>-0.49000109201038372</v>
      </c>
      <c r="F28" s="384">
        <f t="shared" si="9"/>
        <v>0.34998914260460068</v>
      </c>
      <c r="G28" s="384">
        <f t="shared" si="9"/>
        <v>0.12372381633677214</v>
      </c>
      <c r="H28" s="384">
        <f t="shared" si="9"/>
        <v>0.22989831975169742</v>
      </c>
      <c r="I28" s="384">
        <f t="shared" si="9"/>
        <v>0.28694056788050482</v>
      </c>
      <c r="J28" s="384">
        <f t="shared" si="9"/>
        <v>0.20978921751866889</v>
      </c>
      <c r="K28" s="384">
        <f t="shared" si="9"/>
        <v>0.18162565361749453</v>
      </c>
      <c r="L28" s="384">
        <f t="shared" si="9"/>
        <v>0.25132904508359055</v>
      </c>
      <c r="M28" s="385">
        <f t="shared" si="9"/>
        <v>0.26037902462255308</v>
      </c>
      <c r="N28" s="384">
        <f t="shared" si="9"/>
        <v>0.20836398144158808</v>
      </c>
      <c r="O28" s="384">
        <f t="shared" si="9"/>
        <v>0.19397140612312577</v>
      </c>
      <c r="P28" s="384">
        <f t="shared" si="9"/>
        <v>0.1285051317128752</v>
      </c>
      <c r="Q28" s="384">
        <f t="shared" si="9"/>
        <v>0.14646407841682382</v>
      </c>
      <c r="R28" s="385">
        <f t="shared" si="9"/>
        <v>0.19342285786216817</v>
      </c>
      <c r="S28" s="384">
        <f t="shared" si="9"/>
        <v>9.073657530794503E-2</v>
      </c>
      <c r="T28" s="384">
        <f t="shared" si="9"/>
        <v>0.15573201691705219</v>
      </c>
      <c r="U28" s="384">
        <f t="shared" si="9"/>
        <v>7.9666501656446079E-2</v>
      </c>
      <c r="V28" s="384">
        <f t="shared" si="9"/>
        <v>0.10989543410863528</v>
      </c>
      <c r="W28" s="385">
        <f t="shared" si="9"/>
        <v>0.15604816365200561</v>
      </c>
      <c r="X28" s="384">
        <f t="shared" si="9"/>
        <v>0.1451371049087567</v>
      </c>
      <c r="Y28" s="384">
        <f t="shared" si="9"/>
        <v>0.17721324933653351</v>
      </c>
      <c r="Z28" s="384"/>
      <c r="AA28" s="384"/>
      <c r="AB28" s="385"/>
      <c r="AC28" s="385"/>
      <c r="AE28" s="384">
        <f>INDEX(C28:AD28,1,MATCH(AE$2,$C$2:$AD$2,0))</f>
        <v>0.15604816365200561</v>
      </c>
      <c r="AF28" s="476">
        <v>0.11</v>
      </c>
      <c r="AG28" s="476">
        <v>0.16500000000000001</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235.99118381298894</v>
      </c>
      <c r="D30" s="174">
        <v>501.28475535378971</v>
      </c>
      <c r="E30" s="174">
        <v>207.12289021518384</v>
      </c>
      <c r="F30" s="174">
        <v>458.91966515972064</v>
      </c>
      <c r="G30" s="174">
        <v>232.48217251271308</v>
      </c>
      <c r="H30" s="174">
        <v>143.02033221139564</v>
      </c>
      <c r="I30" s="174">
        <v>72.616757852959608</v>
      </c>
      <c r="J30" s="174">
        <v>93.483345411493943</v>
      </c>
      <c r="K30" s="174">
        <v>152.67299141271778</v>
      </c>
      <c r="L30" s="174">
        <v>46.410255128505</v>
      </c>
      <c r="M30" s="175">
        <v>-56.913480574814116</v>
      </c>
      <c r="N30" s="174">
        <v>41.637745406134172</v>
      </c>
      <c r="O30" s="174">
        <v>36.117442944257114</v>
      </c>
      <c r="P30" s="174">
        <v>34.841118061828247</v>
      </c>
      <c r="Q30" s="174">
        <v>6.0138658747289782</v>
      </c>
      <c r="R30" s="175">
        <v>92.089228316816317</v>
      </c>
      <c r="S30" s="174">
        <v>23.455473152497063</v>
      </c>
      <c r="T30" s="174">
        <v>5.3932940114826735</v>
      </c>
      <c r="U30" s="174">
        <v>19.369638945301134</v>
      </c>
      <c r="V30" s="174">
        <v>54.417838344957836</v>
      </c>
      <c r="W30" s="175">
        <v>101.70945803248837</v>
      </c>
      <c r="X30" s="174">
        <v>41.219465879771946</v>
      </c>
      <c r="Y30" s="174">
        <v>-4.8067933646282395</v>
      </c>
      <c r="Z30" s="174"/>
      <c r="AA30" s="174"/>
      <c r="AB30" s="175"/>
      <c r="AC30" s="175"/>
      <c r="AE30" s="174">
        <f>INDEX(C30:AD30,1,MATCH(AE$2,$C$2:$AD$2,0))</f>
        <v>101.70945803248837</v>
      </c>
      <c r="AF30" s="477">
        <f>+AF24*AF31</f>
        <v>79.685110040295626</v>
      </c>
      <c r="AG30" s="477">
        <f>+AG24*AG31</f>
        <v>94.995039547190686</v>
      </c>
    </row>
    <row r="31" spans="1:37" s="234" customFormat="1" ht="12.75" customHeight="1">
      <c r="A31" s="278"/>
      <c r="B31" s="458" t="s">
        <v>49</v>
      </c>
      <c r="C31" s="386">
        <f t="shared" ref="C31:Y31" si="10">+C30/C24</f>
        <v>-0.21057579995973874</v>
      </c>
      <c r="D31" s="384">
        <f t="shared" si="10"/>
        <v>0.33516066749336776</v>
      </c>
      <c r="E31" s="384">
        <f t="shared" si="10"/>
        <v>-1.5208993580294282E-2</v>
      </c>
      <c r="F31" s="384">
        <f t="shared" si="10"/>
        <v>0.70645748753188931</v>
      </c>
      <c r="G31" s="384">
        <f t="shared" si="10"/>
        <v>2.100058830753879E-2</v>
      </c>
      <c r="H31" s="384">
        <f t="shared" si="10"/>
        <v>1.0748662357183929E-2</v>
      </c>
      <c r="I31" s="384">
        <f t="shared" si="10"/>
        <v>5.1174186336226208E-3</v>
      </c>
      <c r="J31" s="384">
        <f t="shared" si="10"/>
        <v>5.818713601575618E-3</v>
      </c>
      <c r="K31" s="384">
        <f t="shared" si="10"/>
        <v>9.8809178460871599E-3</v>
      </c>
      <c r="L31" s="384">
        <f t="shared" si="10"/>
        <v>1.9834966363283268E-3</v>
      </c>
      <c r="M31" s="385">
        <f t="shared" si="10"/>
        <v>-2.2781618268681021E-3</v>
      </c>
      <c r="N31" s="384">
        <f t="shared" si="10"/>
        <v>6.9894790849173872E-3</v>
      </c>
      <c r="O31" s="384">
        <f t="shared" si="10"/>
        <v>5.4908074526077025E-3</v>
      </c>
      <c r="P31" s="384">
        <f t="shared" si="10"/>
        <v>7.3104358083076184E-3</v>
      </c>
      <c r="Q31" s="384">
        <f t="shared" si="10"/>
        <v>1.1927340602136086E-3</v>
      </c>
      <c r="R31" s="385">
        <f t="shared" si="10"/>
        <v>4.0153134881299058E-3</v>
      </c>
      <c r="S31" s="384">
        <f t="shared" si="10"/>
        <v>5.0691960366807728E-3</v>
      </c>
      <c r="T31" s="384">
        <f t="shared" si="10"/>
        <v>1.0768514958673192E-3</v>
      </c>
      <c r="U31" s="384">
        <f t="shared" si="10"/>
        <v>4.1610886514446832E-3</v>
      </c>
      <c r="V31" s="384">
        <f t="shared" si="10"/>
        <v>1.2923556843535111E-2</v>
      </c>
      <c r="W31" s="385">
        <f t="shared" si="10"/>
        <v>5.1640609893220417E-3</v>
      </c>
      <c r="X31" s="384">
        <f t="shared" si="10"/>
        <v>8.2890762475833751E-3</v>
      </c>
      <c r="Y31" s="384">
        <f t="shared" si="10"/>
        <v>-9.7727372801378063E-4</v>
      </c>
      <c r="Z31" s="384"/>
      <c r="AA31" s="384"/>
      <c r="AB31" s="385"/>
      <c r="AC31" s="385"/>
      <c r="AE31" s="384">
        <f>INDEX(C31:AD31,1,MATCH(AE$2,$C$2:$AD$2,0))</f>
        <v>5.1640609893220417E-3</v>
      </c>
      <c r="AF31" s="476">
        <f>+AE31</f>
        <v>5.1640609893220417E-3</v>
      </c>
      <c r="AG31" s="476">
        <f>+AF31</f>
        <v>5.1640609893220417E-3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0</v>
      </c>
      <c r="D33" s="174">
        <v>240.54135947525342</v>
      </c>
      <c r="E33" s="174">
        <v>112.37118718811661</v>
      </c>
      <c r="F33" s="174">
        <v>227.29956521973523</v>
      </c>
      <c r="G33" s="174">
        <v>675.93225385943731</v>
      </c>
      <c r="H33" s="174">
        <v>1485.7562757855442</v>
      </c>
      <c r="I33" s="174">
        <v>742.1605258332969</v>
      </c>
      <c r="J33" s="174">
        <v>31.2437936084652</v>
      </c>
      <c r="K33" s="174">
        <v>19.068819332444662</v>
      </c>
      <c r="L33" s="174">
        <v>15.954703140690386</v>
      </c>
      <c r="M33" s="175">
        <v>34.961491102541991</v>
      </c>
      <c r="N33" s="174">
        <v>11</v>
      </c>
      <c r="O33" s="174">
        <v>6.9963698093497007</v>
      </c>
      <c r="P33" s="174">
        <v>6.9917203174127858</v>
      </c>
      <c r="Q33" s="174">
        <v>6.9581214478013758</v>
      </c>
      <c r="R33" s="175">
        <v>30.94044852898142</v>
      </c>
      <c r="S33" s="174">
        <v>4.9887404293649595</v>
      </c>
      <c r="T33" s="174">
        <v>7.978574657224649</v>
      </c>
      <c r="U33" s="174">
        <v>3.9910752647646328</v>
      </c>
      <c r="V33" s="174">
        <v>5.9959491750426706</v>
      </c>
      <c r="W33" s="175">
        <v>22.95494068116497</v>
      </c>
      <c r="X33" s="174">
        <v>3</v>
      </c>
      <c r="Y33" s="174">
        <v>4</v>
      </c>
      <c r="Z33" s="174"/>
      <c r="AA33" s="174"/>
      <c r="AB33" s="175"/>
      <c r="AC33" s="175"/>
      <c r="AE33" s="174">
        <f>INDEX(C33:AD33,1,MATCH(AE$2,$C$2:$AD$2,0))</f>
        <v>22.95494068116497</v>
      </c>
      <c r="AF33" s="475">
        <f>+AE33</f>
        <v>22.95494068116497</v>
      </c>
      <c r="AG33" s="475">
        <f>+AF33</f>
        <v>22.95494068116497</v>
      </c>
    </row>
    <row r="34" spans="1:36" ht="12.75" customHeight="1">
      <c r="M34" s="185"/>
      <c r="R34" s="185"/>
      <c r="W34" s="185"/>
      <c r="AB34" s="185"/>
      <c r="AC34" s="185"/>
    </row>
    <row r="35" spans="1:36" s="171" customFormat="1" ht="12.75" customHeight="1" thickBot="1">
      <c r="A35" s="286"/>
      <c r="B35" s="173" t="s">
        <v>48</v>
      </c>
      <c r="C35" s="170">
        <f t="shared" ref="C35:Y35" si="11">+C24-C27-C30+C33</f>
        <v>-2446.2970917829657</v>
      </c>
      <c r="D35" s="170">
        <f t="shared" si="11"/>
        <v>-16890.779737206911</v>
      </c>
      <c r="E35" s="170">
        <f t="shared" si="11"/>
        <v>-20386.254291392244</v>
      </c>
      <c r="F35" s="170">
        <f t="shared" si="11"/>
        <v>190.6314442657999</v>
      </c>
      <c r="G35" s="170">
        <f t="shared" si="11"/>
        <v>10144.063603018662</v>
      </c>
      <c r="H35" s="170">
        <f t="shared" si="11"/>
        <v>11589.610809082729</v>
      </c>
      <c r="I35" s="170">
        <f t="shared" si="11"/>
        <v>10787.938963711111</v>
      </c>
      <c r="J35" s="170">
        <f t="shared" si="11"/>
        <v>12633.272306107609</v>
      </c>
      <c r="K35" s="170">
        <f t="shared" si="11"/>
        <v>12511.340508552044</v>
      </c>
      <c r="L35" s="170">
        <f t="shared" si="11"/>
        <v>17487.09874509976</v>
      </c>
      <c r="M35" s="172">
        <f t="shared" si="11"/>
        <v>18569.229617171783</v>
      </c>
      <c r="N35" s="170">
        <f t="shared" si="11"/>
        <v>4685.298677694338</v>
      </c>
      <c r="O35" s="170">
        <f t="shared" si="11"/>
        <v>5272.77523301985</v>
      </c>
      <c r="P35" s="170">
        <f t="shared" si="11"/>
        <v>4125.6451944334576</v>
      </c>
      <c r="Q35" s="170">
        <f t="shared" si="11"/>
        <v>4304.5444652837987</v>
      </c>
      <c r="R35" s="172">
        <f t="shared" si="11"/>
        <v>18437.298929720855</v>
      </c>
      <c r="S35" s="170">
        <f t="shared" si="11"/>
        <v>4188.7494988228746</v>
      </c>
      <c r="T35" s="170">
        <f t="shared" si="11"/>
        <v>4231.009974972254</v>
      </c>
      <c r="U35" s="170">
        <f t="shared" si="11"/>
        <v>4268.7232821168063</v>
      </c>
      <c r="V35" s="170">
        <f t="shared" si="11"/>
        <v>3699.5839395053076</v>
      </c>
      <c r="W35" s="172">
        <f t="shared" si="11"/>
        <v>16543.412427998202</v>
      </c>
      <c r="X35" s="170">
        <f t="shared" si="11"/>
        <v>4212.7960735622355</v>
      </c>
      <c r="Y35" s="170">
        <f t="shared" si="11"/>
        <v>4055.7444938503318</v>
      </c>
      <c r="Z35" s="170"/>
      <c r="AA35" s="170"/>
      <c r="AB35" s="172"/>
      <c r="AC35" s="172"/>
      <c r="AE35" s="170">
        <f>+AE24-AE27-AE30+AE33</f>
        <v>16543.412427998202</v>
      </c>
      <c r="AF35" s="170">
        <f>+AF24-AF27-AF30+AF33</f>
        <v>13676.59871318254</v>
      </c>
      <c r="AG35" s="170">
        <f>+AG24-AG27-AG30+AG33</f>
        <v>15288.130547049946</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0</v>
      </c>
      <c r="D37" s="174">
        <v>0</v>
      </c>
      <c r="E37" s="174">
        <v>0</v>
      </c>
      <c r="F37" s="174">
        <v>60.135339868813354</v>
      </c>
      <c r="G37" s="174">
        <v>690.40878750149079</v>
      </c>
      <c r="H37" s="174">
        <v>736.77267549194994</v>
      </c>
      <c r="I37" s="174">
        <v>610.07531821109126</v>
      </c>
      <c r="J37" s="174">
        <v>848.65615887246429</v>
      </c>
      <c r="K37" s="174">
        <v>902.08961153018447</v>
      </c>
      <c r="L37" s="174">
        <v>0</v>
      </c>
      <c r="M37" s="175">
        <v>0</v>
      </c>
      <c r="N37" s="174">
        <v>0</v>
      </c>
      <c r="O37" s="174">
        <v>0</v>
      </c>
      <c r="P37" s="174">
        <v>0</v>
      </c>
      <c r="Q37" s="174">
        <v>12.657100990099009</v>
      </c>
      <c r="R37" s="175">
        <v>14.355469661459516</v>
      </c>
      <c r="S37" s="174">
        <v>12.362475804195803</v>
      </c>
      <c r="T37" s="174">
        <v>13.296622641509435</v>
      </c>
      <c r="U37" s="174">
        <v>28.424809853249474</v>
      </c>
      <c r="V37" s="174">
        <v>34.831718156424586</v>
      </c>
      <c r="W37" s="175">
        <v>88.274210685316618</v>
      </c>
      <c r="X37" s="174">
        <v>34.687315598885796</v>
      </c>
      <c r="Y37" s="174">
        <v>33.940823018080664</v>
      </c>
      <c r="Z37" s="174"/>
      <c r="AA37" s="174"/>
      <c r="AB37" s="175"/>
      <c r="AC37" s="175"/>
      <c r="AE37" s="174">
        <f>INDEX(C37:AD37,1,MATCH(AE$2,$C$2:$AD$2,0))</f>
        <v>88.274210685316618</v>
      </c>
      <c r="AF37" s="475">
        <v>120</v>
      </c>
      <c r="AG37" s="475">
        <f>+AF37</f>
        <v>120</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-2446.2970917829662</v>
      </c>
      <c r="D39" s="170">
        <v>-16890.779737206911</v>
      </c>
      <c r="E39" s="170">
        <v>-20386.254291392241</v>
      </c>
      <c r="F39" s="170">
        <v>130.4961043969866</v>
      </c>
      <c r="G39" s="170">
        <v>9453.6548155171713</v>
      </c>
      <c r="H39" s="170">
        <v>10852.83813359078</v>
      </c>
      <c r="I39" s="170">
        <v>10177.86364550002</v>
      </c>
      <c r="J39" s="170">
        <v>11784.616147235145</v>
      </c>
      <c r="K39" s="170">
        <v>11609.250897021861</v>
      </c>
      <c r="L39" s="170">
        <v>17487.09874509976</v>
      </c>
      <c r="M39" s="172">
        <v>18569.229617171783</v>
      </c>
      <c r="N39" s="170">
        <v>4685.298677694338</v>
      </c>
      <c r="O39" s="170">
        <v>5272.77523301985</v>
      </c>
      <c r="P39" s="170">
        <v>4125.6451944334576</v>
      </c>
      <c r="Q39" s="170">
        <v>4291.8873642936996</v>
      </c>
      <c r="R39" s="172">
        <v>18422.943460059396</v>
      </c>
      <c r="S39" s="170">
        <v>4176.3870230186785</v>
      </c>
      <c r="T39" s="170">
        <v>4217.7133523307448</v>
      </c>
      <c r="U39" s="170">
        <v>4240.2984722635565</v>
      </c>
      <c r="V39" s="170">
        <v>3664.7522213488824</v>
      </c>
      <c r="W39" s="172">
        <v>16455.138217312888</v>
      </c>
      <c r="X39" s="170">
        <v>4178.1087579633495</v>
      </c>
      <c r="Y39" s="170">
        <v>4021.8036708322506</v>
      </c>
      <c r="Z39" s="170">
        <v>4102.0839402041838</v>
      </c>
      <c r="AA39" s="170">
        <v>1347.8031787042607</v>
      </c>
      <c r="AB39" s="172">
        <v>13518.703132999546</v>
      </c>
      <c r="AC39" s="172">
        <v>15663.438017172506</v>
      </c>
      <c r="AE39" s="170">
        <f>+AE35-AE37</f>
        <v>16455.138217312884</v>
      </c>
      <c r="AF39" s="170">
        <f>+AF35-AF37</f>
        <v>13556.59871318254</v>
      </c>
      <c r="AG39" s="170">
        <f>+AG35-AG37</f>
        <v>15168.130547049946</v>
      </c>
      <c r="AI39" s="245">
        <f>+AF39/AB39-1</f>
        <v>2.8031964168582224E-3</v>
      </c>
      <c r="AJ39" s="245">
        <f>+AG39/AC39-1</f>
        <v>-3.1621887198680976E-2</v>
      </c>
    </row>
    <row r="40" spans="1:36" s="234" customFormat="1" ht="12.75" customHeight="1" thickTop="1">
      <c r="A40" s="278"/>
      <c r="B40" s="458" t="s">
        <v>47</v>
      </c>
      <c r="C40" s="386">
        <v>-9.2096009793161439E-3</v>
      </c>
      <c r="D40" s="386">
        <v>-6.664261488796161E-2</v>
      </c>
      <c r="E40" s="386">
        <v>-9.0374771000458806E-2</v>
      </c>
      <c r="F40" s="386">
        <v>1.1030906960189872E-3</v>
      </c>
      <c r="G40" s="386">
        <v>5.3176401558285756E-2</v>
      </c>
      <c r="H40" s="386">
        <v>4.9013165010826837E-2</v>
      </c>
      <c r="I40" s="386">
        <v>4.5537723649176097E-2</v>
      </c>
      <c r="J40" s="386">
        <v>4.648620721379277E-2</v>
      </c>
      <c r="K40" s="386">
        <v>3.9803813237379457E-2</v>
      </c>
      <c r="L40" s="386">
        <v>5.7280332176505119E-2</v>
      </c>
      <c r="M40" s="459">
        <v>6.0180006532939249E-2</v>
      </c>
      <c r="N40" s="386">
        <v>5.985732158786617E-2</v>
      </c>
      <c r="O40" s="386">
        <v>6.6232591733808924E-2</v>
      </c>
      <c r="P40" s="386">
        <v>5.7142807705903936E-2</v>
      </c>
      <c r="Q40" s="386">
        <v>5.2666828135420278E-2</v>
      </c>
      <c r="R40" s="459">
        <v>5.9131792394841447E-2</v>
      </c>
      <c r="S40" s="386">
        <v>5.192012119293777E-2</v>
      </c>
      <c r="T40" s="386">
        <v>5.3792630027088138E-2</v>
      </c>
      <c r="U40" s="386">
        <v>5.5234224008317172E-2</v>
      </c>
      <c r="V40" s="386">
        <v>4.3893209648086587E-2</v>
      </c>
      <c r="W40" s="459">
        <v>5.3550805010117893E-2</v>
      </c>
      <c r="X40" s="386">
        <v>5.3149024297035143E-2</v>
      </c>
      <c r="Y40" s="386">
        <v>5.112634114571913E-2</v>
      </c>
      <c r="Z40" s="386">
        <v>5.5284201344215529E-2</v>
      </c>
      <c r="AA40" s="386">
        <v>1.9651658018880348E-2</v>
      </c>
      <c r="AB40" s="459">
        <v>4.632873407866582E-2</v>
      </c>
      <c r="AC40" s="459">
        <f>+AC39/AC$3</f>
        <v>5.2677385333502288E-2</v>
      </c>
      <c r="AE40" s="384">
        <f>INDEX(C40:AD40,1,MATCH(AE$2,$C$2:$AD$2,0))</f>
        <v>5.3550805010117893E-2</v>
      </c>
      <c r="AF40" s="384">
        <f>+AF39/AF$3</f>
        <v>4.6439935161423154E-2</v>
      </c>
      <c r="AG40" s="384">
        <f>+AG39/AG$3</f>
        <v>5.1091890046642316E-2</v>
      </c>
    </row>
    <row r="41" spans="1:36">
      <c r="A41" s="168"/>
      <c r="B41" s="458" t="s">
        <v>46</v>
      </c>
      <c r="C41" s="386"/>
      <c r="D41" s="384">
        <v>5.9046314096282506</v>
      </c>
      <c r="E41" s="384">
        <v>0.20694571882229451</v>
      </c>
      <c r="F41" s="384">
        <v>-1.0209800109597396</v>
      </c>
      <c r="G41" s="384">
        <v>53.700596154613784</v>
      </c>
      <c r="H41" s="384">
        <v>3.5289558293178702E-2</v>
      </c>
      <c r="I41" s="384">
        <v>-6.2193361753147047E-2</v>
      </c>
      <c r="J41" s="384">
        <v>0.1578673636923329</v>
      </c>
      <c r="K41" s="384">
        <v>-1.4880862305763576E-2</v>
      </c>
      <c r="L41" s="384">
        <v>0.5063072458521638</v>
      </c>
      <c r="M41" s="385">
        <v>6.1881669901089564E-2</v>
      </c>
      <c r="N41" s="384"/>
      <c r="O41" s="384"/>
      <c r="P41" s="384"/>
      <c r="Q41" s="384"/>
      <c r="R41" s="385">
        <v>-7.8778797035882198E-3</v>
      </c>
      <c r="S41" s="384">
        <v>-0.10861882874158579</v>
      </c>
      <c r="T41" s="384">
        <v>-0.20009612283147615</v>
      </c>
      <c r="U41" s="384">
        <v>2.7790387303492592E-2</v>
      </c>
      <c r="V41" s="384">
        <v>-0.14612106276652548</v>
      </c>
      <c r="W41" s="385">
        <v>-0.10681274938571428</v>
      </c>
      <c r="X41" s="384">
        <v>4.1225464383010113E-4</v>
      </c>
      <c r="Y41" s="384">
        <v>-4.6449264123232248E-2</v>
      </c>
      <c r="Z41" s="384">
        <v>-3.2595472456350749E-2</v>
      </c>
      <c r="AA41" s="384">
        <v>-0.63222529183482534</v>
      </c>
      <c r="AB41" s="385">
        <v>-0.17845095225173135</v>
      </c>
      <c r="AC41" s="385">
        <v>0.15864945498637373</v>
      </c>
      <c r="AD41" s="234"/>
      <c r="AE41" s="384">
        <f>INDEX(C41:AD41,1,MATCH(AE$2,$C$2:$AD$2,0))</f>
        <v>-0.10681274938571428</v>
      </c>
      <c r="AF41" s="386">
        <f>+AF39/AE39-1</f>
        <v>-0.17614798890480987</v>
      </c>
      <c r="AG41" s="386">
        <f>+AG39/AF39-1</f>
        <v>0.11887434805460018</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221292.11544704402</v>
      </c>
      <c r="D43" s="174">
        <v>181237.30896100597</v>
      </c>
      <c r="E43" s="174">
        <v>190878.32945577067</v>
      </c>
      <c r="F43" s="174">
        <v>152675.0434386096</v>
      </c>
      <c r="G43" s="174">
        <v>111471.84538932992</v>
      </c>
      <c r="H43" s="174">
        <v>106213.42118495298</v>
      </c>
      <c r="I43" s="174">
        <v>111371.24455849628</v>
      </c>
      <c r="J43" s="174">
        <v>127501.6211881975</v>
      </c>
      <c r="K43" s="174">
        <v>154791.42896015281</v>
      </c>
      <c r="L43" s="174">
        <v>179009.71015470108</v>
      </c>
      <c r="M43" s="175">
        <v>216148.1408936932</v>
      </c>
      <c r="N43" s="174">
        <v>232085.40009289308</v>
      </c>
      <c r="O43" s="174">
        <v>237475.5603779543</v>
      </c>
      <c r="P43" s="174">
        <v>239116.12946967347</v>
      </c>
      <c r="Q43" s="174">
        <v>246050.76548010224</v>
      </c>
      <c r="R43" s="175">
        <v>238675.2841532327</v>
      </c>
      <c r="S43" s="174">
        <v>251111.52054627927</v>
      </c>
      <c r="T43" s="174">
        <v>252942.80086751317</v>
      </c>
      <c r="U43" s="174">
        <v>255203.70127948205</v>
      </c>
      <c r="V43" s="174">
        <v>260071.30302247146</v>
      </c>
      <c r="W43" s="175">
        <v>254799.63115535563</v>
      </c>
      <c r="X43" s="174">
        <v>264409.55010828911</v>
      </c>
      <c r="Y43" s="174">
        <v>267794.37148008571</v>
      </c>
      <c r="Z43" s="174"/>
      <c r="AA43" s="174"/>
      <c r="AB43" s="175"/>
      <c r="AC43" s="175"/>
      <c r="AE43" s="174">
        <f>INDEX(C43:AD43,1,MATCH(AE$2,$C$2:$AD$2,0))</f>
        <v>254799.63115535563</v>
      </c>
      <c r="AF43" s="189">
        <v>262354.29195630056</v>
      </c>
      <c r="AG43" s="474">
        <f>+AF43</f>
        <v>262354.29195630056</v>
      </c>
    </row>
    <row r="44" spans="1:36" ht="12.75" customHeight="1">
      <c r="B44" s="168" t="s">
        <v>40</v>
      </c>
      <c r="C44" s="174">
        <v>53495.216584213958</v>
      </c>
      <c r="D44" s="174">
        <v>57191.589703641461</v>
      </c>
      <c r="E44" s="174">
        <v>52863.866857886373</v>
      </c>
      <c r="F44" s="174">
        <v>47888.497587403239</v>
      </c>
      <c r="G44" s="174">
        <v>48305.833736562658</v>
      </c>
      <c r="H44" s="174">
        <v>45804.155160404523</v>
      </c>
      <c r="I44" s="174">
        <v>48941.07625109073</v>
      </c>
      <c r="J44" s="174">
        <v>50991.32161667035</v>
      </c>
      <c r="K44" s="174">
        <v>57489.71309341913</v>
      </c>
      <c r="L44" s="174">
        <v>52977.990215128011</v>
      </c>
      <c r="M44" s="175">
        <v>59095.030185093296</v>
      </c>
      <c r="N44" s="174">
        <v>63377.97884644421</v>
      </c>
      <c r="O44" s="174">
        <v>64556.871953455106</v>
      </c>
      <c r="P44" s="174">
        <v>62704.410833572307</v>
      </c>
      <c r="Q44" s="174">
        <v>62246.39924103611</v>
      </c>
      <c r="R44" s="175">
        <v>63222.59765056624</v>
      </c>
      <c r="S44" s="174">
        <v>63170.685574641298</v>
      </c>
      <c r="T44" s="174">
        <v>61273.142990613611</v>
      </c>
      <c r="U44" s="174">
        <v>60968.91569158974</v>
      </c>
      <c r="V44" s="174">
        <v>62190.885063148475</v>
      </c>
      <c r="W44" s="175">
        <v>61889.913356881625</v>
      </c>
      <c r="X44" s="174">
        <v>62315.403339784956</v>
      </c>
      <c r="Y44" s="174">
        <v>63644.303765153323</v>
      </c>
      <c r="Z44" s="174"/>
      <c r="AA44" s="174"/>
      <c r="AB44" s="175"/>
      <c r="AC44" s="175"/>
      <c r="AE44" s="174">
        <f>INDEX(C44:AD44,1,MATCH(AE$2,$C$2:$AD$2,0))</f>
        <v>61889.913356881625</v>
      </c>
      <c r="AF44" s="174">
        <v>63497.258147123277</v>
      </c>
      <c r="AG44" s="472">
        <f>+AF44</f>
        <v>63497.258147123277</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80</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108749.33335299454</v>
      </c>
      <c r="D3" s="179">
        <v>101395.64282473706</v>
      </c>
      <c r="E3" s="179">
        <v>91738.18367872067</v>
      </c>
      <c r="F3" s="179">
        <v>79896.233996322524</v>
      </c>
      <c r="G3" s="179">
        <v>87720.204090098618</v>
      </c>
      <c r="H3" s="179">
        <v>95745.001357450674</v>
      </c>
      <c r="I3" s="179">
        <v>101575.72590918785</v>
      </c>
      <c r="J3" s="179">
        <v>113248.51082931037</v>
      </c>
      <c r="K3" s="179">
        <v>125322.84461636977</v>
      </c>
      <c r="L3" s="179">
        <v>133600.97442050796</v>
      </c>
      <c r="M3" s="180">
        <v>150577.06670259649</v>
      </c>
      <c r="N3" s="179">
        <v>35336.284816585285</v>
      </c>
      <c r="O3" s="179">
        <v>39238.641425289985</v>
      </c>
      <c r="P3" s="179">
        <v>41430.089967214306</v>
      </c>
      <c r="Q3" s="179">
        <v>42655.131771583809</v>
      </c>
      <c r="R3" s="180">
        <v>156129.63759668241</v>
      </c>
      <c r="S3" s="179">
        <v>39192.383350337157</v>
      </c>
      <c r="T3" s="179">
        <v>42418.265327383015</v>
      </c>
      <c r="U3" s="179">
        <v>45779.281335229934</v>
      </c>
      <c r="V3" s="179">
        <v>46493.579891935784</v>
      </c>
      <c r="W3" s="180">
        <v>172951.2867065086</v>
      </c>
      <c r="X3" s="179">
        <v>39716.566187767559</v>
      </c>
      <c r="Y3" s="179">
        <v>43792.779196655996</v>
      </c>
      <c r="Z3" s="179">
        <v>47130.508057482017</v>
      </c>
      <c r="AA3" s="179">
        <v>47395.452506476373</v>
      </c>
      <c r="AB3" s="180">
        <v>178967.2213519873</v>
      </c>
      <c r="AC3" s="180">
        <v>186896.17941576455</v>
      </c>
      <c r="AE3" s="179">
        <f>INDEX(C3:AD3,1,MATCH(AE$2,$C$2:$AD$2,0))</f>
        <v>172951.2867065086</v>
      </c>
      <c r="AF3" s="179">
        <f>+AE3*(1+AF4)</f>
        <v>179177.53302794293</v>
      </c>
      <c r="AG3" s="179">
        <f>+AF3*(1+AG4)</f>
        <v>186344.63434906065</v>
      </c>
      <c r="AI3" s="245">
        <f>+AF3/AB3-1</f>
        <v>1.1751407568763028E-3</v>
      </c>
      <c r="AJ3" s="245">
        <f>+AG3/AC3-1</f>
        <v>-2.9510772688239317E-3</v>
      </c>
    </row>
    <row r="4" spans="1:37" s="234" customFormat="1" ht="12.75" customHeight="1">
      <c r="A4" s="278"/>
      <c r="B4" s="458" t="s">
        <v>60</v>
      </c>
      <c r="C4" s="386"/>
      <c r="D4" s="384">
        <v>-6.762055730850125E-2</v>
      </c>
      <c r="E4" s="384">
        <v>-9.5245307164819382E-2</v>
      </c>
      <c r="F4" s="384">
        <v>-0.13364187618160028</v>
      </c>
      <c r="G4" s="384">
        <v>9.7926644378960592E-2</v>
      </c>
      <c r="H4" s="384">
        <v>9.1481744149952915E-2</v>
      </c>
      <c r="I4" s="384">
        <v>6.0898474793153801E-2</v>
      </c>
      <c r="J4" s="384">
        <v>0.11491707113723582</v>
      </c>
      <c r="K4" s="384">
        <v>0.1066180358455926</v>
      </c>
      <c r="L4" s="384">
        <v>6.605443588101334E-2</v>
      </c>
      <c r="M4" s="385">
        <v>0.12706563223600775</v>
      </c>
      <c r="N4" s="384"/>
      <c r="O4" s="384"/>
      <c r="P4" s="384"/>
      <c r="Q4" s="384"/>
      <c r="R4" s="385">
        <v>3.6875276001044455E-2</v>
      </c>
      <c r="S4" s="384">
        <v>0.10912574861129687</v>
      </c>
      <c r="T4" s="384">
        <v>8.1032976336528062E-2</v>
      </c>
      <c r="U4" s="384">
        <v>0.10497663344340702</v>
      </c>
      <c r="V4" s="384">
        <v>8.9987955983975798E-2</v>
      </c>
      <c r="W4" s="385">
        <v>0.10774154970679084</v>
      </c>
      <c r="X4" s="384">
        <v>1.3374609876229737E-2</v>
      </c>
      <c r="Y4" s="384">
        <v>3.2403820822575424E-2</v>
      </c>
      <c r="Z4" s="384">
        <v>2.9516119144758823E-2</v>
      </c>
      <c r="AA4" s="384">
        <v>1.9397788181439113E-2</v>
      </c>
      <c r="AB4" s="385">
        <v>3.4783983166817967E-2</v>
      </c>
      <c r="AC4" s="385">
        <f>+AC3/AB3-1</f>
        <v>4.4303968089121737E-2</v>
      </c>
      <c r="AE4" s="384">
        <f>INDEX(C4:AD4,1,MATCH(AE$2,$C$2:$AD$2,0))</f>
        <v>0.10774154970679084</v>
      </c>
      <c r="AF4" s="476">
        <v>3.5999999999999997E-2</v>
      </c>
      <c r="AG4" s="476">
        <v>0.04</v>
      </c>
    </row>
    <row r="5" spans="1:37" s="187" customFormat="1" ht="12.75" customHeight="1">
      <c r="A5" s="313"/>
      <c r="B5" s="458" t="s">
        <v>93</v>
      </c>
      <c r="C5" s="384"/>
      <c r="D5" s="384"/>
      <c r="E5" s="384"/>
      <c r="F5" s="384"/>
      <c r="G5" s="384"/>
      <c r="H5" s="384"/>
      <c r="I5" s="384"/>
      <c r="J5" s="384"/>
      <c r="K5" s="384"/>
      <c r="L5" s="384"/>
      <c r="M5" s="385"/>
      <c r="N5" s="384"/>
      <c r="O5" s="384">
        <v>0.11043483006094368</v>
      </c>
      <c r="P5" s="384">
        <v>5.5849246108502948E-2</v>
      </c>
      <c r="Q5" s="384">
        <v>2.9568890758840727E-2</v>
      </c>
      <c r="R5" s="385"/>
      <c r="S5" s="384">
        <v>-8.1180113093765716E-2</v>
      </c>
      <c r="T5" s="384">
        <v>8.2308900385311912E-2</v>
      </c>
      <c r="U5" s="384">
        <v>7.9235112089254267E-2</v>
      </c>
      <c r="V5" s="384">
        <v>1.5603096769370994E-2</v>
      </c>
      <c r="W5" s="385"/>
      <c r="X5" s="384">
        <v>-0.14576235514494518</v>
      </c>
      <c r="Y5" s="384">
        <v>0.10263256369187035</v>
      </c>
      <c r="Z5" s="384">
        <v>7.621642019652608E-2</v>
      </c>
      <c r="AA5" s="384">
        <v>5.6215063217910366E-3</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13111.105080490297</v>
      </c>
      <c r="D7" s="466">
        <f t="shared" si="1"/>
        <v>6188.0023228789723</v>
      </c>
      <c r="E7" s="466">
        <f t="shared" si="1"/>
        <v>6246.4084367851092</v>
      </c>
      <c r="F7" s="466">
        <f t="shared" si="1"/>
        <v>7700.6308818128819</v>
      </c>
      <c r="G7" s="466">
        <f t="shared" si="1"/>
        <v>11046.983383628609</v>
      </c>
      <c r="H7" s="466">
        <f t="shared" si="1"/>
        <v>11997.686849934638</v>
      </c>
      <c r="I7" s="466">
        <f t="shared" si="1"/>
        <v>14376.472854614532</v>
      </c>
      <c r="J7" s="466">
        <f t="shared" si="1"/>
        <v>17125.57426504563</v>
      </c>
      <c r="K7" s="466">
        <f t="shared" si="1"/>
        <v>19247.155115461988</v>
      </c>
      <c r="L7" s="466">
        <f t="shared" si="1"/>
        <v>20689.403464743697</v>
      </c>
      <c r="M7" s="482">
        <f t="shared" si="1"/>
        <v>23387.160742637458</v>
      </c>
      <c r="N7" s="466">
        <f t="shared" si="1"/>
        <v>4737.095770300607</v>
      </c>
      <c r="O7" s="466">
        <f t="shared" si="1"/>
        <v>5539.7363884075321</v>
      </c>
      <c r="P7" s="466">
        <f t="shared" si="1"/>
        <v>6527.453267206417</v>
      </c>
      <c r="Q7" s="466">
        <f t="shared" si="1"/>
        <v>6256.9308290924855</v>
      </c>
      <c r="R7" s="482">
        <f t="shared" si="1"/>
        <v>23198.968928112074</v>
      </c>
      <c r="S7" s="466">
        <f t="shared" si="1"/>
        <v>5016.3197513713249</v>
      </c>
      <c r="T7" s="466">
        <f t="shared" si="1"/>
        <v>5853.3205514105157</v>
      </c>
      <c r="U7" s="466">
        <f t="shared" si="1"/>
        <v>6896.7592599646132</v>
      </c>
      <c r="V7" s="466">
        <f t="shared" si="1"/>
        <v>6768.6012179314957</v>
      </c>
      <c r="W7" s="482">
        <f t="shared" si="1"/>
        <v>24452.263975808768</v>
      </c>
      <c r="X7" s="466">
        <f t="shared" si="1"/>
        <v>4793.3011066515246</v>
      </c>
      <c r="Y7" s="466">
        <f t="shared" si="1"/>
        <v>6076.3136780364821</v>
      </c>
      <c r="Z7" s="466"/>
      <c r="AA7" s="466"/>
      <c r="AB7" s="482"/>
      <c r="AC7" s="482"/>
      <c r="AE7" s="466"/>
      <c r="AF7" s="466"/>
      <c r="AG7" s="466"/>
    </row>
    <row r="8" spans="1:37" s="234" customFormat="1" ht="12.75" customHeight="1">
      <c r="A8" s="278"/>
      <c r="B8" s="458" t="s">
        <v>58</v>
      </c>
      <c r="C8" s="386">
        <f t="shared" ref="C8:Y8" si="2">+C7/C3</f>
        <v>0.12056262485704027</v>
      </c>
      <c r="D8" s="384">
        <f t="shared" si="2"/>
        <v>6.1028286329571073E-2</v>
      </c>
      <c r="E8" s="384">
        <f t="shared" si="2"/>
        <v>6.808951503401095E-2</v>
      </c>
      <c r="F8" s="384">
        <f t="shared" si="2"/>
        <v>9.6382901879547012E-2</v>
      </c>
      <c r="G8" s="384">
        <f t="shared" si="2"/>
        <v>0.12593431009670361</v>
      </c>
      <c r="H8" s="384">
        <f t="shared" si="2"/>
        <v>0.12530875429353164</v>
      </c>
      <c r="I8" s="384">
        <f t="shared" si="2"/>
        <v>0.1415345322510182</v>
      </c>
      <c r="J8" s="384">
        <f t="shared" si="2"/>
        <v>0.15122118727775166</v>
      </c>
      <c r="K8" s="384">
        <f t="shared" si="2"/>
        <v>0.15358057961722893</v>
      </c>
      <c r="L8" s="384">
        <f t="shared" si="2"/>
        <v>0.15485967489745972</v>
      </c>
      <c r="M8" s="385">
        <f t="shared" si="2"/>
        <v>0.15531688360505283</v>
      </c>
      <c r="N8" s="384">
        <f t="shared" si="2"/>
        <v>0.13405755004774086</v>
      </c>
      <c r="O8" s="384">
        <f t="shared" si="2"/>
        <v>0.14118063692279306</v>
      </c>
      <c r="P8" s="384">
        <f t="shared" si="2"/>
        <v>0.15755344177074962</v>
      </c>
      <c r="Q8" s="384">
        <f t="shared" si="2"/>
        <v>0.14668647286328995</v>
      </c>
      <c r="R8" s="385">
        <f t="shared" si="2"/>
        <v>0.14858786124925347</v>
      </c>
      <c r="S8" s="384">
        <f t="shared" si="2"/>
        <v>0.12799220977532541</v>
      </c>
      <c r="T8" s="384">
        <f t="shared" si="2"/>
        <v>0.13799056859668229</v>
      </c>
      <c r="U8" s="384">
        <f t="shared" si="2"/>
        <v>0.15065241434135704</v>
      </c>
      <c r="V8" s="384">
        <f t="shared" si="2"/>
        <v>0.14558141648080525</v>
      </c>
      <c r="W8" s="385">
        <f t="shared" si="2"/>
        <v>0.14138237674579016</v>
      </c>
      <c r="X8" s="384">
        <f t="shared" si="2"/>
        <v>0.12068770205335198</v>
      </c>
      <c r="Y8" s="384">
        <f t="shared" si="2"/>
        <v>0.13875149715322171</v>
      </c>
      <c r="Z8" s="384"/>
      <c r="AA8" s="384"/>
      <c r="AB8" s="385"/>
      <c r="AC8" s="385"/>
      <c r="AE8" s="384"/>
      <c r="AF8" s="384"/>
      <c r="AG8" s="384"/>
    </row>
    <row r="9" spans="1:37" s="187" customFormat="1" ht="12.75" customHeight="1">
      <c r="A9" s="313"/>
      <c r="B9" s="465" t="s">
        <v>56</v>
      </c>
      <c r="C9" s="384"/>
      <c r="D9" s="384">
        <f t="shared" ref="D9:M9" si="3">+(D7-C7)/(D$3-C$3)</f>
        <v>0.94144603053506781</v>
      </c>
      <c r="E9" s="384">
        <f t="shared" si="3"/>
        <v>-6.0477722994281367E-3</v>
      </c>
      <c r="F9" s="384">
        <f t="shared" si="3"/>
        <v>-0.12280261984133629</v>
      </c>
      <c r="G9" s="384">
        <f t="shared" si="3"/>
        <v>0.42770517546810716</v>
      </c>
      <c r="H9" s="384">
        <f t="shared" si="3"/>
        <v>0.11847071454052237</v>
      </c>
      <c r="I9" s="384">
        <f t="shared" si="3"/>
        <v>0.40797434067969657</v>
      </c>
      <c r="J9" s="384">
        <f t="shared" si="3"/>
        <v>0.23551375522151258</v>
      </c>
      <c r="K9" s="384">
        <f t="shared" si="3"/>
        <v>0.17570997189842066</v>
      </c>
      <c r="L9" s="384">
        <f t="shared" si="3"/>
        <v>0.17422393504396796</v>
      </c>
      <c r="M9" s="385">
        <f t="shared" si="3"/>
        <v>0.15891509265298726</v>
      </c>
      <c r="N9" s="384"/>
      <c r="O9" s="384"/>
      <c r="P9" s="384"/>
      <c r="Q9" s="384"/>
      <c r="R9" s="385">
        <f t="shared" ref="R9:Y9" si="4">+(R7-M7)/(R$3-M$3)</f>
        <v>-3.3892735115877287E-2</v>
      </c>
      <c r="S9" s="384">
        <f t="shared" si="4"/>
        <v>7.2411007817023032E-2</v>
      </c>
      <c r="T9" s="384">
        <f t="shared" si="4"/>
        <v>9.8623036138507647E-2</v>
      </c>
      <c r="U9" s="384">
        <f t="shared" si="4"/>
        <v>8.491371418468914E-2</v>
      </c>
      <c r="V9" s="384">
        <f t="shared" si="4"/>
        <v>0.1333013688855306</v>
      </c>
      <c r="W9" s="385">
        <f t="shared" si="4"/>
        <v>7.4504885907089521E-2</v>
      </c>
      <c r="X9" s="384">
        <f t="shared" si="4"/>
        <v>-0.42545964651010015</v>
      </c>
      <c r="Y9" s="384">
        <f t="shared" si="4"/>
        <v>0.16223417719598104</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2122.4338020990285</v>
      </c>
      <c r="D11" s="174">
        <v>2252.8049110240272</v>
      </c>
      <c r="E11" s="174">
        <v>2251.9259943565257</v>
      </c>
      <c r="F11" s="174">
        <v>2154.136088017437</v>
      </c>
      <c r="G11" s="174">
        <v>2247.7643004484844</v>
      </c>
      <c r="H11" s="174">
        <v>2348.3425693119602</v>
      </c>
      <c r="I11" s="174">
        <v>2436.7858447435206</v>
      </c>
      <c r="J11" s="174">
        <v>2802.4489338144722</v>
      </c>
      <c r="K11" s="174">
        <v>2978.0125774727658</v>
      </c>
      <c r="L11" s="174">
        <v>3286.6331683204539</v>
      </c>
      <c r="M11" s="175">
        <v>3819.482176255186</v>
      </c>
      <c r="N11" s="174">
        <v>966.94087249197844</v>
      </c>
      <c r="O11" s="174">
        <v>974.52234883624271</v>
      </c>
      <c r="P11" s="174">
        <v>1001.0722729689389</v>
      </c>
      <c r="Q11" s="174">
        <v>1039.116124189067</v>
      </c>
      <c r="R11" s="175">
        <v>3701.5701736439428</v>
      </c>
      <c r="S11" s="174">
        <v>1100.5482253061587</v>
      </c>
      <c r="T11" s="174">
        <v>1036.0709326648616</v>
      </c>
      <c r="U11" s="174">
        <v>1007.62887393893</v>
      </c>
      <c r="V11" s="174">
        <v>1035.7190100752907</v>
      </c>
      <c r="W11" s="175">
        <v>4106.8357627098467</v>
      </c>
      <c r="X11" s="174">
        <v>1045.2161364776257</v>
      </c>
      <c r="Y11" s="174">
        <v>1172.8851005659953</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10988.671278391268</v>
      </c>
      <c r="D13" s="176">
        <v>3935.1974118549456</v>
      </c>
      <c r="E13" s="176">
        <v>3994.4824424285835</v>
      </c>
      <c r="F13" s="176">
        <v>5546.4947937954448</v>
      </c>
      <c r="G13" s="176">
        <v>8799.2190831801254</v>
      </c>
      <c r="H13" s="176">
        <v>9649.3442806226776</v>
      </c>
      <c r="I13" s="176">
        <v>11939.687009871011</v>
      </c>
      <c r="J13" s="176">
        <v>14323.125331231158</v>
      </c>
      <c r="K13" s="176">
        <v>16269.142537989224</v>
      </c>
      <c r="L13" s="176">
        <v>17402.770296423241</v>
      </c>
      <c r="M13" s="177">
        <v>19567.67856638227</v>
      </c>
      <c r="N13" s="176">
        <v>3770.1548978086289</v>
      </c>
      <c r="O13" s="176">
        <v>4565.2140395712895</v>
      </c>
      <c r="P13" s="176">
        <v>5526.3809942374783</v>
      </c>
      <c r="Q13" s="176">
        <v>5217.8147049034187</v>
      </c>
      <c r="R13" s="177">
        <v>19497.398754468129</v>
      </c>
      <c r="S13" s="176">
        <v>3915.7715260651662</v>
      </c>
      <c r="T13" s="176">
        <v>4817.2496187456545</v>
      </c>
      <c r="U13" s="176">
        <v>5889.130386025683</v>
      </c>
      <c r="V13" s="176">
        <v>5732.8822078562052</v>
      </c>
      <c r="W13" s="177">
        <v>20345.428213098923</v>
      </c>
      <c r="X13" s="176">
        <v>3748.0849701738985</v>
      </c>
      <c r="Y13" s="176">
        <v>4903.4285774704867</v>
      </c>
      <c r="Z13" s="176">
        <v>6171.0722361222324</v>
      </c>
      <c r="AA13" s="176">
        <v>5664.8317576748595</v>
      </c>
      <c r="AB13" s="177">
        <v>20937.393287474588</v>
      </c>
      <c r="AC13" s="177">
        <v>22887.371712339143</v>
      </c>
      <c r="AE13" s="176">
        <f>INDEX(C13:AD13,1,MATCH(AE$2,$C$2:$AD$2,0))</f>
        <v>20345.428213098923</v>
      </c>
      <c r="AF13" s="481">
        <f>+AF3*AF14</f>
        <v>20963.771364269323</v>
      </c>
      <c r="AG13" s="481">
        <f>+AG3*AG14</f>
        <v>22361.356121887278</v>
      </c>
      <c r="AI13" s="245">
        <f>+AF13/AB13-1</f>
        <v>1.2598548650522012E-3</v>
      </c>
      <c r="AJ13" s="245">
        <f>+AG13/AC13-1</f>
        <v>-2.2982787061053278E-2</v>
      </c>
    </row>
    <row r="14" spans="1:37" s="234" customFormat="1" ht="12.75" customHeight="1">
      <c r="A14" s="278"/>
      <c r="B14" s="458" t="s">
        <v>57</v>
      </c>
      <c r="C14" s="386">
        <v>0.10104587255466319</v>
      </c>
      <c r="D14" s="386">
        <v>3.8810320662959419E-2</v>
      </c>
      <c r="E14" s="386">
        <v>4.3542201101536879E-2</v>
      </c>
      <c r="F14" s="386">
        <v>6.978643613280551E-2</v>
      </c>
      <c r="G14" s="386">
        <v>0.10104151322319511</v>
      </c>
      <c r="H14" s="386">
        <v>0.10185276301256885</v>
      </c>
      <c r="I14" s="386">
        <v>0.11754468799509735</v>
      </c>
      <c r="J14" s="386">
        <v>0.1264751759325044</v>
      </c>
      <c r="K14" s="386">
        <v>0.12981785234600504</v>
      </c>
      <c r="L14" s="386">
        <v>0.1302593066548165</v>
      </c>
      <c r="M14" s="459">
        <v>0.12995125350017761</v>
      </c>
      <c r="N14" s="386">
        <v>0.1066935847211387</v>
      </c>
      <c r="O14" s="386">
        <v>0.11634485481010894</v>
      </c>
      <c r="P14" s="386">
        <v>0.13339051396245527</v>
      </c>
      <c r="Q14" s="386">
        <v>0.12232560276321655</v>
      </c>
      <c r="R14" s="459">
        <v>0.1248795491656379</v>
      </c>
      <c r="S14" s="386">
        <v>9.9911543808459929E-2</v>
      </c>
      <c r="T14" s="386">
        <v>0.11356545538970661</v>
      </c>
      <c r="U14" s="386">
        <v>0.12864182691949863</v>
      </c>
      <c r="V14" s="386">
        <v>0.12330481372226108</v>
      </c>
      <c r="W14" s="459">
        <v>0.11763675541555409</v>
      </c>
      <c r="X14" s="386">
        <v>9.4370821295429203E-2</v>
      </c>
      <c r="Y14" s="386">
        <v>0.1119688831679564</v>
      </c>
      <c r="Z14" s="386">
        <v>0.13093583096103648</v>
      </c>
      <c r="AA14" s="386">
        <v>0.11952268536524228</v>
      </c>
      <c r="AB14" s="459">
        <v>0.11699010092074659</v>
      </c>
      <c r="AC14" s="459">
        <f>+AC13/AC3</f>
        <v>0.12246035089580119</v>
      </c>
      <c r="AE14" s="386">
        <f>INDEX(C14:AD14,1,MATCH(AE$2,$C$2:$AD$2,0))</f>
        <v>0.11763675541555409</v>
      </c>
      <c r="AF14" s="476">
        <v>0.11700000000000001</v>
      </c>
      <c r="AG14" s="476">
        <v>0.12</v>
      </c>
    </row>
    <row r="15" spans="1:37" s="187" customFormat="1" ht="12.75" customHeight="1">
      <c r="A15" s="313"/>
      <c r="B15" s="458" t="s">
        <v>56</v>
      </c>
      <c r="C15" s="384"/>
      <c r="D15" s="384">
        <f t="shared" ref="D15:M15" si="5">+(D13-C13)/(D$3-C$3)</f>
        <v>0.95917469458803961</v>
      </c>
      <c r="E15" s="384">
        <f t="shared" si="5"/>
        <v>-6.1387813996699493E-3</v>
      </c>
      <c r="F15" s="384">
        <f t="shared" si="5"/>
        <v>-0.13106054264643346</v>
      </c>
      <c r="G15" s="384">
        <f t="shared" si="5"/>
        <v>0.41573833365904567</v>
      </c>
      <c r="H15" s="384">
        <f t="shared" si="5"/>
        <v>0.105937280297558</v>
      </c>
      <c r="I15" s="384">
        <f t="shared" si="5"/>
        <v>0.39280585267331147</v>
      </c>
      <c r="J15" s="384">
        <f t="shared" si="5"/>
        <v>0.20418763282885283</v>
      </c>
      <c r="K15" s="384">
        <f t="shared" si="5"/>
        <v>0.16116973748429084</v>
      </c>
      <c r="L15" s="384">
        <f t="shared" si="5"/>
        <v>0.13694249610187581</v>
      </c>
      <c r="M15" s="385">
        <f t="shared" si="5"/>
        <v>0.12752689099382564</v>
      </c>
      <c r="N15" s="384"/>
      <c r="O15" s="384"/>
      <c r="P15" s="384"/>
      <c r="Q15" s="384"/>
      <c r="R15" s="385">
        <f t="shared" ref="R15:AB15" si="6">+(R13-M13)/(R$3-M$3)</f>
        <v>-1.265716606860369E-2</v>
      </c>
      <c r="S15" s="384">
        <f t="shared" si="6"/>
        <v>3.7762683443375737E-2</v>
      </c>
      <c r="T15" s="384">
        <f t="shared" si="6"/>
        <v>7.9265846192834083E-2</v>
      </c>
      <c r="U15" s="384">
        <f t="shared" si="6"/>
        <v>8.3406169352744211E-2</v>
      </c>
      <c r="V15" s="384">
        <f t="shared" si="6"/>
        <v>0.13418639168830454</v>
      </c>
      <c r="W15" s="385">
        <f t="shared" si="6"/>
        <v>5.041297991024115E-2</v>
      </c>
      <c r="X15" s="384">
        <f t="shared" si="6"/>
        <v>-0.31990088937914168</v>
      </c>
      <c r="Y15" s="384">
        <f t="shared" si="6"/>
        <v>6.2697773119171699E-2</v>
      </c>
      <c r="Z15" s="384">
        <f t="shared" si="6"/>
        <v>0.2086562125019541</v>
      </c>
      <c r="AA15" s="384">
        <f t="shared" si="6"/>
        <v>-7.5454614192948272E-2</v>
      </c>
      <c r="AB15" s="385">
        <f t="shared" si="6"/>
        <v>9.8399518821328677E-2</v>
      </c>
      <c r="AC15" s="385">
        <f>+(AC13-AB13)/(AC$3-AB$3)</f>
        <v>0.2459312319701705</v>
      </c>
      <c r="AD15" s="311"/>
      <c r="AE15" s="384">
        <f>INDEX(C15:AD15,1,MATCH(AE$2,$C$2:$AD$2,0))</f>
        <v>5.041297991024115E-2</v>
      </c>
      <c r="AF15" s="384">
        <f>+(AF13-AE13)/(AF$3-AE$3)</f>
        <v>9.9312349567942174E-2</v>
      </c>
      <c r="AG15" s="384">
        <f>+(AG13-AF13)/(AG$3-AF$3)</f>
        <v>0.19499999999999995</v>
      </c>
      <c r="AH15" s="311"/>
      <c r="AI15" s="311"/>
      <c r="AJ15" s="311"/>
      <c r="AK15" s="311"/>
    </row>
    <row r="16" spans="1:37" ht="12.75" customHeight="1">
      <c r="M16" s="185"/>
      <c r="R16" s="185"/>
      <c r="W16" s="185"/>
      <c r="AB16" s="185"/>
      <c r="AC16" s="185"/>
    </row>
    <row r="17" spans="1:37" ht="12.75" customHeight="1">
      <c r="A17" s="286"/>
      <c r="B17" s="168" t="s">
        <v>35</v>
      </c>
      <c r="C17" s="174">
        <v>895.5446061628154</v>
      </c>
      <c r="D17" s="174">
        <v>866.71693615954609</v>
      </c>
      <c r="E17" s="174">
        <v>885.66400738859147</v>
      </c>
      <c r="F17" s="174">
        <v>930.49647881460703</v>
      </c>
      <c r="G17" s="174">
        <v>1015.480202124839</v>
      </c>
      <c r="H17" s="174">
        <v>973.64998518683558</v>
      </c>
      <c r="I17" s="174">
        <v>900.46435015957911</v>
      </c>
      <c r="J17" s="174">
        <v>909.65795919205516</v>
      </c>
      <c r="K17" s="174">
        <v>817.33698107809096</v>
      </c>
      <c r="L17" s="174">
        <v>823.28220432968635</v>
      </c>
      <c r="M17" s="175">
        <v>1172.6588553759041</v>
      </c>
      <c r="N17" s="174">
        <v>307.2570289452762</v>
      </c>
      <c r="O17" s="174">
        <v>309.68930650473629</v>
      </c>
      <c r="P17" s="174">
        <v>324.41706433666042</v>
      </c>
      <c r="Q17" s="174">
        <v>339.38487558741076</v>
      </c>
      <c r="R17" s="175">
        <v>1273.8813628432504</v>
      </c>
      <c r="S17" s="174">
        <v>353.43029195784436</v>
      </c>
      <c r="T17" s="174">
        <v>380.48617734580392</v>
      </c>
      <c r="U17" s="174">
        <v>355.87176297612757</v>
      </c>
      <c r="V17" s="174">
        <v>342.3584183645371</v>
      </c>
      <c r="W17" s="175">
        <v>1432.4897340010607</v>
      </c>
      <c r="X17" s="174">
        <v>340.31767059025526</v>
      </c>
      <c r="Y17" s="174">
        <v>333.6629281159112</v>
      </c>
      <c r="Z17" s="174"/>
      <c r="AA17" s="174"/>
      <c r="AB17" s="175"/>
      <c r="AC17" s="175"/>
      <c r="AE17" s="174">
        <f>INDEX(C17:AD17,1,MATCH(AE$2,$C$2:$AD$2,0))</f>
        <v>1432.4897340010607</v>
      </c>
      <c r="AF17" s="174">
        <f>+AF43*AF18</f>
        <v>1479.0138159629548</v>
      </c>
      <c r="AG17" s="174">
        <f>+AG43*AG18</f>
        <v>1479.0138159629548</v>
      </c>
    </row>
    <row r="18" spans="1:37" s="187" customFormat="1" ht="12.75" customHeight="1">
      <c r="A18" s="313"/>
      <c r="B18" s="458" t="s">
        <v>55</v>
      </c>
      <c r="C18" s="384">
        <v>4.3494754883629666E-2</v>
      </c>
      <c r="D18" s="384">
        <v>4.3458350118868415E-2</v>
      </c>
      <c r="E18" s="384">
        <v>4.4813085337963417E-2</v>
      </c>
      <c r="F18" s="384">
        <v>4.8355445994470059E-2</v>
      </c>
      <c r="G18" s="384">
        <v>4.4810016352701681E-2</v>
      </c>
      <c r="H18" s="384">
        <v>4.3168467408860704E-2</v>
      </c>
      <c r="I18" s="384">
        <v>4.0048952272328853E-2</v>
      </c>
      <c r="J18" s="384">
        <v>3.5578472306280869E-2</v>
      </c>
      <c r="K18" s="384">
        <v>2.926100504689173E-2</v>
      </c>
      <c r="L18" s="384">
        <v>2.4557160004011234E-2</v>
      </c>
      <c r="M18" s="385">
        <v>2.5767676510174815E-2</v>
      </c>
      <c r="N18" s="384">
        <v>2.7540771616980469E-2</v>
      </c>
      <c r="O18" s="384">
        <v>2.6630851606807372E-2</v>
      </c>
      <c r="P18" s="384">
        <v>2.683561820593227E-2</v>
      </c>
      <c r="Q18" s="384">
        <v>2.7379262427397244E-2</v>
      </c>
      <c r="R18" s="385">
        <v>2.7051966486962613E-2</v>
      </c>
      <c r="S18" s="384">
        <v>2.5452867800425806E-2</v>
      </c>
      <c r="T18" s="384">
        <v>2.7574718487876078E-2</v>
      </c>
      <c r="U18" s="384">
        <v>2.6110459109957077E-2</v>
      </c>
      <c r="V18" s="384">
        <v>2.6022265630611757E-2</v>
      </c>
      <c r="W18" s="385">
        <v>2.6293753754601062E-2</v>
      </c>
      <c r="X18" s="384">
        <v>2.4943120855043899E-2</v>
      </c>
      <c r="Y18" s="384">
        <v>2.2235876195850397E-2</v>
      </c>
      <c r="Z18" s="384"/>
      <c r="AA18" s="384"/>
      <c r="AB18" s="385"/>
      <c r="AC18" s="385"/>
      <c r="AD18" s="311"/>
      <c r="AE18" s="384">
        <f>+AE17/AE43</f>
        <v>2.6293753754601062E-2</v>
      </c>
      <c r="AF18" s="476">
        <v>2.4E-2</v>
      </c>
      <c r="AG18" s="476">
        <f>+AF18</f>
        <v>2.4E-2</v>
      </c>
      <c r="AH18" s="311"/>
      <c r="AI18" s="311"/>
      <c r="AJ18" s="311"/>
      <c r="AK18" s="311"/>
    </row>
    <row r="19" spans="1:37" ht="12.75" customHeight="1">
      <c r="A19" s="286"/>
      <c r="B19" s="168" t="s">
        <v>34</v>
      </c>
      <c r="C19" s="174">
        <v>219.66051289385177</v>
      </c>
      <c r="D19" s="174">
        <v>261.45601576749891</v>
      </c>
      <c r="E19" s="174">
        <v>154.66830082834491</v>
      </c>
      <c r="F19" s="174">
        <v>51.488361157503078</v>
      </c>
      <c r="G19" s="174">
        <v>55.255721879737216</v>
      </c>
      <c r="H19" s="174">
        <v>70.235423771076611</v>
      </c>
      <c r="I19" s="174">
        <v>79.563114134313921</v>
      </c>
      <c r="J19" s="174">
        <v>81.920014095267732</v>
      </c>
      <c r="K19" s="174">
        <v>65.886909639684433</v>
      </c>
      <c r="L19" s="174">
        <v>74.207543062388424</v>
      </c>
      <c r="M19" s="175">
        <v>83.304444340082938</v>
      </c>
      <c r="N19" s="174">
        <v>30.914180413349587</v>
      </c>
      <c r="O19" s="174">
        <v>24.684948971136858</v>
      </c>
      <c r="P19" s="174">
        <v>26.77113979444098</v>
      </c>
      <c r="Q19" s="174">
        <v>28.74053122112813</v>
      </c>
      <c r="R19" s="175">
        <v>103.2406154233213</v>
      </c>
      <c r="S19" s="174">
        <v>29.395390909447791</v>
      </c>
      <c r="T19" s="174">
        <v>54.286371093607883</v>
      </c>
      <c r="U19" s="174">
        <v>43.604787369050108</v>
      </c>
      <c r="V19" s="174">
        <v>50.082735341406028</v>
      </c>
      <c r="W19" s="175">
        <v>177.49043174376729</v>
      </c>
      <c r="X19" s="174">
        <v>57.827313957470082</v>
      </c>
      <c r="Y19" s="174">
        <v>55.006223523679587</v>
      </c>
      <c r="Z19" s="174"/>
      <c r="AA19" s="174"/>
      <c r="AB19" s="175"/>
      <c r="AC19" s="175"/>
      <c r="AE19" s="174">
        <f>INDEX(C19:AD19,1,MATCH(AE$2,$C$2:$AD$2,0))</f>
        <v>177.49043174376729</v>
      </c>
      <c r="AF19" s="174">
        <f>+AF20*AF44</f>
        <v>212.19875154896729</v>
      </c>
      <c r="AG19" s="174">
        <f>+AG20*AG44</f>
        <v>212.19875154896729</v>
      </c>
    </row>
    <row r="20" spans="1:37" s="187" customFormat="1" ht="12.75" customHeight="1">
      <c r="A20" s="313"/>
      <c r="B20" s="458" t="s">
        <v>54</v>
      </c>
      <c r="C20" s="384">
        <v>4.5342752170701051E-2</v>
      </c>
      <c r="D20" s="384">
        <v>4.0382997413384192E-2</v>
      </c>
      <c r="E20" s="384">
        <v>1.6969915621446396E-2</v>
      </c>
      <c r="F20" s="384">
        <v>4.1433365276137566E-3</v>
      </c>
      <c r="G20" s="384">
        <v>3.5673938146152588E-3</v>
      </c>
      <c r="H20" s="384">
        <v>5.6012779633033485E-3</v>
      </c>
      <c r="I20" s="384">
        <v>6.9017048227861012E-3</v>
      </c>
      <c r="J20" s="384">
        <v>5.9102232627331972E-3</v>
      </c>
      <c r="K20" s="384">
        <v>4.9836462958405851E-3</v>
      </c>
      <c r="L20" s="384">
        <v>5.132976055795809E-3</v>
      </c>
      <c r="M20" s="385">
        <v>5.1803068981011949E-3</v>
      </c>
      <c r="N20" s="384">
        <v>7.7726686039567214E-3</v>
      </c>
      <c r="O20" s="384">
        <v>6.2423361018417002E-3</v>
      </c>
      <c r="P20" s="384">
        <v>6.8973700543075375E-3</v>
      </c>
      <c r="Q20" s="384">
        <v>6.8787000659182264E-3</v>
      </c>
      <c r="R20" s="385">
        <v>6.5093473001041945E-3</v>
      </c>
      <c r="S20" s="384">
        <v>6.9319982088749009E-3</v>
      </c>
      <c r="T20" s="384">
        <v>1.3839597388172991E-2</v>
      </c>
      <c r="U20" s="384">
        <v>1.0871035606327413E-2</v>
      </c>
      <c r="V20" s="384">
        <v>1.2020570381450929E-2</v>
      </c>
      <c r="W20" s="385">
        <v>1.0872153159425624E-2</v>
      </c>
      <c r="X20" s="384">
        <v>1.4142885112249131E-2</v>
      </c>
      <c r="Y20" s="384">
        <v>1.4924319159922121E-2</v>
      </c>
      <c r="Z20" s="384"/>
      <c r="AA20" s="384"/>
      <c r="AB20" s="385"/>
      <c r="AC20" s="385"/>
      <c r="AD20" s="311"/>
      <c r="AE20" s="384">
        <f>+AE19/AE44</f>
        <v>1.0872153159425624E-2</v>
      </c>
      <c r="AF20" s="476">
        <v>1.4E-2</v>
      </c>
      <c r="AG20" s="476">
        <f>+AF20</f>
        <v>1.4E-2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-345.45190240717056</v>
      </c>
      <c r="D22" s="479">
        <f t="shared" si="7"/>
        <v>-1136.562294113447</v>
      </c>
      <c r="E22" s="479">
        <f t="shared" si="7"/>
        <v>-309.61338023636472</v>
      </c>
      <c r="F22" s="479">
        <f t="shared" si="7"/>
        <v>-555.79065205940697</v>
      </c>
      <c r="G22" s="479">
        <f t="shared" si="7"/>
        <v>-500.84011814955102</v>
      </c>
      <c r="H22" s="485">
        <f t="shared" si="7"/>
        <v>-436.16070405787286</v>
      </c>
      <c r="I22" s="485">
        <f t="shared" si="7"/>
        <v>-121.76447369513699</v>
      </c>
      <c r="J22" s="485">
        <f t="shared" si="7"/>
        <v>131.97378232831761</v>
      </c>
      <c r="K22" s="485">
        <f t="shared" si="7"/>
        <v>-290.02627000139</v>
      </c>
      <c r="L22" s="485">
        <f t="shared" si="7"/>
        <v>-61.771705020099034</v>
      </c>
      <c r="M22" s="486">
        <f t="shared" si="7"/>
        <v>-147.68281375652077</v>
      </c>
      <c r="N22" s="485">
        <f t="shared" si="7"/>
        <v>8.9983671563236385</v>
      </c>
      <c r="O22" s="485">
        <f t="shared" si="7"/>
        <v>-109.33285482145584</v>
      </c>
      <c r="P22" s="485">
        <f t="shared" si="7"/>
        <v>-46.804163184915524</v>
      </c>
      <c r="Q22" s="485">
        <f t="shared" si="7"/>
        <v>-123.45693841815137</v>
      </c>
      <c r="R22" s="486">
        <f t="shared" si="7"/>
        <v>-87.568327896609844</v>
      </c>
      <c r="S22" s="485">
        <f t="shared" si="7"/>
        <v>-72.986102297603338</v>
      </c>
      <c r="T22" s="485">
        <f t="shared" si="7"/>
        <v>-895.47549092444797</v>
      </c>
      <c r="U22" s="485">
        <f t="shared" si="7"/>
        <v>-142.12726855246092</v>
      </c>
      <c r="V22" s="485">
        <f t="shared" si="7"/>
        <v>-197.15664842766091</v>
      </c>
      <c r="W22" s="486">
        <f t="shared" si="7"/>
        <v>-345.30948577115123</v>
      </c>
      <c r="X22" s="485">
        <f t="shared" si="7"/>
        <v>150.43756297325581</v>
      </c>
      <c r="Y22" s="485">
        <f t="shared" si="7"/>
        <v>-155.73732977391683</v>
      </c>
      <c r="Z22" s="479"/>
      <c r="AA22" s="479"/>
      <c r="AB22" s="480"/>
      <c r="AC22" s="480"/>
      <c r="AE22" s="479">
        <f>INDEX(C22:AD22,1,MATCH(AE$2,$C$2:$AD$2,0))</f>
        <v>-345.30948577115123</v>
      </c>
      <c r="AF22" s="484"/>
      <c r="AG22" s="484"/>
    </row>
    <row r="23" spans="1:37" ht="12.75" customHeight="1">
      <c r="H23" s="187"/>
      <c r="I23" s="187"/>
      <c r="J23" s="187"/>
      <c r="K23" s="187"/>
      <c r="L23" s="187"/>
      <c r="M23" s="471"/>
      <c r="N23" s="187"/>
      <c r="O23" s="187"/>
      <c r="P23" s="187"/>
      <c r="Q23" s="187"/>
      <c r="R23" s="471"/>
      <c r="S23" s="187"/>
      <c r="T23" s="187"/>
      <c r="U23" s="187"/>
      <c r="V23" s="187"/>
      <c r="W23" s="471"/>
      <c r="X23" s="187"/>
      <c r="Y23" s="187"/>
      <c r="AB23" s="185"/>
      <c r="AC23" s="185"/>
    </row>
    <row r="24" spans="1:37" s="171" customFormat="1" ht="12.75" customHeight="1">
      <c r="A24" s="286"/>
      <c r="B24" s="178" t="s">
        <v>33</v>
      </c>
      <c r="C24" s="176">
        <v>9967.3352827151339</v>
      </c>
      <c r="D24" s="176">
        <v>2193.3741973494516</v>
      </c>
      <c r="E24" s="176">
        <v>2953.8733556319721</v>
      </c>
      <c r="F24" s="176">
        <v>4111.696024078934</v>
      </c>
      <c r="G24" s="176">
        <v>7338.154484785473</v>
      </c>
      <c r="H24" s="176">
        <v>8309.769015149046</v>
      </c>
      <c r="I24" s="176">
        <v>10997.021300150611</v>
      </c>
      <c r="J24" s="176">
        <v>13627.361168462689</v>
      </c>
      <c r="K24" s="176">
        <v>15227.666196549428</v>
      </c>
      <c r="L24" s="176">
        <v>16591.923930135843</v>
      </c>
      <c r="M24" s="177">
        <v>18330.64134158993</v>
      </c>
      <c r="N24" s="176">
        <v>3502.8104164330261</v>
      </c>
      <c r="O24" s="176">
        <v>4170.8768272162342</v>
      </c>
      <c r="P24" s="176">
        <v>5181.9309065103434</v>
      </c>
      <c r="Q24" s="176">
        <v>4783.7134221189854</v>
      </c>
      <c r="R24" s="177">
        <v>18239.18967915159</v>
      </c>
      <c r="S24" s="176">
        <v>3518.7505227191664</v>
      </c>
      <c r="T24" s="176">
        <v>3595.5743215690104</v>
      </c>
      <c r="U24" s="176">
        <v>5434.7361418661449</v>
      </c>
      <c r="V24" s="176">
        <v>5243.4498764054133</v>
      </c>
      <c r="W24" s="177">
        <v>18745.119425070479</v>
      </c>
      <c r="X24" s="176">
        <v>3616.032176514369</v>
      </c>
      <c r="Y24" s="176">
        <v>4469.0345431043379</v>
      </c>
      <c r="Z24" s="176">
        <v>6163.5050005942085</v>
      </c>
      <c r="AA24" s="176">
        <v>5298.1074398518922</v>
      </c>
      <c r="AB24" s="177">
        <v>19628.15692371795</v>
      </c>
      <c r="AC24" s="177">
        <v>21721.62690200155</v>
      </c>
      <c r="AE24" s="176">
        <f>INDEX(C24:AD24,1,MATCH(AE$2,$C$2:$AD$2,0))</f>
        <v>18745.119425070479</v>
      </c>
      <c r="AF24" s="176">
        <f>+AF13-AF17+AF19+AF22</f>
        <v>19696.956299855337</v>
      </c>
      <c r="AG24" s="176">
        <f>+AG13-AG17+AG19+AG22</f>
        <v>21094.541057473292</v>
      </c>
      <c r="AI24" s="245">
        <f>+AF24/AB24-1</f>
        <v>3.5051368503302704E-3</v>
      </c>
      <c r="AJ24" s="245">
        <f>+AG24/AC24-1</f>
        <v>-2.8869193240331104E-2</v>
      </c>
    </row>
    <row r="25" spans="1:37" s="234" customFormat="1" ht="12.75" customHeight="1">
      <c r="A25" s="278"/>
      <c r="B25" s="458" t="s">
        <v>52</v>
      </c>
      <c r="C25" s="386">
        <v>9.1654219620470642E-2</v>
      </c>
      <c r="D25" s="386">
        <v>2.163183876787202E-2</v>
      </c>
      <c r="E25" s="386">
        <v>3.2198951812440826E-2</v>
      </c>
      <c r="F25" s="386">
        <v>5.1733684543052195E-2</v>
      </c>
      <c r="G25" s="386">
        <v>8.4264095074710832E-2</v>
      </c>
      <c r="H25" s="386">
        <v>8.7712999927757426E-2</v>
      </c>
      <c r="I25" s="386">
        <v>0.10826426492863385</v>
      </c>
      <c r="J25" s="386">
        <v>0.12033148223027873</v>
      </c>
      <c r="K25" s="386">
        <v>0.12150750522112214</v>
      </c>
      <c r="L25" s="386">
        <v>0.12419014159217806</v>
      </c>
      <c r="M25" s="459">
        <v>0.12173594387912089</v>
      </c>
      <c r="N25" s="386">
        <v>9.9127863458610174E-2</v>
      </c>
      <c r="O25" s="386">
        <v>0.10629513856022629</v>
      </c>
      <c r="P25" s="386">
        <v>0.12507650624488298</v>
      </c>
      <c r="Q25" s="386">
        <v>0.11214860260508729</v>
      </c>
      <c r="R25" s="459">
        <v>0.11682080327546443</v>
      </c>
      <c r="S25" s="386">
        <v>8.9781488695529821E-2</v>
      </c>
      <c r="T25" s="386">
        <v>8.4764765692761493E-2</v>
      </c>
      <c r="U25" s="386">
        <v>0.11871606507033097</v>
      </c>
      <c r="V25" s="386">
        <v>0.11277793382640511</v>
      </c>
      <c r="W25" s="459">
        <v>0.10838381015852282</v>
      </c>
      <c r="X25" s="386">
        <v>9.104594187269098E-2</v>
      </c>
      <c r="Y25" s="386">
        <v>0.10204957586810549</v>
      </c>
      <c r="Z25" s="386">
        <v>0.13077527178525175</v>
      </c>
      <c r="AA25" s="386">
        <v>0.11178514308156315</v>
      </c>
      <c r="AB25" s="459">
        <v>0.10967459166790038</v>
      </c>
      <c r="AC25" s="459">
        <f>+AC24/AC$3</f>
        <v>0.11622295848905591</v>
      </c>
      <c r="AE25" s="384">
        <f>INDEX(C25:AD25,1,MATCH(AE$2,$C$2:$AD$2,0))</f>
        <v>0.10838381015852282</v>
      </c>
      <c r="AF25" s="384">
        <f>+AF24/AF$3</f>
        <v>0.10992983309343575</v>
      </c>
      <c r="AG25" s="384">
        <f>+AG24/AG$3</f>
        <v>0.11320176258984206</v>
      </c>
    </row>
    <row r="26" spans="1:37" ht="12.75" customHeight="1">
      <c r="M26" s="185"/>
      <c r="R26" s="185"/>
      <c r="W26" s="185"/>
      <c r="Z26" s="189"/>
      <c r="AA26" s="189"/>
      <c r="AB26" s="457"/>
      <c r="AC26" s="457"/>
    </row>
    <row r="27" spans="1:37" ht="12.75" customHeight="1">
      <c r="B27" s="168" t="s">
        <v>51</v>
      </c>
      <c r="C27" s="477">
        <f t="shared" ref="C27:Y27" si="8">+C24-C30+C33-C39-C37</f>
        <v>3213.295070493195</v>
      </c>
      <c r="D27" s="477">
        <f t="shared" si="8"/>
        <v>972.76873652212885</v>
      </c>
      <c r="E27" s="477">
        <f t="shared" si="8"/>
        <v>1992.4168776480005</v>
      </c>
      <c r="F27" s="477">
        <f t="shared" si="8"/>
        <v>790.56148780083413</v>
      </c>
      <c r="G27" s="477">
        <f t="shared" si="8"/>
        <v>1752.5226774546293</v>
      </c>
      <c r="H27" s="477">
        <f t="shared" si="8"/>
        <v>1367.9806871561934</v>
      </c>
      <c r="I27" s="477">
        <f t="shared" si="8"/>
        <v>1989.0521552688288</v>
      </c>
      <c r="J27" s="477">
        <f t="shared" si="8"/>
        <v>1680.5138690342542</v>
      </c>
      <c r="K27" s="477">
        <f t="shared" si="8"/>
        <v>3853.2773958156849</v>
      </c>
      <c r="L27" s="477">
        <f t="shared" si="8"/>
        <v>4270.5884578009591</v>
      </c>
      <c r="M27" s="478">
        <f t="shared" si="8"/>
        <v>4331.5937540597606</v>
      </c>
      <c r="N27" s="477">
        <f t="shared" si="8"/>
        <v>646.39217430436929</v>
      </c>
      <c r="O27" s="477">
        <f t="shared" si="8"/>
        <v>927.49794974929455</v>
      </c>
      <c r="P27" s="477">
        <f t="shared" si="8"/>
        <v>961.91241364333473</v>
      </c>
      <c r="Q27" s="477">
        <f t="shared" si="8"/>
        <v>1088.1416450678066</v>
      </c>
      <c r="R27" s="478">
        <f t="shared" si="8"/>
        <v>3805.7118835240599</v>
      </c>
      <c r="S27" s="477">
        <f t="shared" si="8"/>
        <v>528.81528396358135</v>
      </c>
      <c r="T27" s="477">
        <f t="shared" si="8"/>
        <v>467.80164065215604</v>
      </c>
      <c r="U27" s="477">
        <f t="shared" si="8"/>
        <v>814.49596671974632</v>
      </c>
      <c r="V27" s="477">
        <f t="shared" si="8"/>
        <v>869.1522099865515</v>
      </c>
      <c r="W27" s="478">
        <f t="shared" si="8"/>
        <v>2396.3981936040655</v>
      </c>
      <c r="X27" s="477">
        <f t="shared" si="8"/>
        <v>493.30620209205199</v>
      </c>
      <c r="Y27" s="477">
        <f t="shared" si="8"/>
        <v>1008.7583538840877</v>
      </c>
      <c r="Z27" s="477"/>
      <c r="AA27" s="477"/>
      <c r="AB27" s="478"/>
      <c r="AC27" s="478"/>
      <c r="AE27" s="477">
        <f>INDEX(C27:AD27,1,MATCH(AE$2,$C$2:$AD$2,0))</f>
        <v>2396.3981936040655</v>
      </c>
      <c r="AF27" s="477">
        <f>+AF24*AF28</f>
        <v>3446.967352474684</v>
      </c>
      <c r="AG27" s="477">
        <f>+AG24*AG28</f>
        <v>4007.9628009199255</v>
      </c>
    </row>
    <row r="28" spans="1:37" s="234" customFormat="1" ht="12.75" customHeight="1">
      <c r="A28" s="278"/>
      <c r="B28" s="458" t="s">
        <v>50</v>
      </c>
      <c r="C28" s="386">
        <f t="shared" ref="C28:Y28" si="9">+C27/C24</f>
        <v>0.32238256056917586</v>
      </c>
      <c r="D28" s="384">
        <f t="shared" si="9"/>
        <v>0.44350331908602547</v>
      </c>
      <c r="E28" s="384">
        <f t="shared" si="9"/>
        <v>0.67450991893378887</v>
      </c>
      <c r="F28" s="384">
        <f t="shared" si="9"/>
        <v>0.19227138464787868</v>
      </c>
      <c r="G28" s="384">
        <f t="shared" si="9"/>
        <v>0.23882335553008779</v>
      </c>
      <c r="H28" s="384">
        <f t="shared" si="9"/>
        <v>0.16462319044756948</v>
      </c>
      <c r="I28" s="384">
        <f t="shared" si="9"/>
        <v>0.18087190167046302</v>
      </c>
      <c r="J28" s="384">
        <f t="shared" si="9"/>
        <v>0.12331909665118489</v>
      </c>
      <c r="K28" s="384">
        <f t="shared" si="9"/>
        <v>0.25304451424663049</v>
      </c>
      <c r="L28" s="384">
        <f t="shared" si="9"/>
        <v>0.25738958759594521</v>
      </c>
      <c r="M28" s="385">
        <f t="shared" si="9"/>
        <v>0.23630344805404691</v>
      </c>
      <c r="N28" s="384">
        <f t="shared" si="9"/>
        <v>0.1845353009320447</v>
      </c>
      <c r="O28" s="384">
        <f t="shared" si="9"/>
        <v>0.22237481186140276</v>
      </c>
      <c r="P28" s="384">
        <f t="shared" si="9"/>
        <v>0.18562818204210935</v>
      </c>
      <c r="Q28" s="384">
        <f t="shared" si="9"/>
        <v>0.22746798335294202</v>
      </c>
      <c r="R28" s="385">
        <f t="shared" si="9"/>
        <v>0.20865575447544146</v>
      </c>
      <c r="S28" s="384">
        <f t="shared" si="9"/>
        <v>0.15028496068397926</v>
      </c>
      <c r="T28" s="384">
        <f t="shared" si="9"/>
        <v>0.13010484523874899</v>
      </c>
      <c r="U28" s="384">
        <f t="shared" si="9"/>
        <v>0.14986853923695179</v>
      </c>
      <c r="V28" s="384">
        <f t="shared" si="9"/>
        <v>0.16575961065205963</v>
      </c>
      <c r="W28" s="385">
        <f t="shared" si="9"/>
        <v>0.12784118037674519</v>
      </c>
      <c r="X28" s="384">
        <f t="shared" si="9"/>
        <v>0.13642196142390764</v>
      </c>
      <c r="Y28" s="384">
        <f t="shared" si="9"/>
        <v>0.22572176253159393</v>
      </c>
      <c r="Z28" s="384"/>
      <c r="AA28" s="384"/>
      <c r="AB28" s="385"/>
      <c r="AC28" s="385"/>
      <c r="AE28" s="384">
        <f>INDEX(C28:AD28,1,MATCH(AE$2,$C$2:$AD$2,0))</f>
        <v>0.12784118037674519</v>
      </c>
      <c r="AF28" s="476">
        <v>0.17499999999999999</v>
      </c>
      <c r="AG28" s="476">
        <v>0.19</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31.586155233519136</v>
      </c>
      <c r="D30" s="174">
        <v>29.902768257071415</v>
      </c>
      <c r="E30" s="174">
        <v>26.278957367599062</v>
      </c>
      <c r="F30" s="174">
        <v>4.901652275552518</v>
      </c>
      <c r="G30" s="174">
        <v>66.475947601657708</v>
      </c>
      <c r="H30" s="174">
        <v>37.73973828738702</v>
      </c>
      <c r="I30" s="174">
        <v>11.639731473190777</v>
      </c>
      <c r="J30" s="174">
        <v>41.369325172866546</v>
      </c>
      <c r="K30" s="174">
        <v>34.008414567612348</v>
      </c>
      <c r="L30" s="174">
        <v>51.018807255162059</v>
      </c>
      <c r="M30" s="175">
        <v>24.537097821290743</v>
      </c>
      <c r="N30" s="174">
        <v>-2.18551367752322</v>
      </c>
      <c r="O30" s="174">
        <v>-20.564421991439442</v>
      </c>
      <c r="P30" s="174">
        <v>-8.6601793469430852</v>
      </c>
      <c r="Q30" s="174">
        <v>-14.692855010814799</v>
      </c>
      <c r="R30" s="175">
        <v>-43.12636367959491</v>
      </c>
      <c r="S30" s="174">
        <v>0.72793424953602015</v>
      </c>
      <c r="T30" s="174">
        <v>20.782292896556637</v>
      </c>
      <c r="U30" s="174">
        <v>21.160743558370086</v>
      </c>
      <c r="V30" s="174">
        <v>1.6173117763483096</v>
      </c>
      <c r="W30" s="175">
        <v>44.955150258977767</v>
      </c>
      <c r="X30" s="174">
        <v>4.712074416527579</v>
      </c>
      <c r="Y30" s="174">
        <v>1.4073467443253342</v>
      </c>
      <c r="Z30" s="174"/>
      <c r="AA30" s="174"/>
      <c r="AB30" s="175"/>
      <c r="AC30" s="175"/>
      <c r="AE30" s="174">
        <f>INDEX(C30:AD30,1,MATCH(AE$2,$C$2:$AD$2,0))</f>
        <v>44.955150258977767</v>
      </c>
      <c r="AF30" s="477">
        <f>+AF24*AF31</f>
        <v>47.237876165261405</v>
      </c>
      <c r="AG30" s="477">
        <f>+AG24*AG31</f>
        <v>50.589609027221336</v>
      </c>
    </row>
    <row r="31" spans="1:37" s="234" customFormat="1" ht="12.75" customHeight="1">
      <c r="A31" s="278"/>
      <c r="B31" s="458" t="s">
        <v>49</v>
      </c>
      <c r="C31" s="386">
        <f t="shared" ref="C31:Y31" si="10">+C30/C24</f>
        <v>3.1689668640217513E-3</v>
      </c>
      <c r="D31" s="384">
        <f t="shared" si="10"/>
        <v>1.3633226967476385E-2</v>
      </c>
      <c r="E31" s="384">
        <f t="shared" si="10"/>
        <v>8.8964400987248012E-3</v>
      </c>
      <c r="F31" s="384">
        <f t="shared" si="10"/>
        <v>1.1921241859435712E-3</v>
      </c>
      <c r="G31" s="384">
        <f t="shared" si="10"/>
        <v>9.0589463249220615E-3</v>
      </c>
      <c r="H31" s="384">
        <f t="shared" si="10"/>
        <v>4.5416109904602578E-3</v>
      </c>
      <c r="I31" s="384">
        <f t="shared" si="10"/>
        <v>1.0584440236586033E-3</v>
      </c>
      <c r="J31" s="384">
        <f t="shared" si="10"/>
        <v>3.0357546601616522E-3</v>
      </c>
      <c r="K31" s="384">
        <f t="shared" si="10"/>
        <v>2.2333307106061082E-3</v>
      </c>
      <c r="L31" s="384">
        <f t="shared" si="10"/>
        <v>3.0749181029269793E-3</v>
      </c>
      <c r="M31" s="385">
        <f t="shared" si="10"/>
        <v>1.338583706049561E-3</v>
      </c>
      <c r="N31" s="384">
        <f t="shared" si="10"/>
        <v>-6.2393147721330781E-4</v>
      </c>
      <c r="O31" s="384">
        <f t="shared" si="10"/>
        <v>-4.9304793316480508E-3</v>
      </c>
      <c r="P31" s="384">
        <f t="shared" si="10"/>
        <v>-1.671226325318778E-3</v>
      </c>
      <c r="Q31" s="384">
        <f t="shared" si="10"/>
        <v>-3.0714329463963747E-3</v>
      </c>
      <c r="R31" s="385">
        <f t="shared" si="10"/>
        <v>-2.3644890172336299E-3</v>
      </c>
      <c r="S31" s="384">
        <f t="shared" si="10"/>
        <v>2.0687293538886587E-4</v>
      </c>
      <c r="T31" s="384">
        <f t="shared" si="10"/>
        <v>5.7799647672107674E-3</v>
      </c>
      <c r="U31" s="384">
        <f t="shared" si="10"/>
        <v>3.8936101047040059E-3</v>
      </c>
      <c r="V31" s="384">
        <f t="shared" si="10"/>
        <v>3.0844421410909699E-4</v>
      </c>
      <c r="W31" s="385">
        <f t="shared" si="10"/>
        <v>2.3982322672670164E-3</v>
      </c>
      <c r="X31" s="384">
        <f t="shared" si="10"/>
        <v>1.3031063293993492E-3</v>
      </c>
      <c r="Y31" s="384">
        <f t="shared" si="10"/>
        <v>3.1491068837157502E-4</v>
      </c>
      <c r="Z31" s="384"/>
      <c r="AA31" s="384"/>
      <c r="AB31" s="385"/>
      <c r="AC31" s="385"/>
      <c r="AE31" s="384">
        <f>INDEX(C31:AD31,1,MATCH(AE$2,$C$2:$AD$2,0))</f>
        <v>2.3982322672670164E-3</v>
      </c>
      <c r="AF31" s="476">
        <f>+AE31</f>
        <v>2.3982322672670164E-3</v>
      </c>
      <c r="AG31" s="476">
        <f>+AF31</f>
        <v>2.3982322672670164E-3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0.98180693847624911</v>
      </c>
      <c r="D33" s="174">
        <v>-17.678938094355029</v>
      </c>
      <c r="E33" s="174">
        <v>0</v>
      </c>
      <c r="F33" s="174">
        <v>-0.9797790738075931</v>
      </c>
      <c r="G33" s="174">
        <v>0</v>
      </c>
      <c r="H33" s="174">
        <v>0</v>
      </c>
      <c r="I33" s="174">
        <v>0</v>
      </c>
      <c r="J33" s="174">
        <v>0</v>
      </c>
      <c r="K33" s="174">
        <v>-0.51485667344035047</v>
      </c>
      <c r="L33" s="174">
        <v>-0.89479914997292442</v>
      </c>
      <c r="M33" s="175">
        <v>0</v>
      </c>
      <c r="N33" s="174">
        <v>0</v>
      </c>
      <c r="O33" s="174">
        <v>0</v>
      </c>
      <c r="P33" s="174">
        <v>0</v>
      </c>
      <c r="Q33" s="174">
        <v>0</v>
      </c>
      <c r="R33" s="175">
        <v>0</v>
      </c>
      <c r="S33" s="174">
        <v>0</v>
      </c>
      <c r="T33" s="174">
        <v>-0.11618076315824988</v>
      </c>
      <c r="U33" s="174">
        <v>0.51715618876583858</v>
      </c>
      <c r="V33" s="174">
        <v>0.38039423034848852</v>
      </c>
      <c r="W33" s="175">
        <v>0.78253885869754614</v>
      </c>
      <c r="X33" s="174">
        <v>0.21314342497186856</v>
      </c>
      <c r="Y33" s="174">
        <v>-3.806137583967756</v>
      </c>
      <c r="Z33" s="174"/>
      <c r="AA33" s="174"/>
      <c r="AB33" s="175"/>
      <c r="AC33" s="175"/>
      <c r="AE33" s="174">
        <f>INDEX(C33:AD33,1,MATCH(AE$2,$C$2:$AD$2,0))</f>
        <v>0.78253885869754614</v>
      </c>
      <c r="AF33" s="475">
        <f>+AE33</f>
        <v>0.78253885869754614</v>
      </c>
      <c r="AG33" s="475">
        <f>+AF33</f>
        <v>0.78253885869754614</v>
      </c>
    </row>
    <row r="34" spans="1:36" ht="12.75" customHeight="1">
      <c r="M34" s="185"/>
      <c r="R34" s="185"/>
      <c r="W34" s="185"/>
      <c r="AB34" s="185"/>
      <c r="AC34" s="185"/>
    </row>
    <row r="35" spans="1:36" s="171" customFormat="1" ht="12.75" customHeight="1" thickBot="1">
      <c r="A35" s="286"/>
      <c r="B35" s="173" t="s">
        <v>48</v>
      </c>
      <c r="C35" s="170">
        <f t="shared" ref="C35:Y35" si="11">+C24-C27-C30+C33</f>
        <v>6723.4358639268958</v>
      </c>
      <c r="D35" s="170">
        <f t="shared" si="11"/>
        <v>1173.0237544758963</v>
      </c>
      <c r="E35" s="170">
        <f t="shared" si="11"/>
        <v>935.17752061637248</v>
      </c>
      <c r="F35" s="170">
        <f t="shared" si="11"/>
        <v>3315.25310492874</v>
      </c>
      <c r="G35" s="170">
        <f t="shared" si="11"/>
        <v>5519.155859729186</v>
      </c>
      <c r="H35" s="170">
        <f t="shared" si="11"/>
        <v>6904.0485897054659</v>
      </c>
      <c r="I35" s="170">
        <f t="shared" si="11"/>
        <v>8996.3294134085918</v>
      </c>
      <c r="J35" s="170">
        <f t="shared" si="11"/>
        <v>11905.477974255567</v>
      </c>
      <c r="K35" s="170">
        <f t="shared" si="11"/>
        <v>11339.86552949269</v>
      </c>
      <c r="L35" s="170">
        <f t="shared" si="11"/>
        <v>12269.421865929748</v>
      </c>
      <c r="M35" s="172">
        <f t="shared" si="11"/>
        <v>13974.510489708879</v>
      </c>
      <c r="N35" s="170">
        <f t="shared" si="11"/>
        <v>2858.6037558061803</v>
      </c>
      <c r="O35" s="170">
        <f t="shared" si="11"/>
        <v>3263.943299458379</v>
      </c>
      <c r="P35" s="170">
        <f t="shared" si="11"/>
        <v>4228.6786722139514</v>
      </c>
      <c r="Q35" s="170">
        <f t="shared" si="11"/>
        <v>3710.2646320619933</v>
      </c>
      <c r="R35" s="172">
        <f t="shared" si="11"/>
        <v>14476.604159307126</v>
      </c>
      <c r="S35" s="170">
        <f t="shared" si="11"/>
        <v>2989.2073045060488</v>
      </c>
      <c r="T35" s="170">
        <f t="shared" si="11"/>
        <v>3106.8742072571395</v>
      </c>
      <c r="U35" s="170">
        <f t="shared" si="11"/>
        <v>4599.596587776794</v>
      </c>
      <c r="V35" s="170">
        <f t="shared" si="11"/>
        <v>4373.060748872862</v>
      </c>
      <c r="W35" s="172">
        <f t="shared" si="11"/>
        <v>16304.548620066133</v>
      </c>
      <c r="X35" s="170">
        <f t="shared" si="11"/>
        <v>3118.2270434307611</v>
      </c>
      <c r="Y35" s="170">
        <f t="shared" si="11"/>
        <v>3455.0627048919569</v>
      </c>
      <c r="Z35" s="170"/>
      <c r="AA35" s="170"/>
      <c r="AB35" s="172"/>
      <c r="AC35" s="172"/>
      <c r="AE35" s="170">
        <f>+AE24-AE27-AE30+AE33</f>
        <v>16304.548620066133</v>
      </c>
      <c r="AF35" s="170">
        <f>+AF24-AF27-AF30+AF33</f>
        <v>16203.53361007409</v>
      </c>
      <c r="AG35" s="170">
        <f>+AG24-AG27-AG30+AG33</f>
        <v>17036.771186384842</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13.819559976836651</v>
      </c>
      <c r="D37" s="174">
        <v>0</v>
      </c>
      <c r="E37" s="174">
        <v>0</v>
      </c>
      <c r="F37" s="174">
        <v>6.1346992961380575</v>
      </c>
      <c r="G37" s="174">
        <v>12.0441701941525</v>
      </c>
      <c r="H37" s="174">
        <v>36.155409513074716</v>
      </c>
      <c r="I37" s="174">
        <v>12.835305794412234</v>
      </c>
      <c r="J37" s="174">
        <v>0.10891852485240676</v>
      </c>
      <c r="K37" s="174">
        <v>0</v>
      </c>
      <c r="L37" s="174">
        <v>0</v>
      </c>
      <c r="M37" s="175">
        <v>0</v>
      </c>
      <c r="N37" s="174">
        <v>0</v>
      </c>
      <c r="O37" s="174">
        <v>0</v>
      </c>
      <c r="P37" s="174">
        <v>0</v>
      </c>
      <c r="Q37" s="174">
        <v>0</v>
      </c>
      <c r="R37" s="175">
        <v>0</v>
      </c>
      <c r="S37" s="174">
        <v>0</v>
      </c>
      <c r="T37" s="174">
        <v>0</v>
      </c>
      <c r="U37" s="174">
        <v>0</v>
      </c>
      <c r="V37" s="174">
        <v>0</v>
      </c>
      <c r="W37" s="175">
        <v>0</v>
      </c>
      <c r="X37" s="174">
        <v>0</v>
      </c>
      <c r="Y37" s="174">
        <v>0</v>
      </c>
      <c r="Z37" s="174"/>
      <c r="AA37" s="174"/>
      <c r="AB37" s="175"/>
      <c r="AC37" s="175"/>
      <c r="AE37" s="174">
        <f>INDEX(C37:AD37,1,MATCH(AE$2,$C$2:$AD$2,0))</f>
        <v>0</v>
      </c>
      <c r="AF37" s="475">
        <f>+AE37</f>
        <v>0</v>
      </c>
      <c r="AG37" s="475">
        <f>+AF37</f>
        <v>0</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6709.6163039500598</v>
      </c>
      <c r="D39" s="170">
        <v>1173.0237544758963</v>
      </c>
      <c r="E39" s="170">
        <v>935.17752061637259</v>
      </c>
      <c r="F39" s="170">
        <v>3309.1184056326015</v>
      </c>
      <c r="G39" s="170">
        <v>5507.1116895350333</v>
      </c>
      <c r="H39" s="170">
        <v>6867.89318019239</v>
      </c>
      <c r="I39" s="170">
        <v>8983.4941076141786</v>
      </c>
      <c r="J39" s="170">
        <v>11905.369055730715</v>
      </c>
      <c r="K39" s="170">
        <v>11339.86552949269</v>
      </c>
      <c r="L39" s="170">
        <v>12269.421865929749</v>
      </c>
      <c r="M39" s="172">
        <v>13974.510489708877</v>
      </c>
      <c r="N39" s="170">
        <v>2858.6037558061803</v>
      </c>
      <c r="O39" s="170">
        <v>3263.943299458379</v>
      </c>
      <c r="P39" s="170">
        <v>4228.6786722139514</v>
      </c>
      <c r="Q39" s="170">
        <v>3710.2646320619938</v>
      </c>
      <c r="R39" s="172">
        <v>14476.604159307126</v>
      </c>
      <c r="S39" s="170">
        <v>2989.2073045060488</v>
      </c>
      <c r="T39" s="170">
        <v>3106.8742072571395</v>
      </c>
      <c r="U39" s="170">
        <v>4599.596587776794</v>
      </c>
      <c r="V39" s="170">
        <v>4373.060748872862</v>
      </c>
      <c r="W39" s="172">
        <v>16304.548620066133</v>
      </c>
      <c r="X39" s="170">
        <v>3118.2270434307611</v>
      </c>
      <c r="Y39" s="170">
        <v>3455.0627048919573</v>
      </c>
      <c r="Z39" s="170">
        <v>4883.2225520066268</v>
      </c>
      <c r="AA39" s="170">
        <v>4320.5108865648308</v>
      </c>
      <c r="AB39" s="172">
        <v>16134.903990188455</v>
      </c>
      <c r="AC39" s="172">
        <v>17501.20697980134</v>
      </c>
      <c r="AE39" s="170">
        <f>+AE35-AE37</f>
        <v>16304.548620066133</v>
      </c>
      <c r="AF39" s="170">
        <f>+AF35-AF37</f>
        <v>16203.53361007409</v>
      </c>
      <c r="AG39" s="170">
        <f>+AG35-AG37</f>
        <v>17036.771186384842</v>
      </c>
      <c r="AI39" s="245">
        <f>+AF39/AB39-1</f>
        <v>4.2534879617113219E-3</v>
      </c>
      <c r="AJ39" s="245">
        <f>+AG39/AC39-1</f>
        <v>-2.6537357906372794E-2</v>
      </c>
    </row>
    <row r="40" spans="1:36" s="234" customFormat="1" ht="12.75" customHeight="1" thickTop="1">
      <c r="A40" s="278"/>
      <c r="B40" s="458" t="s">
        <v>47</v>
      </c>
      <c r="C40" s="386">
        <v>6.1697999399876809E-2</v>
      </c>
      <c r="D40" s="386">
        <v>1.1568778714717303E-2</v>
      </c>
      <c r="E40" s="386">
        <v>1.0193983389637283E-2</v>
      </c>
      <c r="F40" s="386">
        <v>4.1635589476961388E-2</v>
      </c>
      <c r="G40" s="386">
        <v>6.3238213907348365E-2</v>
      </c>
      <c r="H40" s="386">
        <v>7.2493412623125239E-2</v>
      </c>
      <c r="I40" s="386">
        <v>8.8441347843733129E-2</v>
      </c>
      <c r="J40" s="386">
        <v>0.10512605391937244</v>
      </c>
      <c r="K40" s="386">
        <v>9.0485222899348933E-2</v>
      </c>
      <c r="L40" s="386">
        <v>9.1836320200119545E-2</v>
      </c>
      <c r="M40" s="459">
        <v>9.2806366837453511E-2</v>
      </c>
      <c r="N40" s="386">
        <v>8.0897122338805652E-2</v>
      </c>
      <c r="O40" s="386">
        <v>8.318186310484009E-2</v>
      </c>
      <c r="P40" s="386">
        <v>0.10206781292438215</v>
      </c>
      <c r="Q40" s="386">
        <v>8.6982843047591171E-2</v>
      </c>
      <c r="R40" s="459">
        <v>9.2721691935924527E-2</v>
      </c>
      <c r="S40" s="386">
        <v>7.6270107836662951E-2</v>
      </c>
      <c r="T40" s="386">
        <v>7.3243782678956079E-2</v>
      </c>
      <c r="U40" s="386">
        <v>0.10047332447390618</v>
      </c>
      <c r="V40" s="386">
        <v>9.405730337472594E-2</v>
      </c>
      <c r="W40" s="459">
        <v>9.4272491003402001E-2</v>
      </c>
      <c r="X40" s="386">
        <v>7.8511999972222038E-2</v>
      </c>
      <c r="Y40" s="386">
        <v>7.8895716788757383E-2</v>
      </c>
      <c r="Z40" s="386">
        <v>0.10361064951922176</v>
      </c>
      <c r="AA40" s="386">
        <v>9.1158764355598304E-2</v>
      </c>
      <c r="AB40" s="459">
        <v>9.0155637821826687E-2</v>
      </c>
      <c r="AC40" s="459">
        <f>+AC39/AC$3</f>
        <v>9.3641330895633743E-2</v>
      </c>
      <c r="AE40" s="384">
        <f>INDEX(C40:AD40,1,MATCH(AE$2,$C$2:$AD$2,0))</f>
        <v>9.4272491003402001E-2</v>
      </c>
      <c r="AF40" s="384">
        <f>+AF39/AF$3</f>
        <v>9.0432842423090687E-2</v>
      </c>
      <c r="AG40" s="384">
        <f>+AG39/AG$3</f>
        <v>9.1426142995196594E-2</v>
      </c>
    </row>
    <row r="41" spans="1:36">
      <c r="A41" s="168"/>
      <c r="B41" s="458" t="s">
        <v>46</v>
      </c>
      <c r="C41" s="386"/>
      <c r="D41" s="384">
        <v>-0.82517275186282735</v>
      </c>
      <c r="E41" s="384">
        <v>-0.20276335662596434</v>
      </c>
      <c r="F41" s="384">
        <v>2.5384922463187225</v>
      </c>
      <c r="G41" s="384">
        <v>0.66422322034809245</v>
      </c>
      <c r="H41" s="384">
        <v>0.2470953137273757</v>
      </c>
      <c r="I41" s="384">
        <v>0.26625096071252119</v>
      </c>
      <c r="J41" s="384">
        <v>0.32524927529479086</v>
      </c>
      <c r="K41" s="384">
        <v>-4.7499873678070959E-2</v>
      </c>
      <c r="L41" s="384">
        <v>8.1972430274368957E-2</v>
      </c>
      <c r="M41" s="385">
        <v>0.13897057599053553</v>
      </c>
      <c r="N41" s="384"/>
      <c r="O41" s="384"/>
      <c r="P41" s="384"/>
      <c r="Q41" s="384"/>
      <c r="R41" s="385">
        <v>3.5929249183218381E-2</v>
      </c>
      <c r="S41" s="384">
        <v>4.5687881167369326E-2</v>
      </c>
      <c r="T41" s="384">
        <v>-4.8122494109289149E-2</v>
      </c>
      <c r="U41" s="384">
        <v>8.7714850031072711E-2</v>
      </c>
      <c r="V41" s="384">
        <v>0.17863850224681044</v>
      </c>
      <c r="W41" s="385">
        <v>0.12626887083762717</v>
      </c>
      <c r="X41" s="384">
        <v>4.3161857235603174E-2</v>
      </c>
      <c r="Y41" s="384">
        <v>0.11207035573616331</v>
      </c>
      <c r="Z41" s="384">
        <v>6.1663226071511312E-2</v>
      </c>
      <c r="AA41" s="384">
        <v>-1.2016723600644208E-2</v>
      </c>
      <c r="AB41" s="385">
        <v>-1.0404742494305785E-2</v>
      </c>
      <c r="AC41" s="385">
        <v>8.4679957838220021E-2</v>
      </c>
      <c r="AD41" s="234"/>
      <c r="AE41" s="384">
        <f>INDEX(C41:AD41,1,MATCH(AE$2,$C$2:$AD$2,0))</f>
        <v>0.12626887083762717</v>
      </c>
      <c r="AF41" s="386">
        <f>+AF39/AE39-1</f>
        <v>-6.1955109795387431E-3</v>
      </c>
      <c r="AG41" s="386">
        <f>+AG39/AF39-1</f>
        <v>5.1423201652305739E-2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24023.912683541323</v>
      </c>
      <c r="D43" s="174">
        <v>23290.789201823609</v>
      </c>
      <c r="E43" s="174">
        <v>22621.344307990206</v>
      </c>
      <c r="F43" s="174">
        <v>21740.650404043718</v>
      </c>
      <c r="G43" s="174">
        <v>22689.805822099479</v>
      </c>
      <c r="H43" s="174">
        <v>22581.700618050501</v>
      </c>
      <c r="I43" s="174">
        <v>22507.126131378602</v>
      </c>
      <c r="J43" s="174">
        <v>25576.600646778163</v>
      </c>
      <c r="K43" s="174">
        <v>28064.708926530988</v>
      </c>
      <c r="L43" s="174">
        <v>33525.139071261059</v>
      </c>
      <c r="M43" s="175">
        <v>45508.909385479878</v>
      </c>
      <c r="N43" s="174">
        <v>46722.497174330529</v>
      </c>
      <c r="O43" s="174">
        <v>48867.710831405813</v>
      </c>
      <c r="P43" s="174">
        <v>51509.038237856956</v>
      </c>
      <c r="Q43" s="174">
        <v>52575.432780865973</v>
      </c>
      <c r="R43" s="175">
        <v>49910.039061754811</v>
      </c>
      <c r="S43" s="174">
        <v>55542.70657893124</v>
      </c>
      <c r="T43" s="174">
        <v>55193.481306160102</v>
      </c>
      <c r="U43" s="174">
        <v>54517.886717728048</v>
      </c>
      <c r="V43" s="174">
        <v>52625.459016419794</v>
      </c>
      <c r="W43" s="175">
        <v>54480.229311130359</v>
      </c>
      <c r="X43" s="174">
        <v>54574.994455264816</v>
      </c>
      <c r="Y43" s="174">
        <v>60022.447539652792</v>
      </c>
      <c r="Z43" s="174"/>
      <c r="AA43" s="174"/>
      <c r="AB43" s="175"/>
      <c r="AC43" s="175"/>
      <c r="AE43" s="174">
        <f>INDEX(C43:AD43,1,MATCH(AE$2,$C$2:$AD$2,0))</f>
        <v>54480.229311130359</v>
      </c>
      <c r="AF43" s="189">
        <v>61625.575665123113</v>
      </c>
      <c r="AG43" s="474">
        <f>+AF43</f>
        <v>61625.575665123113</v>
      </c>
    </row>
    <row r="44" spans="1:36" ht="12.75" customHeight="1">
      <c r="B44" s="168" t="s">
        <v>40</v>
      </c>
      <c r="C44" s="174">
        <v>5624.204224801957</v>
      </c>
      <c r="D44" s="174">
        <v>6897.2212068383715</v>
      </c>
      <c r="E44" s="174">
        <v>9114.2645773015374</v>
      </c>
      <c r="F44" s="174">
        <v>12426.787159177828</v>
      </c>
      <c r="G44" s="174">
        <v>15494.030874554401</v>
      </c>
      <c r="H44" s="174">
        <v>12571.628371751731</v>
      </c>
      <c r="I44" s="174">
        <v>11710.047378710788</v>
      </c>
      <c r="J44" s="174">
        <v>14371.589473237807</v>
      </c>
      <c r="K44" s="174">
        <v>14147.381115920067</v>
      </c>
      <c r="L44" s="174">
        <v>14457.021084015831</v>
      </c>
      <c r="M44" s="175">
        <v>16519.355787612774</v>
      </c>
      <c r="N44" s="174">
        <v>16638.797685557005</v>
      </c>
      <c r="O44" s="174">
        <v>16578.480596783778</v>
      </c>
      <c r="P44" s="174">
        <v>16659.650312473776</v>
      </c>
      <c r="Q44" s="174">
        <v>17577.885101894368</v>
      </c>
      <c r="R44" s="175">
        <v>16866.869248046172</v>
      </c>
      <c r="S44" s="174">
        <v>16962.145703854021</v>
      </c>
      <c r="T44" s="174">
        <v>15690.159061996932</v>
      </c>
      <c r="U44" s="174">
        <v>16044.39133422403</v>
      </c>
      <c r="V44" s="174">
        <v>16665.67683633024</v>
      </c>
      <c r="W44" s="175">
        <v>16325.232834849439</v>
      </c>
      <c r="X44" s="174">
        <v>16355.167562631455</v>
      </c>
      <c r="Y44" s="174">
        <v>14742.708979688323</v>
      </c>
      <c r="Z44" s="174"/>
      <c r="AA44" s="174"/>
      <c r="AB44" s="175"/>
      <c r="AC44" s="175"/>
      <c r="AE44" s="174">
        <f>INDEX(C44:AD44,1,MATCH(AE$2,$C$2:$AD$2,0))</f>
        <v>16325.232834849439</v>
      </c>
      <c r="AF44" s="174">
        <v>15157.053682069092</v>
      </c>
      <c r="AG44" s="472">
        <f>+AF44</f>
        <v>15157.053682069092</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79</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82216.451076509897</v>
      </c>
      <c r="D3" s="179">
        <v>86759.424832760735</v>
      </c>
      <c r="E3" s="179">
        <v>91714.321898077411</v>
      </c>
      <c r="F3" s="179">
        <v>85695.77106064331</v>
      </c>
      <c r="G3" s="179">
        <v>96754.692892435472</v>
      </c>
      <c r="H3" s="179">
        <v>109800.7130211094</v>
      </c>
      <c r="I3" s="179">
        <v>115722.79427818685</v>
      </c>
      <c r="J3" s="179">
        <v>121897.29288104024</v>
      </c>
      <c r="K3" s="179">
        <v>125182.27001937511</v>
      </c>
      <c r="L3" s="179">
        <v>118243.91325887862</v>
      </c>
      <c r="M3" s="180">
        <v>121215.65157862793</v>
      </c>
      <c r="N3" s="179">
        <v>32097.586236036837</v>
      </c>
      <c r="O3" s="179">
        <v>31592.012179589416</v>
      </c>
      <c r="P3" s="179">
        <v>32925.486720109788</v>
      </c>
      <c r="Q3" s="179">
        <v>31870.769063927735</v>
      </c>
      <c r="R3" s="180">
        <v>128643.60177056848</v>
      </c>
      <c r="S3" s="179">
        <v>34054.208261108062</v>
      </c>
      <c r="T3" s="179">
        <v>33892.827395957655</v>
      </c>
      <c r="U3" s="179">
        <v>35842.701687053297</v>
      </c>
      <c r="V3" s="179">
        <v>35085.065859177979</v>
      </c>
      <c r="W3" s="180">
        <v>138821.89188500878</v>
      </c>
      <c r="X3" s="179">
        <v>36596.510140368977</v>
      </c>
      <c r="Y3" s="179">
        <v>36540.484443145637</v>
      </c>
      <c r="Z3" s="179">
        <v>38202.423430358969</v>
      </c>
      <c r="AA3" s="179">
        <v>36992.601538307761</v>
      </c>
      <c r="AB3" s="180">
        <v>148569.01336003651</v>
      </c>
      <c r="AC3" s="180">
        <v>157190.53975955132</v>
      </c>
      <c r="AE3" s="179">
        <f>INDEX(C3:AD3,1,MATCH(AE$2,$C$2:$AD$2,0))</f>
        <v>138821.89188500878</v>
      </c>
      <c r="AF3" s="179">
        <f>+AE3*(1+AF4)</f>
        <v>148539.4243169594</v>
      </c>
      <c r="AG3" s="179">
        <f>+AF3*(1+AG4)</f>
        <v>156857.63207870914</v>
      </c>
      <c r="AI3" s="245">
        <f>+AF3/AB3-1</f>
        <v>-1.9916025830635231E-4</v>
      </c>
      <c r="AJ3" s="245">
        <f>+AG3/AC3-1</f>
        <v>-2.1178607908046709E-3</v>
      </c>
    </row>
    <row r="4" spans="1:37" s="234" customFormat="1" ht="12.75" customHeight="1">
      <c r="A4" s="278"/>
      <c r="B4" s="458" t="s">
        <v>60</v>
      </c>
      <c r="C4" s="386"/>
      <c r="D4" s="384">
        <v>0.12182100556655651</v>
      </c>
      <c r="E4" s="384">
        <v>5.7110764333302644E-2</v>
      </c>
      <c r="F4" s="384">
        <v>-6.5622802555554527E-2</v>
      </c>
      <c r="G4" s="384">
        <v>7.0413512979195847E-2</v>
      </c>
      <c r="H4" s="384">
        <v>0.13483604503998081</v>
      </c>
      <c r="I4" s="384">
        <v>5.3934816032924271E-2</v>
      </c>
      <c r="J4" s="384">
        <v>5.3355941164110465E-2</v>
      </c>
      <c r="K4" s="384">
        <v>2.6948729218627454E-2</v>
      </c>
      <c r="L4" s="384">
        <v>-5.5426034049571138E-2</v>
      </c>
      <c r="M4" s="385">
        <v>2.5132273094202295E-2</v>
      </c>
      <c r="N4" s="384"/>
      <c r="O4" s="384"/>
      <c r="P4" s="384"/>
      <c r="Q4" s="384"/>
      <c r="R4" s="385">
        <v>6.1278804306243551E-2</v>
      </c>
      <c r="S4" s="384">
        <v>6.0958540953290452E-2</v>
      </c>
      <c r="T4" s="384">
        <v>7.2829017768444748E-2</v>
      </c>
      <c r="U4" s="384">
        <v>8.8600511565460671E-2</v>
      </c>
      <c r="V4" s="384">
        <v>0.10085407066277163</v>
      </c>
      <c r="W4" s="385">
        <v>7.9120064848564597E-2</v>
      </c>
      <c r="X4" s="384">
        <v>7.4654558396072712E-2</v>
      </c>
      <c r="Y4" s="384">
        <v>7.8118506203579852E-2</v>
      </c>
      <c r="Z4" s="384">
        <v>6.5835487623356892E-2</v>
      </c>
      <c r="AA4" s="384">
        <v>5.4368878393619591E-2</v>
      </c>
      <c r="AB4" s="385">
        <v>7.0213143926187271E-2</v>
      </c>
      <c r="AC4" s="385">
        <f>+AC3/AB3-1</f>
        <v>5.8030447968458576E-2</v>
      </c>
      <c r="AE4" s="384">
        <f>INDEX(C4:AD4,1,MATCH(AE$2,$C$2:$AD$2,0))</f>
        <v>7.9120064848564597E-2</v>
      </c>
      <c r="AF4" s="476">
        <v>7.0000000000000007E-2</v>
      </c>
      <c r="AG4" s="476">
        <v>5.6000000000000001E-2</v>
      </c>
    </row>
    <row r="5" spans="1:37" s="187" customFormat="1" ht="12.75" customHeight="1">
      <c r="A5" s="313"/>
      <c r="B5" s="458" t="s">
        <v>93</v>
      </c>
      <c r="C5" s="384"/>
      <c r="D5" s="384"/>
      <c r="E5" s="384"/>
      <c r="F5" s="384"/>
      <c r="G5" s="384"/>
      <c r="H5" s="384"/>
      <c r="I5" s="384"/>
      <c r="J5" s="384"/>
      <c r="K5" s="384"/>
      <c r="L5" s="384"/>
      <c r="M5" s="385"/>
      <c r="N5" s="384"/>
      <c r="O5" s="384">
        <v>-1.5751155016130114E-2</v>
      </c>
      <c r="P5" s="384">
        <v>4.2209231021437921E-2</v>
      </c>
      <c r="Q5" s="384">
        <v>-3.2033471977131467E-2</v>
      </c>
      <c r="R5" s="385"/>
      <c r="S5" s="384">
        <v>6.8509146823557687E-2</v>
      </c>
      <c r="T5" s="384">
        <v>-4.7389404537915292E-3</v>
      </c>
      <c r="U5" s="384">
        <v>5.7530588059708565E-2</v>
      </c>
      <c r="V5" s="384">
        <v>-2.1137799111526911E-2</v>
      </c>
      <c r="W5" s="385"/>
      <c r="X5" s="384">
        <v>4.3079419809486152E-2</v>
      </c>
      <c r="Y5" s="384">
        <v>-1.5309027283871846E-3</v>
      </c>
      <c r="Z5" s="384">
        <v>4.5482127906628866E-2</v>
      </c>
      <c r="AA5" s="384">
        <v>-3.166872107620744E-2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17538.798189548048</v>
      </c>
      <c r="D7" s="466">
        <f t="shared" si="1"/>
        <v>19536.841829096891</v>
      </c>
      <c r="E7" s="466">
        <f t="shared" si="1"/>
        <v>19510.857501116952</v>
      </c>
      <c r="F7" s="466">
        <f t="shared" si="1"/>
        <v>18891.989973943473</v>
      </c>
      <c r="G7" s="466">
        <f t="shared" si="1"/>
        <v>20809.505875795669</v>
      </c>
      <c r="H7" s="466">
        <f t="shared" si="1"/>
        <v>25192.371235437182</v>
      </c>
      <c r="I7" s="466">
        <f t="shared" si="1"/>
        <v>26717.336963025173</v>
      </c>
      <c r="J7" s="466">
        <f t="shared" si="1"/>
        <v>29438.948529112928</v>
      </c>
      <c r="K7" s="466">
        <f t="shared" si="1"/>
        <v>30694.977398764036</v>
      </c>
      <c r="L7" s="466">
        <f t="shared" si="1"/>
        <v>31330.812293892763</v>
      </c>
      <c r="M7" s="482">
        <f t="shared" si="1"/>
        <v>33026.995980917585</v>
      </c>
      <c r="N7" s="466">
        <f t="shared" si="1"/>
        <v>8917.139289601806</v>
      </c>
      <c r="O7" s="466">
        <f t="shared" si="1"/>
        <v>8533.9177868794086</v>
      </c>
      <c r="P7" s="466">
        <f t="shared" si="1"/>
        <v>9810.426284735282</v>
      </c>
      <c r="Q7" s="466">
        <f t="shared" si="1"/>
        <v>8120.4977048968758</v>
      </c>
      <c r="R7" s="482">
        <f t="shared" si="1"/>
        <v>35479.784111207009</v>
      </c>
      <c r="S7" s="466">
        <f t="shared" si="1"/>
        <v>9187.1372687498533</v>
      </c>
      <c r="T7" s="466">
        <f t="shared" si="1"/>
        <v>9071.0327513411539</v>
      </c>
      <c r="U7" s="466">
        <f t="shared" si="1"/>
        <v>10465.502545486719</v>
      </c>
      <c r="V7" s="466">
        <f t="shared" si="1"/>
        <v>8834.9569717098711</v>
      </c>
      <c r="W7" s="482">
        <f t="shared" si="1"/>
        <v>38295.533236929397</v>
      </c>
      <c r="X7" s="466">
        <f t="shared" si="1"/>
        <v>10025.321044261642</v>
      </c>
      <c r="Y7" s="466">
        <f t="shared" si="1"/>
        <v>9807.4316821805332</v>
      </c>
      <c r="Z7" s="466"/>
      <c r="AA7" s="466"/>
      <c r="AB7" s="482"/>
      <c r="AC7" s="482"/>
      <c r="AE7" s="466"/>
      <c r="AF7" s="466"/>
      <c r="AG7" s="466"/>
    </row>
    <row r="8" spans="1:37" s="234" customFormat="1" ht="12.75" customHeight="1">
      <c r="A8" s="278"/>
      <c r="B8" s="458" t="s">
        <v>58</v>
      </c>
      <c r="C8" s="386">
        <f t="shared" ref="C8:Y8" si="2">+C7/C3</f>
        <v>0.21332468088687748</v>
      </c>
      <c r="D8" s="384">
        <f t="shared" si="2"/>
        <v>0.22518408653303676</v>
      </c>
      <c r="E8" s="384">
        <f t="shared" si="2"/>
        <v>0.21273512246865289</v>
      </c>
      <c r="F8" s="384">
        <f t="shared" si="2"/>
        <v>0.22045416874275398</v>
      </c>
      <c r="G8" s="384">
        <f t="shared" si="2"/>
        <v>0.21507489976667177</v>
      </c>
      <c r="H8" s="384">
        <f t="shared" si="2"/>
        <v>0.22943722806785324</v>
      </c>
      <c r="I8" s="384">
        <f t="shared" si="2"/>
        <v>0.23087359002755478</v>
      </c>
      <c r="J8" s="384">
        <f t="shared" si="2"/>
        <v>0.24150617157546267</v>
      </c>
      <c r="K8" s="384">
        <f t="shared" si="2"/>
        <v>0.24520227500278766</v>
      </c>
      <c r="L8" s="384">
        <f t="shared" si="2"/>
        <v>0.26496765398230948</v>
      </c>
      <c r="M8" s="385">
        <f t="shared" si="2"/>
        <v>0.27246478116313422</v>
      </c>
      <c r="N8" s="384">
        <f t="shared" si="2"/>
        <v>0.27781339145029821</v>
      </c>
      <c r="O8" s="384">
        <f t="shared" si="2"/>
        <v>0.27012897242401351</v>
      </c>
      <c r="P8" s="384">
        <f t="shared" si="2"/>
        <v>0.29795842862190408</v>
      </c>
      <c r="Q8" s="384">
        <f t="shared" si="2"/>
        <v>0.25479453252629197</v>
      </c>
      <c r="R8" s="385">
        <f t="shared" si="2"/>
        <v>0.27579905741821509</v>
      </c>
      <c r="S8" s="384">
        <f t="shared" si="2"/>
        <v>0.26977979339023755</v>
      </c>
      <c r="T8" s="384">
        <f t="shared" si="2"/>
        <v>0.26763871439132403</v>
      </c>
      <c r="U8" s="384">
        <f t="shared" si="2"/>
        <v>0.29198419909476164</v>
      </c>
      <c r="V8" s="384">
        <f t="shared" si="2"/>
        <v>0.25181531672680946</v>
      </c>
      <c r="W8" s="385">
        <f t="shared" si="2"/>
        <v>0.27586090865733898</v>
      </c>
      <c r="X8" s="384">
        <f t="shared" si="2"/>
        <v>0.27394199626709442</v>
      </c>
      <c r="Y8" s="384">
        <f t="shared" si="2"/>
        <v>0.26839906015587151</v>
      </c>
      <c r="Z8" s="384"/>
      <c r="AA8" s="384"/>
      <c r="AB8" s="385"/>
      <c r="AC8" s="385"/>
      <c r="AE8" s="384"/>
      <c r="AF8" s="384"/>
      <c r="AG8" s="384"/>
    </row>
    <row r="9" spans="1:37" s="187" customFormat="1" ht="12.75" customHeight="1">
      <c r="A9" s="313"/>
      <c r="B9" s="465" t="s">
        <v>56</v>
      </c>
      <c r="C9" s="384"/>
      <c r="D9" s="384">
        <f t="shared" ref="D9:M9" si="3">+(D7-C7)/(D$3-C$3)</f>
        <v>0.43980963720066935</v>
      </c>
      <c r="E9" s="384">
        <f t="shared" si="3"/>
        <v>-5.2441710972815376E-3</v>
      </c>
      <c r="F9" s="384">
        <f t="shared" si="3"/>
        <v>0.10282666772942339</v>
      </c>
      <c r="G9" s="384">
        <f t="shared" si="3"/>
        <v>0.17339085410114077</v>
      </c>
      <c r="H9" s="384">
        <f t="shared" si="3"/>
        <v>0.33595420798166525</v>
      </c>
      <c r="I9" s="384">
        <f t="shared" si="3"/>
        <v>0.25750503267166652</v>
      </c>
      <c r="J9" s="384">
        <f t="shared" si="3"/>
        <v>0.44078260295176525</v>
      </c>
      <c r="K9" s="384">
        <f t="shared" si="3"/>
        <v>0.38235543711813474</v>
      </c>
      <c r="L9" s="384">
        <f t="shared" si="3"/>
        <v>-9.1640559440363423E-2</v>
      </c>
      <c r="M9" s="385">
        <f t="shared" si="3"/>
        <v>0.57077155002258229</v>
      </c>
      <c r="N9" s="384"/>
      <c r="O9" s="384"/>
      <c r="P9" s="384"/>
      <c r="Q9" s="384"/>
      <c r="R9" s="385">
        <f t="shared" ref="R9:Y9" si="4">+(R7-M7)/(R$3-M$3)</f>
        <v>0.33021063239636983</v>
      </c>
      <c r="S9" s="384">
        <f t="shared" si="4"/>
        <v>0.13799189403391227</v>
      </c>
      <c r="T9" s="384">
        <f t="shared" si="4"/>
        <v>0.2334455025508583</v>
      </c>
      <c r="U9" s="384">
        <f t="shared" si="4"/>
        <v>0.22455536125189582</v>
      </c>
      <c r="V9" s="384">
        <f t="shared" si="4"/>
        <v>0.2222754500669476</v>
      </c>
      <c r="W9" s="385">
        <f t="shared" si="4"/>
        <v>0.27664264764153118</v>
      </c>
      <c r="X9" s="384">
        <f t="shared" si="4"/>
        <v>0.3296948259171571</v>
      </c>
      <c r="Y9" s="384">
        <f t="shared" si="4"/>
        <v>0.27813229497434055</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4387.8863447462882</v>
      </c>
      <c r="D11" s="174">
        <v>4705.3246014137094</v>
      </c>
      <c r="E11" s="174">
        <v>5206.6844958863912</v>
      </c>
      <c r="F11" s="174">
        <v>5184.8912161506059</v>
      </c>
      <c r="G11" s="174">
        <v>5703.3991173190107</v>
      </c>
      <c r="H11" s="174">
        <v>6328.8328071340275</v>
      </c>
      <c r="I11" s="174">
        <v>6795.421726671274</v>
      </c>
      <c r="J11" s="174">
        <v>7178.1287527652639</v>
      </c>
      <c r="K11" s="174">
        <v>7387.5996498504628</v>
      </c>
      <c r="L11" s="174">
        <v>7284.5059698586283</v>
      </c>
      <c r="M11" s="175">
        <v>7407.0733981748726</v>
      </c>
      <c r="N11" s="174">
        <v>1916.7750050825512</v>
      </c>
      <c r="O11" s="174">
        <v>1949.7395563647724</v>
      </c>
      <c r="P11" s="174">
        <v>1955.5959709888596</v>
      </c>
      <c r="Q11" s="174">
        <v>1949.8831703322408</v>
      </c>
      <c r="R11" s="175">
        <v>7769.729331836098</v>
      </c>
      <c r="S11" s="174">
        <v>2068.9705900233748</v>
      </c>
      <c r="T11" s="174">
        <v>2146.3944436173542</v>
      </c>
      <c r="U11" s="174">
        <v>2214.3730443588524</v>
      </c>
      <c r="V11" s="174">
        <v>2327.4081185340383</v>
      </c>
      <c r="W11" s="175">
        <v>8766.1868575528224</v>
      </c>
      <c r="X11" s="174">
        <v>2390.9827098339042</v>
      </c>
      <c r="Y11" s="174">
        <v>2426.7171037898861</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13150.911844801762</v>
      </c>
      <c r="D13" s="176">
        <v>14831.517227683184</v>
      </c>
      <c r="E13" s="176">
        <v>14304.173005230561</v>
      </c>
      <c r="F13" s="176">
        <v>13707.098757792866</v>
      </c>
      <c r="G13" s="176">
        <v>15106.106758476657</v>
      </c>
      <c r="H13" s="176">
        <v>18863.538428303153</v>
      </c>
      <c r="I13" s="176">
        <v>19921.9152363539</v>
      </c>
      <c r="J13" s="176">
        <v>22260.819776347664</v>
      </c>
      <c r="K13" s="176">
        <v>23307.377748913575</v>
      </c>
      <c r="L13" s="176">
        <v>24046.306324034133</v>
      </c>
      <c r="M13" s="177">
        <v>25619.922582742711</v>
      </c>
      <c r="N13" s="176">
        <v>7000.3642845192553</v>
      </c>
      <c r="O13" s="176">
        <v>6584.1782305146362</v>
      </c>
      <c r="P13" s="176">
        <v>7854.8303137464227</v>
      </c>
      <c r="Q13" s="176">
        <v>6170.6145345646346</v>
      </c>
      <c r="R13" s="177">
        <v>27710.054779370912</v>
      </c>
      <c r="S13" s="176">
        <v>7118.1666787264785</v>
      </c>
      <c r="T13" s="176">
        <v>6924.6383077237988</v>
      </c>
      <c r="U13" s="176">
        <v>8251.1295011278671</v>
      </c>
      <c r="V13" s="176">
        <v>6507.5488531758319</v>
      </c>
      <c r="W13" s="177">
        <v>29529.346379376577</v>
      </c>
      <c r="X13" s="176">
        <v>7634.3383344277372</v>
      </c>
      <c r="Y13" s="176">
        <v>7380.7145783906481</v>
      </c>
      <c r="Z13" s="176">
        <v>8607.8426021368796</v>
      </c>
      <c r="AA13" s="176">
        <v>7050.1103191152733</v>
      </c>
      <c r="AB13" s="177">
        <v>30752.218465727641</v>
      </c>
      <c r="AC13" s="177">
        <v>33591.259127982645</v>
      </c>
      <c r="AE13" s="176">
        <f>INDEX(C13:AD13,1,MATCH(AE$2,$C$2:$AD$2,0))</f>
        <v>29529.346379376577</v>
      </c>
      <c r="AF13" s="481">
        <f>+AF3*AF14</f>
        <v>31044.739682244512</v>
      </c>
      <c r="AG13" s="481">
        <f>+AG3*AG14</f>
        <v>32940.102736528919</v>
      </c>
      <c r="AI13" s="245">
        <f>+AF13/AB13-1</f>
        <v>9.5121988302364624E-3</v>
      </c>
      <c r="AJ13" s="245">
        <f>+AG13/AC13-1</f>
        <v>-1.9384697339650758E-2</v>
      </c>
    </row>
    <row r="14" spans="1:37" s="234" customFormat="1" ht="12.75" customHeight="1">
      <c r="A14" s="278"/>
      <c r="B14" s="458" t="s">
        <v>57</v>
      </c>
      <c r="C14" s="386">
        <v>0.16298768836228791</v>
      </c>
      <c r="D14" s="386">
        <v>0.17432971974279499</v>
      </c>
      <c r="E14" s="386">
        <v>0.15878758648010788</v>
      </c>
      <c r="F14" s="386">
        <v>0.16267698636518221</v>
      </c>
      <c r="G14" s="386">
        <v>0.16752497495378668</v>
      </c>
      <c r="H14" s="386">
        <v>0.18383259936053109</v>
      </c>
      <c r="I14" s="386">
        <v>0.18119782271311619</v>
      </c>
      <c r="J14" s="386">
        <v>0.18261947620175645</v>
      </c>
      <c r="K14" s="386">
        <v>0.18618753075260716</v>
      </c>
      <c r="L14" s="386">
        <v>0.20336189543548078</v>
      </c>
      <c r="M14" s="459">
        <v>0.21135820538921124</v>
      </c>
      <c r="N14" s="386">
        <v>0.21809628403333814</v>
      </c>
      <c r="O14" s="386">
        <v>0.20841275297964282</v>
      </c>
      <c r="P14" s="386">
        <v>0.23856383295160083</v>
      </c>
      <c r="Q14" s="386">
        <v>0.19361360631704103</v>
      </c>
      <c r="R14" s="459">
        <v>0.21540173314480776</v>
      </c>
      <c r="S14" s="386">
        <v>0.20902458292815015</v>
      </c>
      <c r="T14" s="386">
        <v>0.20430984487737633</v>
      </c>
      <c r="U14" s="386">
        <v>0.23020389403593</v>
      </c>
      <c r="V14" s="386">
        <v>0.18547916880918461</v>
      </c>
      <c r="W14" s="459">
        <v>0.2127139025294138</v>
      </c>
      <c r="X14" s="386">
        <v>0.20860837017370218</v>
      </c>
      <c r="Y14" s="386">
        <v>0.20198732148377804</v>
      </c>
      <c r="Z14" s="386">
        <v>0.22532189922004631</v>
      </c>
      <c r="AA14" s="386">
        <v>0.19058163054075875</v>
      </c>
      <c r="AB14" s="459">
        <v>0.20698945069523941</v>
      </c>
      <c r="AC14" s="459">
        <f>+AC13/AC3</f>
        <v>0.21369771475666396</v>
      </c>
      <c r="AE14" s="386">
        <f>INDEX(C14:AD14,1,MATCH(AE$2,$C$2:$AD$2,0))</f>
        <v>0.2127139025294138</v>
      </c>
      <c r="AF14" s="476">
        <v>0.20899999999999999</v>
      </c>
      <c r="AG14" s="476">
        <v>0.21</v>
      </c>
    </row>
    <row r="15" spans="1:37" s="187" customFormat="1" ht="12.75" customHeight="1">
      <c r="A15" s="313"/>
      <c r="B15" s="458" t="s">
        <v>56</v>
      </c>
      <c r="C15" s="384"/>
      <c r="D15" s="384">
        <f t="shared" ref="D15:M15" si="5">+(D13-C13)/(D$3-C$3)</f>
        <v>0.36993508504622497</v>
      </c>
      <c r="E15" s="384">
        <f t="shared" si="5"/>
        <v>-0.10642889559581981</v>
      </c>
      <c r="F15" s="384">
        <f t="shared" si="5"/>
        <v>9.9205649925563563E-2</v>
      </c>
      <c r="G15" s="384">
        <f t="shared" si="5"/>
        <v>0.12650491810710929</v>
      </c>
      <c r="H15" s="384">
        <f t="shared" si="5"/>
        <v>0.2880136342552479</v>
      </c>
      <c r="I15" s="384">
        <f t="shared" si="5"/>
        <v>0.17871703580323006</v>
      </c>
      <c r="J15" s="384">
        <f t="shared" si="5"/>
        <v>0.37880072382118574</v>
      </c>
      <c r="K15" s="384">
        <f t="shared" si="5"/>
        <v>0.31858911903916748</v>
      </c>
      <c r="L15" s="384">
        <f t="shared" si="5"/>
        <v>-0.10649907472726743</v>
      </c>
      <c r="M15" s="385">
        <f t="shared" si="5"/>
        <v>0.52952719566550566</v>
      </c>
      <c r="N15" s="384"/>
      <c r="O15" s="384"/>
      <c r="P15" s="384"/>
      <c r="Q15" s="384"/>
      <c r="R15" s="385">
        <f t="shared" ref="R15:AB15" si="6">+(R13-M13)/(R$3-M$3)</f>
        <v>0.28138748142065234</v>
      </c>
      <c r="S15" s="384">
        <f t="shared" si="6"/>
        <v>6.0207026547672099E-2</v>
      </c>
      <c r="T15" s="384">
        <f t="shared" si="6"/>
        <v>0.14797367245622081</v>
      </c>
      <c r="U15" s="384">
        <f t="shared" si="6"/>
        <v>0.13584846912967269</v>
      </c>
      <c r="V15" s="384">
        <f t="shared" si="6"/>
        <v>0.10482364886437497</v>
      </c>
      <c r="W15" s="385">
        <f t="shared" si="6"/>
        <v>0.17874236041126115</v>
      </c>
      <c r="X15" s="384">
        <f t="shared" si="6"/>
        <v>0.20303318811663609</v>
      </c>
      <c r="Y15" s="384">
        <f t="shared" si="6"/>
        <v>0.17225655080639607</v>
      </c>
      <c r="Z15" s="384">
        <f t="shared" si="6"/>
        <v>0.15116744252621178</v>
      </c>
      <c r="AA15" s="384">
        <f t="shared" si="6"/>
        <v>0.28443057284619605</v>
      </c>
      <c r="AB15" s="385">
        <f t="shared" si="6"/>
        <v>0.12545981800720152</v>
      </c>
      <c r="AC15" s="385">
        <f>+(AC13-AB13)/(AC$3-AB$3)</f>
        <v>0.32929675450680918</v>
      </c>
      <c r="AD15" s="311"/>
      <c r="AE15" s="384">
        <f>INDEX(C15:AD15,1,MATCH(AE$2,$C$2:$AD$2,0))</f>
        <v>0.17874236041126115</v>
      </c>
      <c r="AF15" s="384">
        <f>+(AF13-AE13)/(AF$3-AE$3)</f>
        <v>0.15594424957980277</v>
      </c>
      <c r="AG15" s="384">
        <f>+(AG13-AF13)/(AG$3-AF$3)</f>
        <v>0.22785714285714312</v>
      </c>
      <c r="AH15" s="311"/>
      <c r="AI15" s="311"/>
      <c r="AJ15" s="311"/>
      <c r="AK15" s="311"/>
    </row>
    <row r="16" spans="1:37" ht="12.75" customHeight="1">
      <c r="M16" s="185"/>
      <c r="R16" s="185"/>
      <c r="W16" s="185"/>
      <c r="AB16" s="185"/>
      <c r="AC16" s="185"/>
    </row>
    <row r="17" spans="1:37" ht="12.75" customHeight="1">
      <c r="A17" s="286"/>
      <c r="B17" s="168" t="s">
        <v>35</v>
      </c>
      <c r="C17" s="174">
        <v>2064.7676839954597</v>
      </c>
      <c r="D17" s="174">
        <v>2283.7886819531468</v>
      </c>
      <c r="E17" s="174">
        <v>2466.9607153546267</v>
      </c>
      <c r="F17" s="174">
        <v>2420.4688229796052</v>
      </c>
      <c r="G17" s="174">
        <v>3388.0533013998092</v>
      </c>
      <c r="H17" s="174">
        <v>3240.6018070518367</v>
      </c>
      <c r="I17" s="174">
        <v>3249.1960627102685</v>
      </c>
      <c r="J17" s="174">
        <v>3119.3530527643875</v>
      </c>
      <c r="K17" s="174">
        <v>2972.4248419911155</v>
      </c>
      <c r="L17" s="174">
        <v>3019.0869910135143</v>
      </c>
      <c r="M17" s="175">
        <v>3374.2091571853471</v>
      </c>
      <c r="N17" s="174">
        <v>891.8737883033566</v>
      </c>
      <c r="O17" s="174">
        <v>900.58698596895374</v>
      </c>
      <c r="P17" s="174">
        <v>905.44123773306035</v>
      </c>
      <c r="Q17" s="174">
        <v>935.35605211265124</v>
      </c>
      <c r="R17" s="175">
        <v>3666.6563434765576</v>
      </c>
      <c r="S17" s="174">
        <v>1022.7347001467612</v>
      </c>
      <c r="T17" s="174">
        <v>1017.8093424976043</v>
      </c>
      <c r="U17" s="174">
        <v>1119.4867960023132</v>
      </c>
      <c r="V17" s="174">
        <v>1183.014311807171</v>
      </c>
      <c r="W17" s="175">
        <v>4365.8295593122957</v>
      </c>
      <c r="X17" s="174">
        <v>1192.0023245019686</v>
      </c>
      <c r="Y17" s="174">
        <v>1239.0612983605831</v>
      </c>
      <c r="Z17" s="174"/>
      <c r="AA17" s="174"/>
      <c r="AB17" s="175"/>
      <c r="AC17" s="175"/>
      <c r="AE17" s="174">
        <f>INDEX(C17:AD17,1,MATCH(AE$2,$C$2:$AD$2,0))</f>
        <v>4365.8295593122957</v>
      </c>
      <c r="AF17" s="174">
        <f>+AF43*AF18</f>
        <v>5124.2307487547714</v>
      </c>
      <c r="AG17" s="174">
        <f>+AG43*AG18</f>
        <v>5124.2307487547714</v>
      </c>
    </row>
    <row r="18" spans="1:37" s="187" customFormat="1" ht="12.75" customHeight="1">
      <c r="A18" s="313"/>
      <c r="B18" s="458" t="s">
        <v>55</v>
      </c>
      <c r="C18" s="384">
        <v>5.359724225023367E-2</v>
      </c>
      <c r="D18" s="384">
        <v>5.1806969362982826E-2</v>
      </c>
      <c r="E18" s="384">
        <v>4.8158221637270238E-2</v>
      </c>
      <c r="F18" s="384">
        <v>4.6481751883634979E-2</v>
      </c>
      <c r="G18" s="384">
        <v>5.4450054179077528E-2</v>
      </c>
      <c r="H18" s="384">
        <v>5.097707477019954E-2</v>
      </c>
      <c r="I18" s="384">
        <v>4.8756994423765708E-2</v>
      </c>
      <c r="J18" s="384">
        <v>4.638779779470379E-2</v>
      </c>
      <c r="K18" s="384">
        <v>4.296340110636665E-2</v>
      </c>
      <c r="L18" s="384">
        <v>4.053643845058446E-2</v>
      </c>
      <c r="M18" s="385">
        <v>3.7871371649133949E-2</v>
      </c>
      <c r="N18" s="384">
        <v>3.7977486368324515E-2</v>
      </c>
      <c r="O18" s="384">
        <v>3.8324866655828321E-2</v>
      </c>
      <c r="P18" s="384">
        <v>3.7639127089240353E-2</v>
      </c>
      <c r="Q18" s="384">
        <v>3.8649922288357612E-2</v>
      </c>
      <c r="R18" s="385">
        <v>3.84997315749415E-2</v>
      </c>
      <c r="S18" s="384">
        <v>4.0770041746029849E-2</v>
      </c>
      <c r="T18" s="384">
        <v>3.8625478471203477E-2</v>
      </c>
      <c r="U18" s="384">
        <v>4.0011771964686645E-2</v>
      </c>
      <c r="V18" s="384">
        <v>4.0722658985212726E-2</v>
      </c>
      <c r="W18" s="385">
        <v>4.0274681729974025E-2</v>
      </c>
      <c r="X18" s="384">
        <v>3.7761217917293373E-2</v>
      </c>
      <c r="Y18" s="384">
        <v>3.605573961020167E-2</v>
      </c>
      <c r="Z18" s="384"/>
      <c r="AA18" s="384"/>
      <c r="AB18" s="385"/>
      <c r="AC18" s="385"/>
      <c r="AD18" s="311"/>
      <c r="AE18" s="384">
        <f>+AE17/AE43</f>
        <v>4.0274681729974025E-2</v>
      </c>
      <c r="AF18" s="476">
        <v>3.5999999999999997E-2</v>
      </c>
      <c r="AG18" s="476">
        <v>3.5999999999999997E-2</v>
      </c>
      <c r="AH18" s="311"/>
      <c r="AI18" s="311"/>
      <c r="AJ18" s="311"/>
      <c r="AK18" s="311"/>
    </row>
    <row r="19" spans="1:37" ht="12.75" customHeight="1">
      <c r="A19" s="286"/>
      <c r="B19" s="168" t="s">
        <v>34</v>
      </c>
      <c r="C19" s="174">
        <v>308.58861179814778</v>
      </c>
      <c r="D19" s="174">
        <v>357.41983245767597</v>
      </c>
      <c r="E19" s="174">
        <v>219.80237788883656</v>
      </c>
      <c r="F19" s="174">
        <v>164.37917777739113</v>
      </c>
      <c r="G19" s="174">
        <v>124.50173949407565</v>
      </c>
      <c r="H19" s="174">
        <v>191.07880359560994</v>
      </c>
      <c r="I19" s="174">
        <v>197.34605892020539</v>
      </c>
      <c r="J19" s="174">
        <v>281.5095825181948</v>
      </c>
      <c r="K19" s="174">
        <v>164.1326134329048</v>
      </c>
      <c r="L19" s="174">
        <v>133.70434651923964</v>
      </c>
      <c r="M19" s="175">
        <v>269.68208982939348</v>
      </c>
      <c r="N19" s="174">
        <v>121.87374478301547</v>
      </c>
      <c r="O19" s="174">
        <v>53.263547064918399</v>
      </c>
      <c r="P19" s="174">
        <v>96.108221688230159</v>
      </c>
      <c r="Q19" s="174">
        <v>126.80440628494424</v>
      </c>
      <c r="R19" s="175">
        <v>436.19197612819676</v>
      </c>
      <c r="S19" s="174">
        <v>77.254008836729724</v>
      </c>
      <c r="T19" s="174">
        <v>51.144066692074816</v>
      </c>
      <c r="U19" s="174">
        <v>67.503790550699961</v>
      </c>
      <c r="V19" s="174">
        <v>71.322538867456601</v>
      </c>
      <c r="W19" s="175">
        <v>344.13825716769219</v>
      </c>
      <c r="X19" s="174">
        <v>48.516424303054833</v>
      </c>
      <c r="Y19" s="174">
        <v>101.54674080897053</v>
      </c>
      <c r="Z19" s="174"/>
      <c r="AA19" s="174"/>
      <c r="AB19" s="175"/>
      <c r="AC19" s="175"/>
      <c r="AE19" s="174">
        <f>INDEX(C19:AD19,1,MATCH(AE$2,$C$2:$AD$2,0))</f>
        <v>344.13825716769219</v>
      </c>
      <c r="AF19" s="174">
        <f>+AF20*AF44</f>
        <v>323.29627517924536</v>
      </c>
      <c r="AG19" s="174">
        <f>+AG20*AG44</f>
        <v>323.29627517924536</v>
      </c>
    </row>
    <row r="20" spans="1:37" s="187" customFormat="1" ht="12.75" customHeight="1">
      <c r="A20" s="313"/>
      <c r="B20" s="458" t="s">
        <v>54</v>
      </c>
      <c r="C20" s="384">
        <v>5.2014312074976712E-2</v>
      </c>
      <c r="D20" s="384">
        <v>6.0043811535564602E-2</v>
      </c>
      <c r="E20" s="384">
        <v>3.2296338560366254E-2</v>
      </c>
      <c r="F20" s="384">
        <v>1.9093777128739709E-2</v>
      </c>
      <c r="G20" s="384">
        <v>1.3329618434700569E-2</v>
      </c>
      <c r="H20" s="384">
        <v>1.6995457539364836E-2</v>
      </c>
      <c r="I20" s="384">
        <v>1.4217953773122129E-2</v>
      </c>
      <c r="J20" s="384">
        <v>2.2218180933735759E-2</v>
      </c>
      <c r="K20" s="384">
        <v>1.1488202044559264E-2</v>
      </c>
      <c r="L20" s="384">
        <v>9.3300800010930815E-3</v>
      </c>
      <c r="M20" s="385">
        <v>1.9663953288325681E-2</v>
      </c>
      <c r="N20" s="384">
        <v>3.9370145227858311E-2</v>
      </c>
      <c r="O20" s="384">
        <v>1.5621312295267521E-2</v>
      </c>
      <c r="P20" s="384">
        <v>2.7430774333373705E-2</v>
      </c>
      <c r="Q20" s="384">
        <v>3.5613737278651615E-2</v>
      </c>
      <c r="R20" s="385">
        <v>3.215206756477542E-2</v>
      </c>
      <c r="S20" s="384">
        <v>2.1806887751208794E-2</v>
      </c>
      <c r="T20" s="384">
        <v>1.598767938837314E-2</v>
      </c>
      <c r="U20" s="384">
        <v>1.687647510503567E-2</v>
      </c>
      <c r="V20" s="384">
        <v>1.6519956199775452E-2</v>
      </c>
      <c r="W20" s="385">
        <v>2.2829807018953128E-2</v>
      </c>
      <c r="X20" s="384">
        <v>1.3769825945631102E-2</v>
      </c>
      <c r="Y20" s="384">
        <v>2.8725323970866759E-2</v>
      </c>
      <c r="Z20" s="384"/>
      <c r="AA20" s="384"/>
      <c r="AB20" s="385"/>
      <c r="AC20" s="385"/>
      <c r="AD20" s="311"/>
      <c r="AE20" s="384">
        <f>+AE19/AE44</f>
        <v>2.2829807018953128E-2</v>
      </c>
      <c r="AF20" s="476">
        <v>2.1999999999999999E-2</v>
      </c>
      <c r="AG20" s="476">
        <v>2.1999999999999999E-2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841.97788537530323</v>
      </c>
      <c r="D22" s="479">
        <f t="shared" si="7"/>
        <v>872.04702220187573</v>
      </c>
      <c r="E22" s="479">
        <f t="shared" si="7"/>
        <v>230.02640944555969</v>
      </c>
      <c r="F22" s="479">
        <f t="shared" si="7"/>
        <v>145.51831472378581</v>
      </c>
      <c r="G22" s="479">
        <f t="shared" si="7"/>
        <v>1638.4038761782813</v>
      </c>
      <c r="H22" s="485">
        <f t="shared" si="7"/>
        <v>2470.1225355061979</v>
      </c>
      <c r="I22" s="485">
        <f t="shared" si="7"/>
        <v>119.26826307575175</v>
      </c>
      <c r="J22" s="485">
        <f t="shared" si="7"/>
        <v>-511.4186015577834</v>
      </c>
      <c r="K22" s="485">
        <f t="shared" si="7"/>
        <v>28.320517308802664</v>
      </c>
      <c r="L22" s="485">
        <f t="shared" si="7"/>
        <v>-199.62912321247859</v>
      </c>
      <c r="M22" s="486">
        <f t="shared" si="7"/>
        <v>-446.95375948286892</v>
      </c>
      <c r="N22" s="485">
        <f t="shared" si="7"/>
        <v>-129.63082986697373</v>
      </c>
      <c r="O22" s="485">
        <f t="shared" si="7"/>
        <v>-82.283312707336336</v>
      </c>
      <c r="P22" s="485">
        <f t="shared" si="7"/>
        <v>2.2354724770348184</v>
      </c>
      <c r="Q22" s="485">
        <f t="shared" si="7"/>
        <v>296.18550127335675</v>
      </c>
      <c r="R22" s="486">
        <f t="shared" si="7"/>
        <v>442.26899264684835</v>
      </c>
      <c r="S22" s="485">
        <f t="shared" si="7"/>
        <v>99.107186655742225</v>
      </c>
      <c r="T22" s="485">
        <f t="shared" si="7"/>
        <v>159.59123980794357</v>
      </c>
      <c r="U22" s="485">
        <f t="shared" si="7"/>
        <v>169.84681960256421</v>
      </c>
      <c r="V22" s="485">
        <f t="shared" si="7"/>
        <v>-355.28222790250584</v>
      </c>
      <c r="W22" s="486">
        <f t="shared" si="7"/>
        <v>433.78375301846609</v>
      </c>
      <c r="X22" s="485">
        <f t="shared" si="7"/>
        <v>-103.70872258802956</v>
      </c>
      <c r="Y22" s="485">
        <f t="shared" si="7"/>
        <v>-122.07876358678186</v>
      </c>
      <c r="Z22" s="479"/>
      <c r="AA22" s="479"/>
      <c r="AB22" s="480"/>
      <c r="AC22" s="480"/>
      <c r="AE22" s="479">
        <f>INDEX(C22:AD22,1,MATCH(AE$2,$C$2:$AD$2,0))</f>
        <v>433.78375301846609</v>
      </c>
      <c r="AF22" s="484"/>
      <c r="AG22" s="484"/>
    </row>
    <row r="23" spans="1:37" ht="12.75" customHeight="1">
      <c r="H23" s="187"/>
      <c r="I23" s="187"/>
      <c r="J23" s="187"/>
      <c r="K23" s="187"/>
      <c r="L23" s="187"/>
      <c r="M23" s="471"/>
      <c r="N23" s="187"/>
      <c r="O23" s="187"/>
      <c r="P23" s="187"/>
      <c r="Q23" s="187"/>
      <c r="R23" s="471"/>
      <c r="S23" s="187"/>
      <c r="T23" s="187"/>
      <c r="U23" s="187"/>
      <c r="V23" s="187"/>
      <c r="W23" s="471"/>
      <c r="X23" s="187"/>
      <c r="Y23" s="187"/>
      <c r="AB23" s="185"/>
      <c r="AC23" s="185"/>
    </row>
    <row r="24" spans="1:37" s="171" customFormat="1" ht="12.75" customHeight="1">
      <c r="A24" s="286"/>
      <c r="B24" s="178" t="s">
        <v>33</v>
      </c>
      <c r="C24" s="176">
        <v>12236.710657979753</v>
      </c>
      <c r="D24" s="176">
        <v>13777.195400389588</v>
      </c>
      <c r="E24" s="176">
        <v>12287.04107721033</v>
      </c>
      <c r="F24" s="176">
        <v>11596.527427314439</v>
      </c>
      <c r="G24" s="176">
        <v>13480.959072749203</v>
      </c>
      <c r="H24" s="176">
        <v>18284.137960353124</v>
      </c>
      <c r="I24" s="176">
        <v>16989.333495639588</v>
      </c>
      <c r="J24" s="176">
        <v>18911.557704543688</v>
      </c>
      <c r="K24" s="176">
        <v>20527.406037664168</v>
      </c>
      <c r="L24" s="176">
        <v>20961.294556327379</v>
      </c>
      <c r="M24" s="177">
        <v>22068.441755903885</v>
      </c>
      <c r="N24" s="176">
        <v>6100.7334111319406</v>
      </c>
      <c r="O24" s="176">
        <v>5654.5714789032645</v>
      </c>
      <c r="P24" s="176">
        <v>7047.732770178628</v>
      </c>
      <c r="Q24" s="176">
        <v>5658.2483900102843</v>
      </c>
      <c r="R24" s="177">
        <v>24921.859404669402</v>
      </c>
      <c r="S24" s="176">
        <v>6271.7931740721888</v>
      </c>
      <c r="T24" s="176">
        <v>6117.5642717262126</v>
      </c>
      <c r="U24" s="176">
        <v>7368.993315278818</v>
      </c>
      <c r="V24" s="176">
        <v>5040.5748523336115</v>
      </c>
      <c r="W24" s="177">
        <v>25941.438830250438</v>
      </c>
      <c r="X24" s="176">
        <v>6387.1437116407942</v>
      </c>
      <c r="Y24" s="176">
        <v>6121.1212572522536</v>
      </c>
      <c r="Z24" s="176">
        <v>7184.1198106276288</v>
      </c>
      <c r="AA24" s="176">
        <v>5944.9837810154422</v>
      </c>
      <c r="AB24" s="177">
        <v>26082.74865151765</v>
      </c>
      <c r="AC24" s="177">
        <v>28665.999874202036</v>
      </c>
      <c r="AE24" s="176">
        <f>INDEX(C24:AD24,1,MATCH(AE$2,$C$2:$AD$2,0))</f>
        <v>25941.438830250438</v>
      </c>
      <c r="AF24" s="176">
        <f>+AF13-AF17+AF19+AF22</f>
        <v>26243.805208668986</v>
      </c>
      <c r="AG24" s="176">
        <f>+AG13-AG17+AG19+AG22</f>
        <v>28139.16826295339</v>
      </c>
      <c r="AI24" s="245">
        <f>+AF24/AB24-1</f>
        <v>6.1748307014399817E-3</v>
      </c>
      <c r="AJ24" s="245">
        <f>+AG24/AC24-1</f>
        <v>-1.8378274386401827E-2</v>
      </c>
    </row>
    <row r="25" spans="1:37" s="234" customFormat="1" ht="12.75" customHeight="1">
      <c r="A25" s="278"/>
      <c r="B25" s="458" t="s">
        <v>52</v>
      </c>
      <c r="C25" s="386">
        <v>0.15165740648551623</v>
      </c>
      <c r="D25" s="386">
        <v>0.16193721627539923</v>
      </c>
      <c r="E25" s="386">
        <v>0.13639583336406422</v>
      </c>
      <c r="F25" s="386">
        <v>0.13762855054240941</v>
      </c>
      <c r="G25" s="386">
        <v>0.14950227528003229</v>
      </c>
      <c r="H25" s="386">
        <v>0.17818611397292489</v>
      </c>
      <c r="I25" s="386">
        <v>0.15452481361527576</v>
      </c>
      <c r="J25" s="386">
        <v>0.15514337732667705</v>
      </c>
      <c r="K25" s="386">
        <v>0.16398013899641728</v>
      </c>
      <c r="L25" s="386">
        <v>0.17727165803820732</v>
      </c>
      <c r="M25" s="459">
        <v>0.18205934191253292</v>
      </c>
      <c r="N25" s="386">
        <v>0.19006829255847532</v>
      </c>
      <c r="O25" s="386">
        <v>0.17898737968189635</v>
      </c>
      <c r="P25" s="386">
        <v>0.2140509821491601</v>
      </c>
      <c r="Q25" s="386">
        <v>0.17753724043058799</v>
      </c>
      <c r="R25" s="459">
        <v>0.19372793564282115</v>
      </c>
      <c r="S25" s="386">
        <v>0.18417087033660245</v>
      </c>
      <c r="T25" s="386">
        <v>0.18049731290508519</v>
      </c>
      <c r="U25" s="386">
        <v>0.20559257445541734</v>
      </c>
      <c r="V25" s="386">
        <v>0.14366724784172058</v>
      </c>
      <c r="W25" s="459">
        <v>0.18686850091150375</v>
      </c>
      <c r="X25" s="386">
        <v>0.17452876482326785</v>
      </c>
      <c r="Y25" s="386">
        <v>0.16751614956764674</v>
      </c>
      <c r="Z25" s="386">
        <v>0.18805403337104792</v>
      </c>
      <c r="AA25" s="386">
        <v>0.16070737211761391</v>
      </c>
      <c r="AB25" s="459">
        <v>0.17555981601836251</v>
      </c>
      <c r="AC25" s="459">
        <f>+AC24/AC$3</f>
        <v>0.18236466340818841</v>
      </c>
      <c r="AE25" s="384">
        <f>INDEX(C25:AD25,1,MATCH(AE$2,$C$2:$AD$2,0))</f>
        <v>0.18686850091150375</v>
      </c>
      <c r="AF25" s="384">
        <f>+AF24/AF$3</f>
        <v>0.1766790556066038</v>
      </c>
      <c r="AG25" s="384">
        <f>+AG24/AG$3</f>
        <v>0.17939304508201118</v>
      </c>
    </row>
    <row r="26" spans="1:37" ht="12.75" customHeight="1">
      <c r="M26" s="185"/>
      <c r="R26" s="185"/>
      <c r="W26" s="185"/>
      <c r="Z26" s="189"/>
      <c r="AA26" s="189"/>
      <c r="AB26" s="457"/>
      <c r="AC26" s="457"/>
    </row>
    <row r="27" spans="1:37" ht="12.75" customHeight="1">
      <c r="B27" s="168" t="s">
        <v>51</v>
      </c>
      <c r="C27" s="477">
        <f t="shared" ref="C27:Y27" si="8">+C24-C30+C33-C39-C37</f>
        <v>3639.4788314531106</v>
      </c>
      <c r="D27" s="477">
        <f t="shared" si="8"/>
        <v>4677.4436934213627</v>
      </c>
      <c r="E27" s="477">
        <f t="shared" si="8"/>
        <v>3242.0628488473885</v>
      </c>
      <c r="F27" s="477">
        <f t="shared" si="8"/>
        <v>3208.7053423240832</v>
      </c>
      <c r="G27" s="477">
        <f t="shared" si="8"/>
        <v>3315.2841177446708</v>
      </c>
      <c r="H27" s="477">
        <f t="shared" si="8"/>
        <v>2995.2719506530934</v>
      </c>
      <c r="I27" s="477">
        <f t="shared" si="8"/>
        <v>4512.6449295717939</v>
      </c>
      <c r="J27" s="477">
        <f t="shared" si="8"/>
        <v>4794.3792250731112</v>
      </c>
      <c r="K27" s="477">
        <f t="shared" si="8"/>
        <v>5760.3080802971308</v>
      </c>
      <c r="L27" s="477">
        <f t="shared" si="8"/>
        <v>6286.8778253141754</v>
      </c>
      <c r="M27" s="478">
        <f t="shared" si="8"/>
        <v>5731.4970491144977</v>
      </c>
      <c r="N27" s="477">
        <f t="shared" si="8"/>
        <v>1690.0574218897955</v>
      </c>
      <c r="O27" s="477">
        <f t="shared" si="8"/>
        <v>1554.3339408787574</v>
      </c>
      <c r="P27" s="477">
        <f t="shared" si="8"/>
        <v>1736.0164543232049</v>
      </c>
      <c r="Q27" s="477">
        <f t="shared" si="8"/>
        <v>1287.7229283646502</v>
      </c>
      <c r="R27" s="478">
        <f t="shared" si="8"/>
        <v>6316.806037278493</v>
      </c>
      <c r="S27" s="477">
        <f t="shared" si="8"/>
        <v>260.84689838983013</v>
      </c>
      <c r="T27" s="477">
        <f t="shared" si="8"/>
        <v>1142.1154219838618</v>
      </c>
      <c r="U27" s="477">
        <f t="shared" si="8"/>
        <v>1179.3371241281293</v>
      </c>
      <c r="V27" s="477">
        <f t="shared" si="8"/>
        <v>1116.9436023331014</v>
      </c>
      <c r="W27" s="478">
        <f t="shared" si="8"/>
        <v>4387.5681114460822</v>
      </c>
      <c r="X27" s="477">
        <f t="shared" si="8"/>
        <v>1155.2122929148281</v>
      </c>
      <c r="Y27" s="477">
        <f t="shared" si="8"/>
        <v>850.10269087224424</v>
      </c>
      <c r="Z27" s="477"/>
      <c r="AA27" s="477"/>
      <c r="AB27" s="478"/>
      <c r="AC27" s="478"/>
      <c r="AE27" s="477">
        <f>INDEX(C27:AD27,1,MATCH(AE$2,$C$2:$AD$2,0))</f>
        <v>4387.5681114460822</v>
      </c>
      <c r="AF27" s="477">
        <f>+AF24*AF28</f>
        <v>4438.7084159065898</v>
      </c>
      <c r="AG27" s="477">
        <f>+AG24*AG28</f>
        <v>4924.3544460168432</v>
      </c>
    </row>
    <row r="28" spans="1:37" s="234" customFormat="1" ht="12.75" customHeight="1">
      <c r="A28" s="278"/>
      <c r="B28" s="458" t="s">
        <v>50</v>
      </c>
      <c r="C28" s="386">
        <f t="shared" ref="C28:Y28" si="9">+C27/C24</f>
        <v>0.2974229703698803</v>
      </c>
      <c r="D28" s="384">
        <f t="shared" si="9"/>
        <v>0.3395062316739077</v>
      </c>
      <c r="E28" s="384">
        <f t="shared" si="9"/>
        <v>0.26386034102715572</v>
      </c>
      <c r="F28" s="384">
        <f t="shared" si="9"/>
        <v>0.27669536095489283</v>
      </c>
      <c r="G28" s="384">
        <f t="shared" si="9"/>
        <v>0.24592346136902685</v>
      </c>
      <c r="H28" s="384">
        <f t="shared" si="9"/>
        <v>0.16381805678495576</v>
      </c>
      <c r="I28" s="384">
        <f t="shared" si="9"/>
        <v>0.26561636044933667</v>
      </c>
      <c r="J28" s="384">
        <f t="shared" si="9"/>
        <v>0.25351582878449058</v>
      </c>
      <c r="K28" s="384">
        <f t="shared" si="9"/>
        <v>0.28061548886050103</v>
      </c>
      <c r="L28" s="384">
        <f t="shared" si="9"/>
        <v>0.29992793662719736</v>
      </c>
      <c r="M28" s="385">
        <f t="shared" si="9"/>
        <v>0.25971462382844374</v>
      </c>
      <c r="N28" s="384">
        <f t="shared" si="9"/>
        <v>0.27702528663290982</v>
      </c>
      <c r="O28" s="384">
        <f t="shared" si="9"/>
        <v>0.27488094308787997</v>
      </c>
      <c r="P28" s="384">
        <f t="shared" si="9"/>
        <v>0.24632268432039384</v>
      </c>
      <c r="Q28" s="384">
        <f t="shared" si="9"/>
        <v>0.22758331547235411</v>
      </c>
      <c r="R28" s="385">
        <f t="shared" si="9"/>
        <v>0.25346447609342365</v>
      </c>
      <c r="S28" s="384">
        <f t="shared" si="9"/>
        <v>4.1590481565651795E-2</v>
      </c>
      <c r="T28" s="384">
        <f t="shared" si="9"/>
        <v>0.18669447042222695</v>
      </c>
      <c r="U28" s="384">
        <f t="shared" si="9"/>
        <v>0.16004046600000302</v>
      </c>
      <c r="V28" s="384">
        <f t="shared" si="9"/>
        <v>0.22159051994158865</v>
      </c>
      <c r="W28" s="385">
        <f t="shared" si="9"/>
        <v>0.16913356811688168</v>
      </c>
      <c r="X28" s="384">
        <f t="shared" si="9"/>
        <v>0.18086524197183995</v>
      </c>
      <c r="Y28" s="384">
        <f t="shared" si="9"/>
        <v>0.13888022392385213</v>
      </c>
      <c r="Z28" s="384"/>
      <c r="AA28" s="384"/>
      <c r="AB28" s="385"/>
      <c r="AC28" s="385"/>
      <c r="AE28" s="384">
        <f>INDEX(C28:AD28,1,MATCH(AE$2,$C$2:$AD$2,0))</f>
        <v>0.16913356811688168</v>
      </c>
      <c r="AF28" s="476">
        <f>+AE28</f>
        <v>0.16913356811688168</v>
      </c>
      <c r="AG28" s="476">
        <v>0.17499999999999999</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0</v>
      </c>
      <c r="D30" s="174">
        <v>-0.81045394599021003</v>
      </c>
      <c r="E30" s="174">
        <v>-3.8478744544216976</v>
      </c>
      <c r="F30" s="174">
        <v>12.367664518696996</v>
      </c>
      <c r="G30" s="174">
        <v>182.06001335511834</v>
      </c>
      <c r="H30" s="174">
        <v>398.68660395813697</v>
      </c>
      <c r="I30" s="174">
        <v>480.9792707875427</v>
      </c>
      <c r="J30" s="174">
        <v>696.47467937705323</v>
      </c>
      <c r="K30" s="174">
        <v>740.2544110112176</v>
      </c>
      <c r="L30" s="174">
        <v>-265.55046359466729</v>
      </c>
      <c r="M30" s="175">
        <v>331.73061214678478</v>
      </c>
      <c r="N30" s="174">
        <v>109.66356705562745</v>
      </c>
      <c r="O30" s="174">
        <v>93.791463346773227</v>
      </c>
      <c r="P30" s="174">
        <v>97.532198471863026</v>
      </c>
      <c r="Q30" s="174">
        <v>151.20599863715603</v>
      </c>
      <c r="R30" s="175">
        <v>452.21499936232385</v>
      </c>
      <c r="S30" s="174">
        <v>166.08572710358646</v>
      </c>
      <c r="T30" s="174">
        <v>111.50951459537157</v>
      </c>
      <c r="U30" s="174">
        <v>147.22491583930247</v>
      </c>
      <c r="V30" s="174">
        <v>135.37648248668961</v>
      </c>
      <c r="W30" s="175">
        <v>566.91133078829853</v>
      </c>
      <c r="X30" s="174">
        <v>160.13691171687952</v>
      </c>
      <c r="Y30" s="174">
        <v>148.46106840650449</v>
      </c>
      <c r="Z30" s="174"/>
      <c r="AA30" s="174"/>
      <c r="AB30" s="175"/>
      <c r="AC30" s="175"/>
      <c r="AE30" s="174">
        <f>INDEX(C30:AD30,1,MATCH(AE$2,$C$2:$AD$2,0))</f>
        <v>566.91133078829853</v>
      </c>
      <c r="AF30" s="477">
        <f>+AF24*AF31</f>
        <v>573.51909557330384</v>
      </c>
      <c r="AG30" s="477">
        <f>+AG24*AG31</f>
        <v>614.93941918998632</v>
      </c>
    </row>
    <row r="31" spans="1:37" s="234" customFormat="1" ht="12.75" customHeight="1">
      <c r="A31" s="278"/>
      <c r="B31" s="458" t="s">
        <v>49</v>
      </c>
      <c r="C31" s="386">
        <f t="shared" ref="C31:Y31" si="10">+C30/C24</f>
        <v>0</v>
      </c>
      <c r="D31" s="384">
        <f t="shared" si="10"/>
        <v>-5.882575679860737E-5</v>
      </c>
      <c r="E31" s="384">
        <f t="shared" si="10"/>
        <v>-3.131652633243516E-4</v>
      </c>
      <c r="F31" s="384">
        <f t="shared" si="10"/>
        <v>1.0664972420593964E-3</v>
      </c>
      <c r="G31" s="384">
        <f t="shared" si="10"/>
        <v>1.3504974859180433E-2</v>
      </c>
      <c r="H31" s="384">
        <f t="shared" si="10"/>
        <v>2.1805053364978934E-2</v>
      </c>
      <c r="I31" s="384">
        <f t="shared" si="10"/>
        <v>2.8310661563679871E-2</v>
      </c>
      <c r="J31" s="384">
        <f t="shared" si="10"/>
        <v>3.6827991128923154E-2</v>
      </c>
      <c r="K31" s="384">
        <f t="shared" si="10"/>
        <v>3.6061761025868604E-2</v>
      </c>
      <c r="L31" s="384">
        <f t="shared" si="10"/>
        <v>-1.2668609893395549E-2</v>
      </c>
      <c r="M31" s="385">
        <f t="shared" si="10"/>
        <v>1.5031900114018615E-2</v>
      </c>
      <c r="N31" s="384">
        <f t="shared" si="10"/>
        <v>1.7975472728496145E-2</v>
      </c>
      <c r="O31" s="384">
        <f t="shared" si="10"/>
        <v>1.6586838400876418E-2</v>
      </c>
      <c r="P31" s="384">
        <f t="shared" si="10"/>
        <v>1.3838804854315018E-2</v>
      </c>
      <c r="Q31" s="384">
        <f t="shared" si="10"/>
        <v>2.6723110795933296E-2</v>
      </c>
      <c r="R31" s="385">
        <f t="shared" si="10"/>
        <v>1.8145315404419465E-2</v>
      </c>
      <c r="S31" s="384">
        <f t="shared" si="10"/>
        <v>2.6481378210970134E-2</v>
      </c>
      <c r="T31" s="384">
        <f t="shared" si="10"/>
        <v>1.8227763476182747E-2</v>
      </c>
      <c r="U31" s="384">
        <f t="shared" si="10"/>
        <v>1.9978972641221886E-2</v>
      </c>
      <c r="V31" s="384">
        <f t="shared" si="10"/>
        <v>2.685734989611651E-2</v>
      </c>
      <c r="W31" s="385">
        <f t="shared" si="10"/>
        <v>2.1853503751195963E-2</v>
      </c>
      <c r="X31" s="384">
        <f t="shared" si="10"/>
        <v>2.5071756476220248E-2</v>
      </c>
      <c r="Y31" s="384">
        <f t="shared" si="10"/>
        <v>2.4253900905918023E-2</v>
      </c>
      <c r="Z31" s="384"/>
      <c r="AA31" s="384"/>
      <c r="AB31" s="385"/>
      <c r="AC31" s="385"/>
      <c r="AE31" s="384">
        <f>INDEX(C31:AD31,1,MATCH(AE$2,$C$2:$AD$2,0))</f>
        <v>2.1853503751195963E-2</v>
      </c>
      <c r="AF31" s="476">
        <f>+AE31</f>
        <v>2.1853503751195963E-2</v>
      </c>
      <c r="AG31" s="476">
        <f>+AF31</f>
        <v>2.1853503751195963E-2</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0</v>
      </c>
      <c r="D33" s="174">
        <v>0</v>
      </c>
      <c r="E33" s="174">
        <v>0</v>
      </c>
      <c r="F33" s="174">
        <v>0</v>
      </c>
      <c r="G33" s="174">
        <v>0</v>
      </c>
      <c r="H33" s="174">
        <v>0</v>
      </c>
      <c r="I33" s="174">
        <v>0</v>
      </c>
      <c r="J33" s="174">
        <v>0</v>
      </c>
      <c r="K33" s="174">
        <v>0</v>
      </c>
      <c r="L33" s="174">
        <v>0</v>
      </c>
      <c r="M33" s="175">
        <v>0</v>
      </c>
      <c r="N33" s="174">
        <v>0</v>
      </c>
      <c r="O33" s="174">
        <v>0</v>
      </c>
      <c r="P33" s="174">
        <v>0</v>
      </c>
      <c r="Q33" s="174">
        <v>0</v>
      </c>
      <c r="R33" s="175">
        <v>0</v>
      </c>
      <c r="S33" s="174">
        <v>0</v>
      </c>
      <c r="T33" s="174">
        <v>0</v>
      </c>
      <c r="U33" s="174">
        <v>0</v>
      </c>
      <c r="V33" s="174">
        <v>0</v>
      </c>
      <c r="W33" s="175">
        <v>0</v>
      </c>
      <c r="X33" s="174">
        <v>0</v>
      </c>
      <c r="Y33" s="174">
        <v>0</v>
      </c>
      <c r="Z33" s="174"/>
      <c r="AA33" s="174"/>
      <c r="AB33" s="175"/>
      <c r="AC33" s="175"/>
      <c r="AE33" s="174">
        <f>INDEX(C33:AD33,1,MATCH(AE$2,$C$2:$AD$2,0))</f>
        <v>0</v>
      </c>
      <c r="AF33" s="475">
        <f>+AE33</f>
        <v>0</v>
      </c>
      <c r="AG33" s="475">
        <f>+AF33</f>
        <v>0</v>
      </c>
    </row>
    <row r="34" spans="1:36" ht="12.75" customHeight="1">
      <c r="M34" s="185"/>
      <c r="R34" s="185"/>
      <c r="W34" s="185"/>
      <c r="AB34" s="185"/>
      <c r="AC34" s="185"/>
    </row>
    <row r="35" spans="1:36" s="171" customFormat="1" ht="12.75" customHeight="1" thickBot="1">
      <c r="A35" s="286"/>
      <c r="B35" s="173" t="s">
        <v>48</v>
      </c>
      <c r="C35" s="170">
        <f t="shared" ref="C35:Y35" si="11">+C24-C27-C30+C33</f>
        <v>8597.2318265266422</v>
      </c>
      <c r="D35" s="170">
        <f t="shared" si="11"/>
        <v>9100.5621609142163</v>
      </c>
      <c r="E35" s="170">
        <f t="shared" si="11"/>
        <v>9048.826102817362</v>
      </c>
      <c r="F35" s="170">
        <f t="shared" si="11"/>
        <v>8375.4544204716585</v>
      </c>
      <c r="G35" s="170">
        <f t="shared" si="11"/>
        <v>9983.6149416494136</v>
      </c>
      <c r="H35" s="170">
        <f t="shared" si="11"/>
        <v>14890.179405741894</v>
      </c>
      <c r="I35" s="170">
        <f t="shared" si="11"/>
        <v>11995.709295280252</v>
      </c>
      <c r="J35" s="170">
        <f t="shared" si="11"/>
        <v>13420.703800093523</v>
      </c>
      <c r="K35" s="170">
        <f t="shared" si="11"/>
        <v>14026.84354635582</v>
      </c>
      <c r="L35" s="170">
        <f t="shared" si="11"/>
        <v>14939.967194607871</v>
      </c>
      <c r="M35" s="172">
        <f t="shared" si="11"/>
        <v>16005.214094642603</v>
      </c>
      <c r="N35" s="170">
        <f t="shared" si="11"/>
        <v>4301.0124221865181</v>
      </c>
      <c r="O35" s="170">
        <f t="shared" si="11"/>
        <v>4006.4460746777336</v>
      </c>
      <c r="P35" s="170">
        <f t="shared" si="11"/>
        <v>5214.1841173835601</v>
      </c>
      <c r="Q35" s="170">
        <f t="shared" si="11"/>
        <v>4219.3194630084781</v>
      </c>
      <c r="R35" s="172">
        <f t="shared" si="11"/>
        <v>18152.838368028584</v>
      </c>
      <c r="S35" s="170">
        <f t="shared" si="11"/>
        <v>5844.8605485787721</v>
      </c>
      <c r="T35" s="170">
        <f t="shared" si="11"/>
        <v>4863.9393351469789</v>
      </c>
      <c r="U35" s="170">
        <f t="shared" si="11"/>
        <v>6042.4312753113863</v>
      </c>
      <c r="V35" s="170">
        <f t="shared" si="11"/>
        <v>3788.2547675138203</v>
      </c>
      <c r="W35" s="172">
        <f t="shared" si="11"/>
        <v>20986.959388016057</v>
      </c>
      <c r="X35" s="170">
        <f t="shared" si="11"/>
        <v>5071.7945070090864</v>
      </c>
      <c r="Y35" s="170">
        <f t="shared" si="11"/>
        <v>5122.5574979735047</v>
      </c>
      <c r="Z35" s="170"/>
      <c r="AA35" s="170"/>
      <c r="AB35" s="172"/>
      <c r="AC35" s="172"/>
      <c r="AE35" s="170">
        <f>+AE24-AE27-AE30+AE33</f>
        <v>20986.959388016057</v>
      </c>
      <c r="AF35" s="170">
        <f>+AF24-AF27-AF30+AF33</f>
        <v>21231.577697189092</v>
      </c>
      <c r="AG35" s="170">
        <f>+AG24-AG27-AG30+AG33</f>
        <v>22599.874397746564</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0</v>
      </c>
      <c r="D37" s="174">
        <v>0</v>
      </c>
      <c r="E37" s="174">
        <v>0</v>
      </c>
      <c r="F37" s="174">
        <v>40.97343476710013</v>
      </c>
      <c r="G37" s="174">
        <v>40.876975903836154</v>
      </c>
      <c r="H37" s="174">
        <v>28.155417238751628</v>
      </c>
      <c r="I37" s="174">
        <v>0</v>
      </c>
      <c r="J37" s="174">
        <v>0</v>
      </c>
      <c r="K37" s="174">
        <v>0</v>
      </c>
      <c r="L37" s="174">
        <v>0</v>
      </c>
      <c r="M37" s="175">
        <v>0</v>
      </c>
      <c r="N37" s="174">
        <v>0</v>
      </c>
      <c r="O37" s="174">
        <v>0</v>
      </c>
      <c r="P37" s="174">
        <v>0</v>
      </c>
      <c r="Q37" s="174">
        <v>0</v>
      </c>
      <c r="R37" s="175">
        <v>0</v>
      </c>
      <c r="S37" s="174">
        <v>0</v>
      </c>
      <c r="T37" s="174">
        <v>0</v>
      </c>
      <c r="U37" s="174">
        <v>0</v>
      </c>
      <c r="V37" s="174">
        <v>0</v>
      </c>
      <c r="W37" s="175">
        <v>0</v>
      </c>
      <c r="X37" s="174">
        <v>0</v>
      </c>
      <c r="Y37" s="174">
        <v>0</v>
      </c>
      <c r="Z37" s="174"/>
      <c r="AA37" s="174"/>
      <c r="AB37" s="175"/>
      <c r="AC37" s="175"/>
      <c r="AE37" s="174">
        <f>INDEX(C37:AD37,1,MATCH(AE$2,$C$2:$AD$2,0))</f>
        <v>0</v>
      </c>
      <c r="AF37" s="475">
        <f>+AE37</f>
        <v>0</v>
      </c>
      <c r="AG37" s="475">
        <f>+AF37</f>
        <v>0</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8597.2318265266422</v>
      </c>
      <c r="D39" s="170">
        <v>9100.5621609142163</v>
      </c>
      <c r="E39" s="170">
        <v>9048.826102817362</v>
      </c>
      <c r="F39" s="170">
        <v>8334.4809857045584</v>
      </c>
      <c r="G39" s="170">
        <v>9942.7379657455785</v>
      </c>
      <c r="H39" s="170">
        <v>14862.023988503142</v>
      </c>
      <c r="I39" s="170">
        <v>11995.709295280252</v>
      </c>
      <c r="J39" s="170">
        <v>13420.703800093523</v>
      </c>
      <c r="K39" s="170">
        <v>14026.84354635582</v>
      </c>
      <c r="L39" s="170">
        <v>14939.967194607871</v>
      </c>
      <c r="M39" s="172">
        <v>16005.214094642603</v>
      </c>
      <c r="N39" s="170">
        <v>4301.0124221865181</v>
      </c>
      <c r="O39" s="170">
        <v>4006.4460746777336</v>
      </c>
      <c r="P39" s="170">
        <v>5214.1841173835601</v>
      </c>
      <c r="Q39" s="170">
        <v>4219.3194630084781</v>
      </c>
      <c r="R39" s="172">
        <v>18152.838368028584</v>
      </c>
      <c r="S39" s="170">
        <v>5844.8605485787721</v>
      </c>
      <c r="T39" s="170">
        <v>4863.9393351469789</v>
      </c>
      <c r="U39" s="170">
        <v>6042.4312753113863</v>
      </c>
      <c r="V39" s="170">
        <v>3788.2547675138208</v>
      </c>
      <c r="W39" s="172">
        <v>20986.959388016057</v>
      </c>
      <c r="X39" s="170">
        <v>5071.7945070090864</v>
      </c>
      <c r="Y39" s="170">
        <v>5122.5574979735047</v>
      </c>
      <c r="Z39" s="170">
        <v>5925.7360910660436</v>
      </c>
      <c r="AA39" s="170">
        <v>4562.6039524313182</v>
      </c>
      <c r="AB39" s="172">
        <v>21037.27111025</v>
      </c>
      <c r="AC39" s="172">
        <v>22986.69645418035</v>
      </c>
      <c r="AE39" s="170">
        <f>+AE35-AE37</f>
        <v>20986.959388016057</v>
      </c>
      <c r="AF39" s="170">
        <f>+AF35-AF37</f>
        <v>21231.577697189092</v>
      </c>
      <c r="AG39" s="170">
        <f>+AG35-AG37</f>
        <v>22599.874397746564</v>
      </c>
      <c r="AI39" s="245">
        <f>+AF39/AB39-1</f>
        <v>9.2363018910954775E-3</v>
      </c>
      <c r="AJ39" s="245">
        <f>+AG39/AC39-1</f>
        <v>-1.6828083896476498E-2</v>
      </c>
    </row>
    <row r="40" spans="1:36" s="234" customFormat="1" ht="12.75" customHeight="1" thickTop="1">
      <c r="A40" s="278"/>
      <c r="B40" s="458" t="s">
        <v>47</v>
      </c>
      <c r="C40" s="386">
        <v>0.10655101017000165</v>
      </c>
      <c r="D40" s="386">
        <v>0.10696804828927711</v>
      </c>
      <c r="E40" s="386">
        <v>0.10044909669501091</v>
      </c>
      <c r="F40" s="386">
        <v>9.8914312476336752E-2</v>
      </c>
      <c r="G40" s="386">
        <v>0.11026381286157159</v>
      </c>
      <c r="H40" s="386">
        <v>0.14483626769968977</v>
      </c>
      <c r="I40" s="386">
        <v>0.10910579532222132</v>
      </c>
      <c r="J40" s="386">
        <v>0.11009845651938152</v>
      </c>
      <c r="K40" s="386">
        <v>0.11205135954304721</v>
      </c>
      <c r="L40" s="386">
        <v>0.12634872090116714</v>
      </c>
      <c r="M40" s="459">
        <v>0.13203917057081227</v>
      </c>
      <c r="N40" s="386">
        <v>0.13399800192319924</v>
      </c>
      <c r="O40" s="386">
        <v>0.1268183252115283</v>
      </c>
      <c r="P40" s="386">
        <v>0.15836315987392557</v>
      </c>
      <c r="Q40" s="386">
        <v>0.13238837928715147</v>
      </c>
      <c r="R40" s="459">
        <v>0.14110953143556693</v>
      </c>
      <c r="S40" s="386">
        <v>0.17163401667611083</v>
      </c>
      <c r="T40" s="386">
        <v>0.14350940033191487</v>
      </c>
      <c r="U40" s="386">
        <v>0.16858191461314889</v>
      </c>
      <c r="V40" s="386">
        <v>0.10797342614999945</v>
      </c>
      <c r="W40" s="459">
        <v>0.15117903309803846</v>
      </c>
      <c r="X40" s="386">
        <v>0.13858683485271667</v>
      </c>
      <c r="Y40" s="386">
        <v>0.14018854911307582</v>
      </c>
      <c r="Z40" s="386">
        <v>0.15511414090962977</v>
      </c>
      <c r="AA40" s="386">
        <v>0.12333828286465619</v>
      </c>
      <c r="AB40" s="459">
        <v>0.14159931895939212</v>
      </c>
      <c r="AC40" s="459">
        <f>+AC39/AC$3</f>
        <v>0.14623460476274378</v>
      </c>
      <c r="AE40" s="384">
        <f>INDEX(C40:AD40,1,MATCH(AE$2,$C$2:$AD$2,0))</f>
        <v>0.15117903309803846</v>
      </c>
      <c r="AF40" s="384">
        <f>+AF39/AF$3</f>
        <v>0.14293564011588128</v>
      </c>
      <c r="AG40" s="384">
        <f>+AG39/AG$3</f>
        <v>0.14407889560902104</v>
      </c>
    </row>
    <row r="41" spans="1:36">
      <c r="A41" s="168"/>
      <c r="B41" s="458" t="s">
        <v>46</v>
      </c>
      <c r="C41" s="386"/>
      <c r="D41" s="384">
        <v>0.10430474361593656</v>
      </c>
      <c r="E41" s="384">
        <v>-5.6849299177422763E-3</v>
      </c>
      <c r="F41" s="384">
        <v>-7.894340204973016E-2</v>
      </c>
      <c r="G41" s="384">
        <v>0.19296426289765733</v>
      </c>
      <c r="H41" s="384">
        <v>0.49476170846554934</v>
      </c>
      <c r="I41" s="384">
        <v>-0.20187574540712994</v>
      </c>
      <c r="J41" s="384">
        <v>9.3351763181232172E-2</v>
      </c>
      <c r="K41" s="384">
        <v>4.5164527530819454E-2</v>
      </c>
      <c r="L41" s="384">
        <v>6.5098298504176366E-2</v>
      </c>
      <c r="M41" s="385">
        <v>7.1301823234203754E-2</v>
      </c>
      <c r="N41" s="384"/>
      <c r="O41" s="384"/>
      <c r="P41" s="384"/>
      <c r="Q41" s="384"/>
      <c r="R41" s="385">
        <v>0.13418278947639029</v>
      </c>
      <c r="S41" s="384">
        <v>0.35894993430579381</v>
      </c>
      <c r="T41" s="384">
        <v>0.2140284043479157</v>
      </c>
      <c r="U41" s="384">
        <v>0.15884501568836717</v>
      </c>
      <c r="V41" s="384">
        <v>-0.10216450763538476</v>
      </c>
      <c r="W41" s="385">
        <v>0.15612550293947569</v>
      </c>
      <c r="X41" s="384">
        <v>-0.13226424054850439</v>
      </c>
      <c r="Y41" s="384">
        <v>5.3170515708891086E-2</v>
      </c>
      <c r="Z41" s="384">
        <v>-1.9312620852163342E-2</v>
      </c>
      <c r="AA41" s="384">
        <v>0.20440789557184202</v>
      </c>
      <c r="AB41" s="385">
        <v>2.397284966524138E-3</v>
      </c>
      <c r="AC41" s="385">
        <v>9.2665314513179942E-2</v>
      </c>
      <c r="AD41" s="234"/>
      <c r="AE41" s="384">
        <f>INDEX(C41:AD41,1,MATCH(AE$2,$C$2:$AD$2,0))</f>
        <v>0.15612550293947569</v>
      </c>
      <c r="AF41" s="386">
        <f>+AF39/AE39-1</f>
        <v>1.1655728905289431E-2</v>
      </c>
      <c r="AG41" s="386">
        <f>+AG39/AF39-1</f>
        <v>6.444630352357783E-2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43440.258741148427</v>
      </c>
      <c r="D43" s="174">
        <v>48435.554290538443</v>
      </c>
      <c r="E43" s="174">
        <v>51226.158929536046</v>
      </c>
      <c r="F43" s="174">
        <v>52073.528317933073</v>
      </c>
      <c r="G43" s="174">
        <v>51402.71927851926</v>
      </c>
      <c r="H43" s="174">
        <v>63569.787432099685</v>
      </c>
      <c r="I43" s="174">
        <v>66640.614359249899</v>
      </c>
      <c r="J43" s="174">
        <v>67245.120507111715</v>
      </c>
      <c r="K43" s="174">
        <v>69185.045072016859</v>
      </c>
      <c r="L43" s="174">
        <v>74478.348528174276</v>
      </c>
      <c r="M43" s="175">
        <v>89096.565829363331</v>
      </c>
      <c r="N43" s="174">
        <v>93937.105752973948</v>
      </c>
      <c r="O43" s="174">
        <v>93995.054861540702</v>
      </c>
      <c r="P43" s="174">
        <v>96223.404499929835</v>
      </c>
      <c r="Q43" s="174">
        <v>96802.890845077374</v>
      </c>
      <c r="R43" s="175">
        <v>95238.491113613156</v>
      </c>
      <c r="S43" s="174">
        <v>100341.7859140509</v>
      </c>
      <c r="T43" s="174">
        <v>105402.89806443833</v>
      </c>
      <c r="U43" s="174">
        <v>111915.74289590007</v>
      </c>
      <c r="V43" s="174">
        <v>116202.06944116778</v>
      </c>
      <c r="W43" s="175">
        <v>108401.34227710287</v>
      </c>
      <c r="X43" s="174">
        <v>127423.66031495068</v>
      </c>
      <c r="Y43" s="174">
        <v>139773.47905889133</v>
      </c>
      <c r="Z43" s="174"/>
      <c r="AA43" s="174"/>
      <c r="AB43" s="175"/>
      <c r="AC43" s="175"/>
      <c r="AE43" s="174">
        <f>INDEX(C43:AD43,1,MATCH(AE$2,$C$2:$AD$2,0))</f>
        <v>108401.34227710287</v>
      </c>
      <c r="AF43" s="189">
        <v>142339.74302096589</v>
      </c>
      <c r="AG43" s="474">
        <f>+AF43</f>
        <v>142339.74302096589</v>
      </c>
    </row>
    <row r="44" spans="1:36" ht="12.75" customHeight="1">
      <c r="B44" s="168" t="s">
        <v>40</v>
      </c>
      <c r="C44" s="174">
        <v>7759.8418846243831</v>
      </c>
      <c r="D44" s="174">
        <v>7347.8142814418206</v>
      </c>
      <c r="E44" s="174">
        <v>6805.7986659384314</v>
      </c>
      <c r="F44" s="174">
        <v>8609.0445420549968</v>
      </c>
      <c r="G44" s="174">
        <v>10314.086634642377</v>
      </c>
      <c r="H44" s="174">
        <v>12428.626574387565</v>
      </c>
      <c r="I44" s="174">
        <v>13880.06052553581</v>
      </c>
      <c r="J44" s="174">
        <v>12670.235396758102</v>
      </c>
      <c r="K44" s="174">
        <v>14287.058392277922</v>
      </c>
      <c r="L44" s="174">
        <v>14330.460886034769</v>
      </c>
      <c r="M44" s="175">
        <v>13714.540808510841</v>
      </c>
      <c r="N44" s="174">
        <v>12382.351558792587</v>
      </c>
      <c r="O44" s="174">
        <v>13638.686957447127</v>
      </c>
      <c r="P44" s="174">
        <v>14014.656753061456</v>
      </c>
      <c r="Q44" s="174">
        <v>14242.190342764861</v>
      </c>
      <c r="R44" s="175">
        <v>13566.529594074133</v>
      </c>
      <c r="S44" s="174">
        <v>14170.570274512906</v>
      </c>
      <c r="T44" s="174">
        <v>12795.869982048491</v>
      </c>
      <c r="U44" s="174">
        <v>15999.499926512002</v>
      </c>
      <c r="V44" s="174">
        <v>17269.42565826562</v>
      </c>
      <c r="W44" s="175">
        <v>15074.076486147749</v>
      </c>
      <c r="X44" s="174">
        <v>14093.547585747996</v>
      </c>
      <c r="Y44" s="174">
        <v>14140.378839515863</v>
      </c>
      <c r="Z44" s="174"/>
      <c r="AA44" s="174"/>
      <c r="AB44" s="175"/>
      <c r="AC44" s="175"/>
      <c r="AE44" s="174">
        <f>INDEX(C44:AD44,1,MATCH(AE$2,$C$2:$AD$2,0))</f>
        <v>15074.076486147749</v>
      </c>
      <c r="AF44" s="174">
        <v>14695.285235420244</v>
      </c>
      <c r="AG44" s="472">
        <f>+AF44</f>
        <v>14695.285235420244</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21</v>
      </c>
      <c r="Z1" s="470" t="s">
        <v>63</v>
      </c>
      <c r="AA1" s="470" t="s">
        <v>63</v>
      </c>
      <c r="AB1" s="483" t="s">
        <v>63</v>
      </c>
      <c r="AC1" s="483"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f>+'Food, Bev, Tobacco'!C3+'HH &amp; Personal Prod.'!C3+'Food &amp; Staples Retail'!C3</f>
        <v>823250.31629606918</v>
      </c>
      <c r="D3" s="179">
        <f>+'Food, Bev, Tobacco'!D3+'HH &amp; Personal Prod.'!D3+'Food &amp; Staples Retail'!D3</f>
        <v>866509.16990159755</v>
      </c>
      <c r="E3" s="179">
        <f>+'Food, Bev, Tobacco'!E3+'HH &amp; Personal Prod.'!E3+'Food &amp; Staples Retail'!E3</f>
        <v>928332.73530240357</v>
      </c>
      <c r="F3" s="179">
        <f>+'Food, Bev, Tobacco'!F3+'HH &amp; Personal Prod.'!F3+'Food &amp; Staples Retail'!F3</f>
        <v>914758.52767112083</v>
      </c>
      <c r="G3" s="179">
        <f>+'Food, Bev, Tobacco'!G3+'HH &amp; Personal Prod.'!G3+'Food &amp; Staples Retail'!G3</f>
        <v>979601.69935623393</v>
      </c>
      <c r="H3" s="179">
        <f>+'Food, Bev, Tobacco'!H3+'HH &amp; Personal Prod.'!H3+'Food &amp; Staples Retail'!H3</f>
        <v>1054289.8751012259</v>
      </c>
      <c r="I3" s="179">
        <f>+'Food, Bev, Tobacco'!I3+'HH &amp; Personal Prod.'!I3+'Food &amp; Staples Retail'!I3</f>
        <v>1076300.5049353433</v>
      </c>
      <c r="J3" s="179">
        <f>+'Food, Bev, Tobacco'!J3+'HH &amp; Personal Prod.'!J3+'Food &amp; Staples Retail'!J3</f>
        <v>1091207.6139766383</v>
      </c>
      <c r="K3" s="179">
        <f>+'Food, Bev, Tobacco'!K3+'HH &amp; Personal Prod.'!K3+'Food &amp; Staples Retail'!K3</f>
        <v>1101580.046603119</v>
      </c>
      <c r="L3" s="179">
        <f>+'Food, Bev, Tobacco'!L3+'HH &amp; Personal Prod.'!L3+'Food &amp; Staples Retail'!L3</f>
        <v>1080095.5798751123</v>
      </c>
      <c r="M3" s="180">
        <f>+'Food, Bev, Tobacco'!M3+'HH &amp; Personal Prod.'!M3+'Food &amp; Staples Retail'!M3</f>
        <v>1074639.6293223409</v>
      </c>
      <c r="N3" s="179">
        <f>+'Food, Bev, Tobacco'!N3+'HH &amp; Personal Prod.'!N3+'Food &amp; Staples Retail'!N3</f>
        <v>266553.59734620864</v>
      </c>
      <c r="O3" s="179">
        <f>+'Food, Bev, Tobacco'!O3+'HH &amp; Personal Prod.'!O3+'Food &amp; Staples Retail'!O3</f>
        <v>277944.32888042298</v>
      </c>
      <c r="P3" s="179">
        <f>+'Food, Bev, Tobacco'!P3+'HH &amp; Personal Prod.'!P3+'Food &amp; Staples Retail'!P3</f>
        <v>288742.22739454289</v>
      </c>
      <c r="Q3" s="179">
        <f>+'Food, Bev, Tobacco'!Q3+'HH &amp; Personal Prod.'!Q3+'Food &amp; Staples Retail'!Q3</f>
        <v>294562.60310888744</v>
      </c>
      <c r="R3" s="180">
        <f>+'Food, Bev, Tobacco'!R3+'HH &amp; Personal Prod.'!R3+'Food &amp; Staples Retail'!R3</f>
        <v>1120203.2877960163</v>
      </c>
      <c r="S3" s="179">
        <f>+'Food, Bev, Tobacco'!S3+'HH &amp; Personal Prod.'!S3+'Food &amp; Staples Retail'!S3</f>
        <v>285578.3852750599</v>
      </c>
      <c r="T3" s="179">
        <f>+'Food, Bev, Tobacco'!T3+'HH &amp; Personal Prod.'!T3+'Food &amp; Staples Retail'!T3</f>
        <v>287404.04122467554</v>
      </c>
      <c r="U3" s="179">
        <f>+'Food, Bev, Tobacco'!U3+'HH &amp; Personal Prod.'!U3+'Food &amp; Staples Retail'!U3</f>
        <v>297102.29308217758</v>
      </c>
      <c r="V3" s="179">
        <f>+'Food, Bev, Tobacco'!V3+'HH &amp; Personal Prod.'!V3+'Food &amp; Staples Retail'!V3</f>
        <v>297612.28306684783</v>
      </c>
      <c r="W3" s="180">
        <f>+'Food, Bev, Tobacco'!W3+'HH &amp; Personal Prod.'!W3+'Food &amp; Staples Retail'!W3</f>
        <v>1167290.0445832415</v>
      </c>
      <c r="X3" s="179">
        <f>+'Food, Bev, Tobacco'!X3+'HH &amp; Personal Prod.'!X3+'Food &amp; Staples Retail'!X3</f>
        <v>291706.92314979882</v>
      </c>
      <c r="Y3" s="179">
        <f>+'Food, Bev, Tobacco'!Y3+'HH &amp; Personal Prod.'!Y3+'Food &amp; Staples Retail'!Y3</f>
        <v>294949.07168750535</v>
      </c>
      <c r="Z3" s="179">
        <f>+'Food, Bev, Tobacco'!Z3+'HH &amp; Personal Prod.'!Z3+'Food &amp; Staples Retail'!Z3</f>
        <v>309575.73333421513</v>
      </c>
      <c r="AA3" s="179">
        <f>+'Food, Bev, Tobacco'!AA3+'HH &amp; Personal Prod.'!AA3+'Food &amp; Staples Retail'!AA3</f>
        <v>310996.94551456813</v>
      </c>
      <c r="AB3" s="180">
        <f>+'Food, Bev, Tobacco'!AB3+'HH &amp; Personal Prod.'!AB3+'Food &amp; Staples Retail'!AB3</f>
        <v>1209246.3877702525</v>
      </c>
      <c r="AC3" s="180">
        <f>+'Food, Bev, Tobacco'!AC3+'HH &amp; Personal Prod.'!AC3+'Food &amp; Staples Retail'!AC3</f>
        <v>1252903.2605918208</v>
      </c>
      <c r="AE3" s="179">
        <f>+'Food, Bev, Tobacco'!AE3+'HH &amp; Personal Prod.'!AE3+'Food &amp; Staples Retail'!AE3</f>
        <v>1167290.0445832415</v>
      </c>
      <c r="AF3" s="179">
        <f>+'Food, Bev, Tobacco'!AF3+'HH &amp; Personal Prod.'!AF3+'Food &amp; Staples Retail'!AF3</f>
        <v>1208401.5758912221</v>
      </c>
      <c r="AG3" s="179">
        <f>+'Food, Bev, Tobacco'!AG3+'HH &amp; Personal Prod.'!AG3+'Food &amp; Staples Retail'!AG3</f>
        <v>1250141.4421249602</v>
      </c>
      <c r="AI3" s="245">
        <f>+AF3/AB3-1</f>
        <v>-6.9862675429466226E-4</v>
      </c>
      <c r="AJ3" s="245">
        <f>+AG3/AC3-1</f>
        <v>-2.204334966417143E-3</v>
      </c>
    </row>
    <row r="4" spans="1:37" s="234" customFormat="1" ht="12.75" customHeight="1">
      <c r="A4" s="278"/>
      <c r="B4" s="458" t="s">
        <v>60</v>
      </c>
      <c r="C4" s="386"/>
      <c r="D4" s="384">
        <v>5.2546416016159725E-2</v>
      </c>
      <c r="E4" s="384">
        <v>7.1347848987941775E-2</v>
      </c>
      <c r="F4" s="384">
        <v>-1.6931788156733019E-2</v>
      </c>
      <c r="G4" s="384">
        <v>7.0885561296921473E-2</v>
      </c>
      <c r="H4" s="384">
        <v>7.6243411780599235E-2</v>
      </c>
      <c r="I4" s="384">
        <v>2.087720877714383E-2</v>
      </c>
      <c r="J4" s="384">
        <v>1.1384078722879387E-2</v>
      </c>
      <c r="K4" s="384">
        <v>9.5054621078760615E-3</v>
      </c>
      <c r="L4" s="384">
        <v>-1.9503318705033634E-2</v>
      </c>
      <c r="M4" s="385">
        <v>-5.0513590226919369E-3</v>
      </c>
      <c r="N4" s="384"/>
      <c r="O4" s="384"/>
      <c r="P4" s="384"/>
      <c r="Q4" s="384"/>
      <c r="R4" s="385">
        <v>4.2399011938921038E-2</v>
      </c>
      <c r="S4" s="384">
        <v>7.1373217687778157E-2</v>
      </c>
      <c r="T4" s="384">
        <v>3.4034557864004222E-2</v>
      </c>
      <c r="U4" s="384">
        <v>2.8953387812622466E-2</v>
      </c>
      <c r="V4" s="384">
        <v>1.03532489385052E-2</v>
      </c>
      <c r="W4" s="385">
        <v>4.2034117646509772E-2</v>
      </c>
      <c r="X4" s="384">
        <v>2.1460090086425909E-2</v>
      </c>
      <c r="Y4" s="384">
        <v>2.6252346455113429E-2</v>
      </c>
      <c r="Z4" s="384">
        <v>4.1983655267808784E-2</v>
      </c>
      <c r="AA4" s="384">
        <v>4.4973488022044927E-2</v>
      </c>
      <c r="AB4" s="385">
        <v>3.594337446953122E-2</v>
      </c>
      <c r="AC4" s="385">
        <v>3.6102545571434552E-2</v>
      </c>
      <c r="AE4" s="384">
        <f>INDEX(C4:AD4,1,MATCH(AE$2,$C$2:$AD$2,0))</f>
        <v>4.2034117646509772E-2</v>
      </c>
      <c r="AF4" s="237">
        <f>+AF3/AE3-1</f>
        <v>3.5219636712192415E-2</v>
      </c>
      <c r="AG4" s="237">
        <f>+AG3/AF3-1</f>
        <v>3.4541386792676265E-2</v>
      </c>
    </row>
    <row r="5" spans="1:37" s="187" customFormat="1" ht="12.75" customHeight="1">
      <c r="A5" s="313"/>
      <c r="B5" s="458" t="s">
        <v>93</v>
      </c>
      <c r="C5" s="384"/>
      <c r="D5" s="384"/>
      <c r="E5" s="384"/>
      <c r="F5" s="384"/>
      <c r="G5" s="384"/>
      <c r="H5" s="384"/>
      <c r="I5" s="384"/>
      <c r="J5" s="384"/>
      <c r="K5" s="384"/>
      <c r="L5" s="384"/>
      <c r="M5" s="385"/>
      <c r="N5" s="384"/>
      <c r="O5" s="384">
        <v>4.273336262432692E-2</v>
      </c>
      <c r="P5" s="384">
        <v>3.8849141328461512E-2</v>
      </c>
      <c r="Q5" s="384">
        <v>2.0157687938007651E-2</v>
      </c>
      <c r="R5" s="385"/>
      <c r="S5" s="384">
        <v>-3.0500198392483413E-2</v>
      </c>
      <c r="T5" s="384">
        <v>6.3928365862044867E-3</v>
      </c>
      <c r="U5" s="384">
        <v>3.3744312766710527E-2</v>
      </c>
      <c r="V5" s="384">
        <v>1.7165467805029255E-3</v>
      </c>
      <c r="W5" s="385"/>
      <c r="X5" s="384">
        <v>-1.9842460318489685E-2</v>
      </c>
      <c r="Y5" s="384">
        <v>1.1114403808790474E-2</v>
      </c>
      <c r="Z5" s="384">
        <v>4.9590465103095838E-2</v>
      </c>
      <c r="AA5" s="384">
        <v>4.590838451858259E-3</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324">
        <f>+'Food, Bev, Tobacco'!C7+'HH &amp; Personal Prod.'!C7+'Food &amp; Staples Retail'!C7</f>
        <v>105520.8441718995</v>
      </c>
      <c r="D7" s="324">
        <f>+'Food, Bev, Tobacco'!D7+'HH &amp; Personal Prod.'!D7+'Food &amp; Staples Retail'!D7</f>
        <v>115500.59241389093</v>
      </c>
      <c r="E7" s="324">
        <f>+'Food, Bev, Tobacco'!E7+'HH &amp; Personal Prod.'!E7+'Food &amp; Staples Retail'!E7</f>
        <v>112887.90014015164</v>
      </c>
      <c r="F7" s="324">
        <f>+'Food, Bev, Tobacco'!F7+'HH &amp; Personal Prod.'!F7+'Food &amp; Staples Retail'!F7</f>
        <v>117508.9809982944</v>
      </c>
      <c r="G7" s="324">
        <f>+'Food, Bev, Tobacco'!G7+'HH &amp; Personal Prod.'!G7+'Food &amp; Staples Retail'!G7</f>
        <v>128083.73695962458</v>
      </c>
      <c r="H7" s="324">
        <f>+'Food, Bev, Tobacco'!H7+'HH &amp; Personal Prod.'!H7+'Food &amp; Staples Retail'!H7</f>
        <v>134919.9230008637</v>
      </c>
      <c r="I7" s="324">
        <f>+'Food, Bev, Tobacco'!I7+'HH &amp; Personal Prod.'!I7+'Food &amp; Staples Retail'!I7</f>
        <v>135984.10915511358</v>
      </c>
      <c r="J7" s="324">
        <f>+'Food, Bev, Tobacco'!J7+'HH &amp; Personal Prod.'!J7+'Food &amp; Staples Retail'!J7</f>
        <v>138831.3182503916</v>
      </c>
      <c r="K7" s="324">
        <f>+'Food, Bev, Tobacco'!K7+'HH &amp; Personal Prod.'!K7+'Food &amp; Staples Retail'!K7</f>
        <v>140997.78669224563</v>
      </c>
      <c r="L7" s="324">
        <f>+'Food, Bev, Tobacco'!L7+'HH &amp; Personal Prod.'!L7+'Food &amp; Staples Retail'!L7</f>
        <v>138918.63114362751</v>
      </c>
      <c r="M7" s="467">
        <f>+'Food, Bev, Tobacco'!M7+'HH &amp; Personal Prod.'!M7+'Food &amp; Staples Retail'!M7</f>
        <v>141809.24438448515</v>
      </c>
      <c r="N7" s="324">
        <f>+'Food, Bev, Tobacco'!N7+'HH &amp; Personal Prod.'!N7+'Food &amp; Staples Retail'!N7</f>
        <v>33056.346859875819</v>
      </c>
      <c r="O7" s="324">
        <f>+'Food, Bev, Tobacco'!O7+'HH &amp; Personal Prod.'!O7+'Food &amp; Staples Retail'!O7</f>
        <v>35929.476693607859</v>
      </c>
      <c r="P7" s="324">
        <f>+'Food, Bev, Tobacco'!P7+'HH &amp; Personal Prod.'!P7+'Food &amp; Staples Retail'!P7</f>
        <v>38102.992120809213</v>
      </c>
      <c r="Q7" s="324">
        <f>+'Food, Bev, Tobacco'!Q7+'HH &amp; Personal Prod.'!Q7+'Food &amp; Staples Retail'!Q7</f>
        <v>38392.635812225082</v>
      </c>
      <c r="R7" s="467">
        <f>+'Food, Bev, Tobacco'!R7+'HH &amp; Personal Prod.'!R7+'Food &amp; Staples Retail'!R7</f>
        <v>146119.34437212918</v>
      </c>
      <c r="S7" s="324">
        <f>+'Food, Bev, Tobacco'!S7+'HH &amp; Personal Prod.'!S7+'Food &amp; Staples Retail'!S7</f>
        <v>34061.866675057412</v>
      </c>
      <c r="T7" s="324">
        <f>+'Food, Bev, Tobacco'!T7+'HH &amp; Personal Prod.'!T7+'Food &amp; Staples Retail'!T7</f>
        <v>37682.339700009645</v>
      </c>
      <c r="U7" s="324">
        <f>+'Food, Bev, Tobacco'!U7+'HH &amp; Personal Prod.'!U7+'Food &amp; Staples Retail'!U7</f>
        <v>38043.861192086319</v>
      </c>
      <c r="V7" s="324">
        <f>+'Food, Bev, Tobacco'!V7+'HH &amp; Personal Prod.'!V7+'Food &amp; Staples Retail'!V7</f>
        <v>36343.014146879716</v>
      </c>
      <c r="W7" s="467">
        <f>+'Food, Bev, Tobacco'!W7+'HH &amp; Personal Prod.'!W7+'Food &amp; Staples Retail'!W7</f>
        <v>147271.06639096042</v>
      </c>
      <c r="X7" s="324">
        <f>+'Food, Bev, Tobacco'!X7+'HH &amp; Personal Prod.'!X7+'Food &amp; Staples Retail'!X7</f>
        <v>34330.967260537618</v>
      </c>
      <c r="Y7" s="324">
        <f>+'Food, Bev, Tobacco'!Y7+'HH &amp; Personal Prod.'!Y7+'Food &amp; Staples Retail'!Y7</f>
        <v>38277.368201708581</v>
      </c>
      <c r="Z7" s="324"/>
      <c r="AA7" s="324"/>
      <c r="AB7" s="467"/>
      <c r="AC7" s="467"/>
      <c r="AE7" s="466"/>
      <c r="AF7" s="466"/>
      <c r="AG7" s="466"/>
    </row>
    <row r="8" spans="1:37" s="234" customFormat="1" ht="12.75" customHeight="1">
      <c r="A8" s="278"/>
      <c r="B8" s="458" t="s">
        <v>58</v>
      </c>
      <c r="C8" s="386">
        <f t="shared" ref="C8:Y8" si="1">+C7/C3</f>
        <v>0.12817589265759913</v>
      </c>
      <c r="D8" s="384">
        <f t="shared" si="1"/>
        <v>0.13329413747232174</v>
      </c>
      <c r="E8" s="384">
        <f t="shared" si="1"/>
        <v>0.12160284329882917</v>
      </c>
      <c r="F8" s="384">
        <f t="shared" si="1"/>
        <v>0.12845901671718757</v>
      </c>
      <c r="G8" s="384">
        <f t="shared" si="1"/>
        <v>0.13075083173477295</v>
      </c>
      <c r="H8" s="384">
        <f t="shared" si="1"/>
        <v>0.12797232164247957</v>
      </c>
      <c r="I8" s="384">
        <f t="shared" si="1"/>
        <v>0.12634399829003384</v>
      </c>
      <c r="J8" s="384">
        <f t="shared" si="1"/>
        <v>0.12722722648942572</v>
      </c>
      <c r="K8" s="384">
        <f t="shared" si="1"/>
        <v>0.12799595193016852</v>
      </c>
      <c r="L8" s="384">
        <f t="shared" si="1"/>
        <v>0.1286169795822053</v>
      </c>
      <c r="M8" s="385">
        <f t="shared" si="1"/>
        <v>0.13195981286667133</v>
      </c>
      <c r="N8" s="384">
        <f t="shared" si="1"/>
        <v>0.12401388384543593</v>
      </c>
      <c r="O8" s="384">
        <f t="shared" si="1"/>
        <v>0.12926860871144241</v>
      </c>
      <c r="P8" s="384">
        <f t="shared" si="1"/>
        <v>0.1319619664384751</v>
      </c>
      <c r="Q8" s="384">
        <f t="shared" si="1"/>
        <v>0.13033778017650441</v>
      </c>
      <c r="R8" s="385">
        <f t="shared" si="1"/>
        <v>0.13044002455984294</v>
      </c>
      <c r="S8" s="384">
        <f t="shared" si="1"/>
        <v>0.11927326587497201</v>
      </c>
      <c r="T8" s="384">
        <f t="shared" si="1"/>
        <v>0.13111276911569872</v>
      </c>
      <c r="U8" s="384">
        <f t="shared" si="1"/>
        <v>0.12804970570039828</v>
      </c>
      <c r="V8" s="384">
        <f t="shared" si="1"/>
        <v>0.12211530307946522</v>
      </c>
      <c r="W8" s="385">
        <f t="shared" si="1"/>
        <v>0.12616492967995863</v>
      </c>
      <c r="X8" s="384">
        <f t="shared" si="1"/>
        <v>0.11768992963841247</v>
      </c>
      <c r="Y8" s="384">
        <f t="shared" si="1"/>
        <v>0.12977619486208436</v>
      </c>
      <c r="Z8" s="384"/>
      <c r="AA8" s="384"/>
      <c r="AB8" s="385"/>
      <c r="AC8" s="385"/>
      <c r="AE8" s="384"/>
      <c r="AF8" s="384"/>
      <c r="AG8" s="384"/>
    </row>
    <row r="9" spans="1:37" s="187" customFormat="1" ht="12.75" customHeight="1">
      <c r="A9" s="313"/>
      <c r="B9" s="465" t="s">
        <v>56</v>
      </c>
      <c r="C9" s="384"/>
      <c r="D9" s="384">
        <f t="shared" ref="D9:M9" si="2">+(D7-C7)/(D$3-C$3)</f>
        <v>0.23069839836708123</v>
      </c>
      <c r="E9" s="384">
        <f t="shared" si="2"/>
        <v>-4.2260459370161561E-2</v>
      </c>
      <c r="F9" s="384">
        <f t="shared" si="2"/>
        <v>-0.34043098379408471</v>
      </c>
      <c r="G9" s="384">
        <f t="shared" si="2"/>
        <v>0.163082028323392</v>
      </c>
      <c r="H9" s="384">
        <f t="shared" si="2"/>
        <v>9.1529696274547087E-2</v>
      </c>
      <c r="I9" s="384">
        <f t="shared" si="2"/>
        <v>4.8348737054327691E-2</v>
      </c>
      <c r="J9" s="384">
        <f t="shared" si="2"/>
        <v>0.19099673098189693</v>
      </c>
      <c r="K9" s="384">
        <f t="shared" si="2"/>
        <v>0.2088679213324614</v>
      </c>
      <c r="L9" s="384">
        <f t="shared" si="2"/>
        <v>9.6774826898904182E-2</v>
      </c>
      <c r="M9" s="385">
        <f t="shared" si="2"/>
        <v>-0.52980928124236015</v>
      </c>
      <c r="N9" s="384"/>
      <c r="O9" s="384"/>
      <c r="P9" s="384"/>
      <c r="Q9" s="384"/>
      <c r="R9" s="385">
        <f t="shared" ref="R9:Y9" si="3">+(R7-M7)/(R$3-M$3)</f>
        <v>9.4595125414132716E-2</v>
      </c>
      <c r="S9" s="384">
        <f t="shared" si="3"/>
        <v>5.2853141855879145E-2</v>
      </c>
      <c r="T9" s="384">
        <f t="shared" si="3"/>
        <v>0.18529770701397408</v>
      </c>
      <c r="U9" s="384">
        <f t="shared" si="3"/>
        <v>-7.0730220230630809E-3</v>
      </c>
      <c r="V9" s="384">
        <f t="shared" si="3"/>
        <v>-0.672077625717863</v>
      </c>
      <c r="W9" s="385">
        <f t="shared" si="3"/>
        <v>2.4459574143864217E-2</v>
      </c>
      <c r="X9" s="384">
        <f t="shared" si="3"/>
        <v>4.3909426845415392E-2</v>
      </c>
      <c r="Y9" s="384">
        <f t="shared" si="3"/>
        <v>7.886363144990774E-2</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f>+'Food, Bev, Tobacco'!C11+'HH &amp; Personal Prod.'!C11+'Food &amp; Staples Retail'!C11</f>
        <v>18096.975023840194</v>
      </c>
      <c r="D11" s="174">
        <f>+'Food, Bev, Tobacco'!D11+'HH &amp; Personal Prod.'!D11+'Food &amp; Staples Retail'!D11</f>
        <v>19144.721291008162</v>
      </c>
      <c r="E11" s="174">
        <f>+'Food, Bev, Tobacco'!E11+'HH &amp; Personal Prod.'!E11+'Food &amp; Staples Retail'!E11</f>
        <v>19378.709435083889</v>
      </c>
      <c r="F11" s="174">
        <f>+'Food, Bev, Tobacco'!F11+'HH &amp; Personal Prod.'!F11+'Food &amp; Staples Retail'!F11</f>
        <v>20502.261735791762</v>
      </c>
      <c r="G11" s="174">
        <f>+'Food, Bev, Tobacco'!G11+'HH &amp; Personal Prod.'!G11+'Food &amp; Staples Retail'!G11</f>
        <v>22595.608710238026</v>
      </c>
      <c r="H11" s="174">
        <f>+'Food, Bev, Tobacco'!H11+'HH &amp; Personal Prod.'!H11+'Food &amp; Staples Retail'!H11</f>
        <v>23975.722874247454</v>
      </c>
      <c r="I11" s="174">
        <f>+'Food, Bev, Tobacco'!I11+'HH &amp; Personal Prod.'!I11+'Food &amp; Staples Retail'!I11</f>
        <v>24244.269058052152</v>
      </c>
      <c r="J11" s="174">
        <f>+'Food, Bev, Tobacco'!J11+'HH &amp; Personal Prod.'!J11+'Food &amp; Staples Retail'!J11</f>
        <v>24457.162799192491</v>
      </c>
      <c r="K11" s="174">
        <f>+'Food, Bev, Tobacco'!K11+'HH &amp; Personal Prod.'!K11+'Food &amp; Staples Retail'!K11</f>
        <v>25279.655076445088</v>
      </c>
      <c r="L11" s="174">
        <f>+'Food, Bev, Tobacco'!L11+'HH &amp; Personal Prod.'!L11+'Food &amp; Staples Retail'!L11</f>
        <v>25106.665714278672</v>
      </c>
      <c r="M11" s="175">
        <f>+'Food, Bev, Tobacco'!M11+'HH &amp; Personal Prod.'!M11+'Food &amp; Staples Retail'!M11</f>
        <v>25906.680483986547</v>
      </c>
      <c r="N11" s="174">
        <f>+'Food, Bev, Tobacco'!N11+'HH &amp; Personal Prod.'!N11+'Food &amp; Staples Retail'!N11</f>
        <v>5790.9490263370526</v>
      </c>
      <c r="O11" s="174">
        <f>+'Food, Bev, Tobacco'!O11+'HH &amp; Personal Prod.'!O11+'Food &amp; Staples Retail'!O11</f>
        <v>6315.0107393195849</v>
      </c>
      <c r="P11" s="174">
        <f>+'Food, Bev, Tobacco'!P11+'HH &amp; Personal Prod.'!P11+'Food &amp; Staples Retail'!P11</f>
        <v>6695.068706017697</v>
      </c>
      <c r="Q11" s="174">
        <f>+'Food, Bev, Tobacco'!Q11+'HH &amp; Personal Prod.'!Q11+'Food &amp; Staples Retail'!Q11</f>
        <v>6904.7276882445358</v>
      </c>
      <c r="R11" s="175">
        <f>+'Food, Bev, Tobacco'!R11+'HH &amp; Personal Prod.'!R11+'Food &amp; Staples Retail'!R11</f>
        <v>26620.457533586159</v>
      </c>
      <c r="S11" s="174">
        <f>+'Food, Bev, Tobacco'!S11+'HH &amp; Personal Prod.'!S11+'Food &amp; Staples Retail'!S11</f>
        <v>6205.1316991925469</v>
      </c>
      <c r="T11" s="174">
        <f>+'Food, Bev, Tobacco'!T11+'HH &amp; Personal Prod.'!T11+'Food &amp; Staples Retail'!T11</f>
        <v>7054.8397142191689</v>
      </c>
      <c r="U11" s="174">
        <f>+'Food, Bev, Tobacco'!U11+'HH &amp; Personal Prod.'!U11+'Food &amp; Staples Retail'!U11</f>
        <v>6843.3792809999077</v>
      </c>
      <c r="V11" s="174">
        <f>+'Food, Bev, Tobacco'!V11+'HH &amp; Personal Prod.'!V11+'Food &amp; Staples Retail'!V11</f>
        <v>7070.698811040711</v>
      </c>
      <c r="W11" s="175">
        <f>+'Food, Bev, Tobacco'!W11+'HH &amp; Personal Prod.'!W11+'Food &amp; Staples Retail'!W11</f>
        <v>27656.735289156226</v>
      </c>
      <c r="X11" s="174">
        <f>+'Food, Bev, Tobacco'!X11+'HH &amp; Personal Prod.'!X11+'Food &amp; Staples Retail'!X11</f>
        <v>6475.135795785287</v>
      </c>
      <c r="Y11" s="174">
        <f>+'Food, Bev, Tobacco'!Y11+'HH &amp; Personal Prod.'!Y11+'Food &amp; Staples Retail'!Y11</f>
        <v>7563.7030146912675</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f>+'Food, Bev, Tobacco'!C13+'HH &amp; Personal Prod.'!C13+'Food &amp; Staples Retail'!C13</f>
        <v>87423.869148059312</v>
      </c>
      <c r="D13" s="176">
        <f>+'Food, Bev, Tobacco'!D13+'HH &amp; Personal Prod.'!D13+'Food &amp; Staples Retail'!D13</f>
        <v>96355.87112288276</v>
      </c>
      <c r="E13" s="176">
        <f>+'Food, Bev, Tobacco'!E13+'HH &amp; Personal Prod.'!E13+'Food &amp; Staples Retail'!E13</f>
        <v>93509.190705067755</v>
      </c>
      <c r="F13" s="176">
        <f>+'Food, Bev, Tobacco'!F13+'HH &amp; Personal Prod.'!F13+'Food &amp; Staples Retail'!F13</f>
        <v>97006.719262502636</v>
      </c>
      <c r="G13" s="176">
        <f>+'Food, Bev, Tobacco'!G13+'HH &amp; Personal Prod.'!G13+'Food &amp; Staples Retail'!G13</f>
        <v>105488.12824938656</v>
      </c>
      <c r="H13" s="176">
        <f>+'Food, Bev, Tobacco'!H13+'HH &amp; Personal Prod.'!H13+'Food &amp; Staples Retail'!H13</f>
        <v>110944.20012661623</v>
      </c>
      <c r="I13" s="176">
        <f>+'Food, Bev, Tobacco'!I13+'HH &amp; Personal Prod.'!I13+'Food &amp; Staples Retail'!I13</f>
        <v>111739.84009706143</v>
      </c>
      <c r="J13" s="176">
        <f>+'Food, Bev, Tobacco'!J13+'HH &amp; Personal Prod.'!J13+'Food &amp; Staples Retail'!J13</f>
        <v>114374.15545119911</v>
      </c>
      <c r="K13" s="176">
        <f>+'Food, Bev, Tobacco'!K13+'HH &amp; Personal Prod.'!K13+'Food &amp; Staples Retail'!K13</f>
        <v>115718.13161580055</v>
      </c>
      <c r="L13" s="176">
        <f>+'Food, Bev, Tobacco'!L13+'HH &amp; Personal Prod.'!L13+'Food &amp; Staples Retail'!L13</f>
        <v>113811.96542934884</v>
      </c>
      <c r="M13" s="177">
        <f>+'Food, Bev, Tobacco'!M13+'HH &amp; Personal Prod.'!M13+'Food &amp; Staples Retail'!M13</f>
        <v>115902.56390049862</v>
      </c>
      <c r="N13" s="176">
        <f>+'Food, Bev, Tobacco'!N13+'HH &amp; Personal Prod.'!N13+'Food &amp; Staples Retail'!N13</f>
        <v>27265.397833538773</v>
      </c>
      <c r="O13" s="176">
        <f>+'Food, Bev, Tobacco'!O13+'HH &amp; Personal Prod.'!O13+'Food &amp; Staples Retail'!O13</f>
        <v>29614.465954288273</v>
      </c>
      <c r="P13" s="176">
        <f>+'Food, Bev, Tobacco'!P13+'HH &amp; Personal Prod.'!P13+'Food &amp; Staples Retail'!P13</f>
        <v>31407.923414791516</v>
      </c>
      <c r="Q13" s="176">
        <f>+'Food, Bev, Tobacco'!Q13+'HH &amp; Personal Prod.'!Q13+'Food &amp; Staples Retail'!Q13</f>
        <v>31487.908123980553</v>
      </c>
      <c r="R13" s="177">
        <f>+'Food, Bev, Tobacco'!R13+'HH &amp; Personal Prod.'!R13+'Food &amp; Staples Retail'!R13</f>
        <v>119498.88683854303</v>
      </c>
      <c r="S13" s="176">
        <f>+'Food, Bev, Tobacco'!S13+'HH &amp; Personal Prod.'!S13+'Food &amp; Staples Retail'!S13</f>
        <v>27856.734975864871</v>
      </c>
      <c r="T13" s="176">
        <f>+'Food, Bev, Tobacco'!T13+'HH &amp; Personal Prod.'!T13+'Food &amp; Staples Retail'!T13</f>
        <v>30627.499985790477</v>
      </c>
      <c r="U13" s="176">
        <f>+'Food, Bev, Tobacco'!U13+'HH &amp; Personal Prod.'!U13+'Food &amp; Staples Retail'!U13</f>
        <v>31200.481911086408</v>
      </c>
      <c r="V13" s="176">
        <f>+'Food, Bev, Tobacco'!V13+'HH &amp; Personal Prod.'!V13+'Food &amp; Staples Retail'!V13</f>
        <v>29272.315335839005</v>
      </c>
      <c r="W13" s="177">
        <f>+'Food, Bev, Tobacco'!W13+'HH &amp; Personal Prod.'!W13+'Food &amp; Staples Retail'!W13</f>
        <v>119614.3311018042</v>
      </c>
      <c r="X13" s="176">
        <f>+'Food, Bev, Tobacco'!X13+'HH &amp; Personal Prod.'!X13+'Food &amp; Staples Retail'!X13</f>
        <v>27855.831464752333</v>
      </c>
      <c r="Y13" s="176">
        <f>+'Food, Bev, Tobacco'!Y13+'HH &amp; Personal Prod.'!Y13+'Food &amp; Staples Retail'!Y13</f>
        <v>30713.665187017315</v>
      </c>
      <c r="Z13" s="176">
        <f>+'Food, Bev, Tobacco'!Z13+'HH &amp; Personal Prod.'!Z13+'Food &amp; Staples Retail'!Z13</f>
        <v>32110.672090463453</v>
      </c>
      <c r="AA13" s="176">
        <f>+'Food, Bev, Tobacco'!AA13+'HH &amp; Personal Prod.'!AA13+'Food &amp; Staples Retail'!AA13</f>
        <v>30889.927658049219</v>
      </c>
      <c r="AB13" s="177">
        <f>+'Food, Bev, Tobacco'!AB13+'HH &amp; Personal Prod.'!AB13+'Food &amp; Staples Retail'!AB13</f>
        <v>122625.51099095405</v>
      </c>
      <c r="AC13" s="177">
        <f>+'Food, Bev, Tobacco'!AC13+'HH &amp; Personal Prod.'!AC13+'Food &amp; Staples Retail'!AC13</f>
        <v>128652.30344364472</v>
      </c>
      <c r="AE13" s="176">
        <f>+'Food, Bev, Tobacco'!AE13+'HH &amp; Personal Prod.'!AE13+'Food &amp; Staples Retail'!AE13</f>
        <v>119614.3311018042</v>
      </c>
      <c r="AF13" s="176">
        <f>+'Food, Bev, Tobacco'!AF13+'HH &amp; Personal Prod.'!AF13+'Food &amp; Staples Retail'!AF13</f>
        <v>122437.94404204281</v>
      </c>
      <c r="AG13" s="176">
        <f>+'Food, Bev, Tobacco'!AG13+'HH &amp; Personal Prod.'!AG13+'Food &amp; Staples Retail'!AG13</f>
        <v>127845.34883741352</v>
      </c>
      <c r="AI13" s="245">
        <f>+AF13/AB13-1</f>
        <v>-1.5295915784201419E-3</v>
      </c>
      <c r="AJ13" s="245">
        <f>+AG13/AC13-1</f>
        <v>-6.2723681164766898E-3</v>
      </c>
    </row>
    <row r="14" spans="1:37" s="234" customFormat="1" ht="12.75" customHeight="1">
      <c r="A14" s="278"/>
      <c r="B14" s="458" t="s">
        <v>57</v>
      </c>
      <c r="C14" s="386">
        <v>0.11018130040439131</v>
      </c>
      <c r="D14" s="386">
        <v>0.11250765058996687</v>
      </c>
      <c r="E14" s="386">
        <v>0.10182621265838311</v>
      </c>
      <c r="F14" s="386">
        <v>0.10834667174944929</v>
      </c>
      <c r="G14" s="386">
        <v>0.10994763386570207</v>
      </c>
      <c r="H14" s="386">
        <v>0.10740859562409882</v>
      </c>
      <c r="I14" s="386">
        <v>0.10409774609046418</v>
      </c>
      <c r="J14" s="386">
        <v>0.10506988176343644</v>
      </c>
      <c r="K14" s="386">
        <v>0.10530836134047988</v>
      </c>
      <c r="L14" s="386">
        <v>0.10564708539650659</v>
      </c>
      <c r="M14" s="459">
        <v>0.10785249374582048</v>
      </c>
      <c r="N14" s="386">
        <v>0.10228861326574248</v>
      </c>
      <c r="O14" s="386">
        <v>0.10654819284702509</v>
      </c>
      <c r="P14" s="386">
        <v>0.10877495715884715</v>
      </c>
      <c r="Q14" s="386">
        <v>0.10689716817969863</v>
      </c>
      <c r="R14" s="459">
        <v>0.10667607222761803</v>
      </c>
      <c r="S14" s="386">
        <v>9.7544969830381759E-2</v>
      </c>
      <c r="T14" s="386">
        <v>0.10656600323113655</v>
      </c>
      <c r="U14" s="386">
        <v>0.10501595792953525</v>
      </c>
      <c r="V14" s="386">
        <v>9.8357215079271573E-2</v>
      </c>
      <c r="W14" s="459">
        <v>0.10247181637234834</v>
      </c>
      <c r="X14" s="386">
        <v>9.5492527787719578E-2</v>
      </c>
      <c r="Y14" s="386">
        <v>0.10413209647107494</v>
      </c>
      <c r="Z14" s="386">
        <v>0.103724771139594</v>
      </c>
      <c r="AA14" s="386">
        <v>9.9325501756743886E-2</v>
      </c>
      <c r="AB14" s="459">
        <v>0.10140655554660373</v>
      </c>
      <c r="AC14" s="459">
        <v>0.10268334953719778</v>
      </c>
      <c r="AE14" s="386">
        <f>INDEX(C14:AD14,1,MATCH(AE$2,$C$2:$AD$2,0))</f>
        <v>0.10247181637234834</v>
      </c>
      <c r="AF14" s="386">
        <f>+AF13/AF3</f>
        <v>0.10132223135487241</v>
      </c>
      <c r="AG14" s="386">
        <f>+AG13/AG3</f>
        <v>0.10226470743990783</v>
      </c>
    </row>
    <row r="15" spans="1:37" s="187" customFormat="1" ht="12.75" customHeight="1">
      <c r="A15" s="313"/>
      <c r="B15" s="458" t="s">
        <v>56</v>
      </c>
      <c r="C15" s="384"/>
      <c r="D15" s="384">
        <f t="shared" ref="D15:M15" si="4">+(D13-C13)/(D$3-C$3)</f>
        <v>0.20647800924807594</v>
      </c>
      <c r="E15" s="384">
        <f t="shared" si="4"/>
        <v>-4.6045232094910717E-2</v>
      </c>
      <c r="F15" s="384">
        <f t="shared" si="4"/>
        <v>-0.25765986880697</v>
      </c>
      <c r="G15" s="384">
        <f t="shared" si="4"/>
        <v>0.13079879910980835</v>
      </c>
      <c r="H15" s="384">
        <f t="shared" si="4"/>
        <v>7.3051347456367752E-2</v>
      </c>
      <c r="I15" s="384">
        <f t="shared" si="4"/>
        <v>3.6147987424327628E-2</v>
      </c>
      <c r="J15" s="384">
        <f t="shared" si="4"/>
        <v>0.17671537431169368</v>
      </c>
      <c r="K15" s="384">
        <f t="shared" si="4"/>
        <v>0.12957193485839394</v>
      </c>
      <c r="L15" s="384">
        <f t="shared" si="4"/>
        <v>8.8722992782821461E-2</v>
      </c>
      <c r="M15" s="385">
        <f t="shared" si="4"/>
        <v>-0.38317767929327362</v>
      </c>
      <c r="N15" s="384"/>
      <c r="O15" s="384"/>
      <c r="P15" s="384"/>
      <c r="Q15" s="384"/>
      <c r="R15" s="385">
        <f t="shared" ref="R15:AB15" si="5">+(R13-M13)/(R$3-M$3)</f>
        <v>7.8929635119668967E-2</v>
      </c>
      <c r="S15" s="384">
        <f t="shared" si="5"/>
        <v>3.1082456453000964E-2</v>
      </c>
      <c r="T15" s="384">
        <f t="shared" si="5"/>
        <v>0.10708930616877511</v>
      </c>
      <c r="U15" s="384">
        <f t="shared" si="5"/>
        <v>-2.4813382030231264E-2</v>
      </c>
      <c r="V15" s="384">
        <f t="shared" si="5"/>
        <v>-0.72650009793923753</v>
      </c>
      <c r="W15" s="385">
        <f t="shared" si="5"/>
        <v>2.4517352890292064E-3</v>
      </c>
      <c r="X15" s="384">
        <f t="shared" si="5"/>
        <v>-1.4742686281859064E-4</v>
      </c>
      <c r="Y15" s="384">
        <f t="shared" si="5"/>
        <v>1.1420126353541848E-2</v>
      </c>
      <c r="Z15" s="384">
        <f t="shared" si="5"/>
        <v>7.2970260087497893E-2</v>
      </c>
      <c r="AA15" s="384">
        <f t="shared" si="5"/>
        <v>0.1208556680849078</v>
      </c>
      <c r="AB15" s="385">
        <f t="shared" si="5"/>
        <v>7.1769359777809572E-2</v>
      </c>
      <c r="AC15" s="385">
        <f>+(AC13-AB13)/(AC$3-AB$3)</f>
        <v>0.13804911032732492</v>
      </c>
      <c r="AD15" s="311"/>
      <c r="AE15" s="384">
        <f>INDEX(C15:AD15,1,MATCH(AE$2,$C$2:$AD$2,0))</f>
        <v>2.4517352890292064E-3</v>
      </c>
      <c r="AF15" s="384">
        <f>+(AF13-AE13)/(AF$3-AE$3)</f>
        <v>6.8681774927962583E-2</v>
      </c>
      <c r="AG15" s="384">
        <f>+(AG13-AF13)/(AG$3-AF$3)</f>
        <v>0.12955012277926098</v>
      </c>
      <c r="AH15" s="311"/>
      <c r="AI15" s="311"/>
      <c r="AJ15" s="311"/>
      <c r="AK15" s="311"/>
    </row>
    <row r="16" spans="1:37" ht="12.75" customHeight="1">
      <c r="M16" s="185"/>
      <c r="R16" s="185"/>
      <c r="W16" s="185"/>
      <c r="AB16" s="185"/>
      <c r="AC16" s="185"/>
    </row>
    <row r="17" spans="1:37" ht="12.75" customHeight="1">
      <c r="A17" s="286"/>
      <c r="B17" s="168" t="s">
        <v>35</v>
      </c>
      <c r="C17" s="174">
        <f>+'Food, Bev, Tobacco'!C17+'HH &amp; Personal Prod.'!C17+'Food &amp; Staples Retail'!C17</f>
        <v>8193.7338687963966</v>
      </c>
      <c r="D17" s="174">
        <f>+'Food, Bev, Tobacco'!D17+'HH &amp; Personal Prod.'!D17+'Food &amp; Staples Retail'!D17</f>
        <v>8121.522071217214</v>
      </c>
      <c r="E17" s="174">
        <f>+'Food, Bev, Tobacco'!E17+'HH &amp; Personal Prod.'!E17+'Food &amp; Staples Retail'!E17</f>
        <v>8826.2741441190155</v>
      </c>
      <c r="F17" s="174">
        <f>+'Food, Bev, Tobacco'!F17+'HH &amp; Personal Prod.'!F17+'Food &amp; Staples Retail'!F17</f>
        <v>9412.6161115747891</v>
      </c>
      <c r="G17" s="174">
        <f>+'Food, Bev, Tobacco'!G17+'HH &amp; Personal Prod.'!G17+'Food &amp; Staples Retail'!G17</f>
        <v>10487.390147686845</v>
      </c>
      <c r="H17" s="174">
        <f>+'Food, Bev, Tobacco'!H17+'HH &amp; Personal Prod.'!H17+'Food &amp; Staples Retail'!H17</f>
        <v>9873.1409494997351</v>
      </c>
      <c r="I17" s="174">
        <f>+'Food, Bev, Tobacco'!I17+'HH &amp; Personal Prod.'!I17+'Food &amp; Staples Retail'!I17</f>
        <v>9803.0985760173826</v>
      </c>
      <c r="J17" s="174">
        <f>+'Food, Bev, Tobacco'!J17+'HH &amp; Personal Prod.'!J17+'Food &amp; Staples Retail'!J17</f>
        <v>10059.54363580983</v>
      </c>
      <c r="K17" s="174">
        <f>+'Food, Bev, Tobacco'!K17+'HH &amp; Personal Prod.'!K17+'Food &amp; Staples Retail'!K17</f>
        <v>9896.7611764754693</v>
      </c>
      <c r="L17" s="174">
        <f>+'Food, Bev, Tobacco'!L17+'HH &amp; Personal Prod.'!L17+'Food &amp; Staples Retail'!L17</f>
        <v>10525.263438245989</v>
      </c>
      <c r="M17" s="175">
        <f>+'Food, Bev, Tobacco'!M17+'HH &amp; Personal Prod.'!M17+'Food &amp; Staples Retail'!M17</f>
        <v>10271.823226126733</v>
      </c>
      <c r="N17" s="174">
        <f>+'Food, Bev, Tobacco'!N17+'HH &amp; Personal Prod.'!N17+'Food &amp; Staples Retail'!N17</f>
        <v>2423.6726766744505</v>
      </c>
      <c r="O17" s="174">
        <f>+'Food, Bev, Tobacco'!O17+'HH &amp; Personal Prod.'!O17+'Food &amp; Staples Retail'!O17</f>
        <v>2674.9105600420271</v>
      </c>
      <c r="P17" s="174">
        <f>+'Food, Bev, Tobacco'!P17+'HH &amp; Personal Prod.'!P17+'Food &amp; Staples Retail'!P17</f>
        <v>2767.7261500519985</v>
      </c>
      <c r="Q17" s="174">
        <f>+'Food, Bev, Tobacco'!Q17+'HH &amp; Personal Prod.'!Q17+'Food &amp; Staples Retail'!Q17</f>
        <v>2684.3182934646152</v>
      </c>
      <c r="R17" s="175">
        <f>+'Food, Bev, Tobacco'!R17+'HH &amp; Personal Prod.'!R17+'Food &amp; Staples Retail'!R17</f>
        <v>10904.708965576287</v>
      </c>
      <c r="S17" s="174">
        <f>+'Food, Bev, Tobacco'!S17+'HH &amp; Personal Prod.'!S17+'Food &amp; Staples Retail'!S17</f>
        <v>2605.6357802592611</v>
      </c>
      <c r="T17" s="174">
        <f>+'Food, Bev, Tobacco'!T17+'HH &amp; Personal Prod.'!T17+'Food &amp; Staples Retail'!T17</f>
        <v>2703.6565248073339</v>
      </c>
      <c r="U17" s="174">
        <f>+'Food, Bev, Tobacco'!U17+'HH &amp; Personal Prod.'!U17+'Food &amp; Staples Retail'!U17</f>
        <v>2795.366633749416</v>
      </c>
      <c r="V17" s="174">
        <f>+'Food, Bev, Tobacco'!V17+'HH &amp; Personal Prod.'!V17+'Food &amp; Staples Retail'!V17</f>
        <v>3333.4286344410398</v>
      </c>
      <c r="W17" s="175">
        <f>+'Food, Bev, Tobacco'!W17+'HH &amp; Personal Prod.'!W17+'Food &amp; Staples Retail'!W17</f>
        <v>11922.105959010718</v>
      </c>
      <c r="X17" s="174">
        <f>+'Food, Bev, Tobacco'!X17+'HH &amp; Personal Prod.'!X17+'Food &amp; Staples Retail'!X17</f>
        <v>3200.7781221368632</v>
      </c>
      <c r="Y17" s="174">
        <f>+'Food, Bev, Tobacco'!Y17+'HH &amp; Personal Prod.'!Y17+'Food &amp; Staples Retail'!Y17</f>
        <v>3307.414696717366</v>
      </c>
      <c r="Z17" s="174"/>
      <c r="AA17" s="174"/>
      <c r="AB17" s="175"/>
      <c r="AC17" s="175"/>
      <c r="AE17" s="174">
        <f>+'Food, Bev, Tobacco'!AE17+'HH &amp; Personal Prod.'!AE17+'Food &amp; Staples Retail'!AE17</f>
        <v>11922.105959010718</v>
      </c>
      <c r="AF17" s="174">
        <f>+'Food, Bev, Tobacco'!AF17+'HH &amp; Personal Prod.'!AF17+'Food &amp; Staples Retail'!AF17</f>
        <v>13157.708903042865</v>
      </c>
      <c r="AG17" s="174">
        <f>+'Food, Bev, Tobacco'!AG17+'HH &amp; Personal Prod.'!AG17+'Food &amp; Staples Retail'!AG17</f>
        <v>13157.708903042865</v>
      </c>
    </row>
    <row r="18" spans="1:37" s="187" customFormat="1" ht="12.75" customHeight="1">
      <c r="A18" s="313"/>
      <c r="B18" s="458" t="s">
        <v>55</v>
      </c>
      <c r="C18" s="384">
        <v>5.3886037476358305E-2</v>
      </c>
      <c r="D18" s="384">
        <v>5.3706771604549911E-2</v>
      </c>
      <c r="E18" s="384">
        <v>4.9542229789377695E-2</v>
      </c>
      <c r="F18" s="384">
        <v>4.804783543327721E-2</v>
      </c>
      <c r="G18" s="384">
        <v>4.8667082291457248E-2</v>
      </c>
      <c r="H18" s="384">
        <v>4.0272718180617791E-2</v>
      </c>
      <c r="I18" s="384">
        <v>3.833661622804635E-2</v>
      </c>
      <c r="J18" s="384">
        <v>3.6722076856824229E-2</v>
      </c>
      <c r="K18" s="384">
        <v>3.356026716117861E-2</v>
      </c>
      <c r="L18" s="384">
        <v>3.404125702874998E-2</v>
      </c>
      <c r="M18" s="385">
        <v>3.2268010156239688E-2</v>
      </c>
      <c r="N18" s="384">
        <v>3.0162000045025453E-2</v>
      </c>
      <c r="O18" s="384">
        <v>3.1601047192988278E-2</v>
      </c>
      <c r="P18" s="384">
        <v>3.1312651311334719E-2</v>
      </c>
      <c r="Q18" s="384">
        <v>2.9861043177854658E-2</v>
      </c>
      <c r="R18" s="385">
        <v>3.1350942936629718E-2</v>
      </c>
      <c r="S18" s="384">
        <v>2.9693369213062044E-2</v>
      </c>
      <c r="T18" s="384">
        <v>2.9056715844686127E-2</v>
      </c>
      <c r="U18" s="384">
        <v>3.0287828364834637E-2</v>
      </c>
      <c r="V18" s="384">
        <v>3.5481531470338064E-2</v>
      </c>
      <c r="W18" s="385">
        <v>3.2155563165933765E-2</v>
      </c>
      <c r="X18" s="384">
        <v>3.3710779388625003E-2</v>
      </c>
      <c r="Y18" s="384">
        <v>3.2473318551703732E-2</v>
      </c>
      <c r="Z18" s="384"/>
      <c r="AA18" s="384"/>
      <c r="AB18" s="385"/>
      <c r="AC18" s="385"/>
      <c r="AD18" s="311"/>
      <c r="AE18" s="384">
        <f>INDEX(C18:AD18,1,MATCH(AE$2,$C$2:$AD$2,0))</f>
        <v>3.2155563165933765E-2</v>
      </c>
      <c r="AF18" s="384">
        <f>+AF17/AF43</f>
        <v>3.2493261256906276E-2</v>
      </c>
      <c r="AG18" s="384">
        <f>+AG17/AG43</f>
        <v>3.2493261256906276E-2</v>
      </c>
      <c r="AH18" s="311"/>
      <c r="AI18" s="311"/>
      <c r="AJ18" s="311"/>
      <c r="AK18" s="311"/>
    </row>
    <row r="19" spans="1:37" ht="12.75" customHeight="1">
      <c r="A19" s="286"/>
      <c r="B19" s="168" t="s">
        <v>34</v>
      </c>
      <c r="C19" s="174">
        <f>+'Food, Bev, Tobacco'!C19+'HH &amp; Personal Prod.'!C19+'Food &amp; Staples Retail'!C19</f>
        <v>1493.5665233067359</v>
      </c>
      <c r="D19" s="174">
        <f>+'Food, Bev, Tobacco'!D19+'HH &amp; Personal Prod.'!D19+'Food &amp; Staples Retail'!D19</f>
        <v>1879.3851340326203</v>
      </c>
      <c r="E19" s="174">
        <f>+'Food, Bev, Tobacco'!E19+'HH &amp; Personal Prod.'!E19+'Food &amp; Staples Retail'!E19</f>
        <v>1237.8766410371056</v>
      </c>
      <c r="F19" s="174">
        <f>+'Food, Bev, Tobacco'!F19+'HH &amp; Personal Prod.'!F19+'Food &amp; Staples Retail'!F19</f>
        <v>799.38338572257544</v>
      </c>
      <c r="G19" s="174">
        <f>+'Food, Bev, Tobacco'!G19+'HH &amp; Personal Prod.'!G19+'Food &amp; Staples Retail'!G19</f>
        <v>862.25639425784811</v>
      </c>
      <c r="H19" s="174">
        <f>+'Food, Bev, Tobacco'!H19+'HH &amp; Personal Prod.'!H19+'Food &amp; Staples Retail'!H19</f>
        <v>1009.0433235745734</v>
      </c>
      <c r="I19" s="174">
        <f>+'Food, Bev, Tobacco'!I19+'HH &amp; Personal Prod.'!I19+'Food &amp; Staples Retail'!I19</f>
        <v>1055.0522075032254</v>
      </c>
      <c r="J19" s="174">
        <f>+'Food, Bev, Tobacco'!J19+'HH &amp; Personal Prod.'!J19+'Food &amp; Staples Retail'!J19</f>
        <v>1142.9827864812662</v>
      </c>
      <c r="K19" s="174">
        <f>+'Food, Bev, Tobacco'!K19+'HH &amp; Personal Prod.'!K19+'Food &amp; Staples Retail'!K19</f>
        <v>1234.8516246183196</v>
      </c>
      <c r="L19" s="174">
        <f>+'Food, Bev, Tobacco'!L19+'HH &amp; Personal Prod.'!L19+'Food &amp; Staples Retail'!L19</f>
        <v>1220.0830121461534</v>
      </c>
      <c r="M19" s="175">
        <f>+'Food, Bev, Tobacco'!M19+'HH &amp; Personal Prod.'!M19+'Food &amp; Staples Retail'!M19</f>
        <v>1323.3252869544247</v>
      </c>
      <c r="N19" s="174">
        <f>+'Food, Bev, Tobacco'!N19+'HH &amp; Personal Prod.'!N19+'Food &amp; Staples Retail'!N19</f>
        <v>286.95863474320686</v>
      </c>
      <c r="O19" s="174">
        <f>+'Food, Bev, Tobacco'!O19+'HH &amp; Personal Prod.'!O19+'Food &amp; Staples Retail'!O19</f>
        <v>298.89857833557835</v>
      </c>
      <c r="P19" s="174">
        <f>+'Food, Bev, Tobacco'!P19+'HH &amp; Personal Prod.'!P19+'Food &amp; Staples Retail'!P19</f>
        <v>339.39343743599875</v>
      </c>
      <c r="Q19" s="174">
        <f>+'Food, Bev, Tobacco'!Q19+'HH &amp; Personal Prod.'!Q19+'Food &amp; Staples Retail'!Q19</f>
        <v>410.80984796983574</v>
      </c>
      <c r="R19" s="175">
        <f>+'Food, Bev, Tobacco'!R19+'HH &amp; Personal Prod.'!R19+'Food &amp; Staples Retail'!R19</f>
        <v>1617.2411918230946</v>
      </c>
      <c r="S19" s="174">
        <f>+'Food, Bev, Tobacco'!S19+'HH &amp; Personal Prod.'!S19+'Food &amp; Staples Retail'!S19</f>
        <v>375.29515211070031</v>
      </c>
      <c r="T19" s="174">
        <f>+'Food, Bev, Tobacco'!T19+'HH &amp; Personal Prod.'!T19+'Food &amp; Staples Retail'!T19</f>
        <v>418.15438684080158</v>
      </c>
      <c r="U19" s="174">
        <f>+'Food, Bev, Tobacco'!U19+'HH &amp; Personal Prod.'!U19+'Food &amp; Staples Retail'!U19</f>
        <v>406.06283047546378</v>
      </c>
      <c r="V19" s="174">
        <f>+'Food, Bev, Tobacco'!V19+'HH &amp; Personal Prod.'!V19+'Food &amp; Staples Retail'!V19</f>
        <v>404.27751224019255</v>
      </c>
      <c r="W19" s="175">
        <f>+'Food, Bev, Tobacco'!W19+'HH &amp; Personal Prod.'!W19+'Food &amp; Staples Retail'!W19</f>
        <v>1885.1510277987395</v>
      </c>
      <c r="X19" s="174">
        <f>+'Food, Bev, Tobacco'!X19+'HH &amp; Personal Prod.'!X19+'Food &amp; Staples Retail'!X19</f>
        <v>366.90937362068638</v>
      </c>
      <c r="Y19" s="174">
        <f>+'Food, Bev, Tobacco'!Y19+'HH &amp; Personal Prod.'!Y19+'Food &amp; Staples Retail'!Y19</f>
        <v>346.56883772019609</v>
      </c>
      <c r="Z19" s="174"/>
      <c r="AA19" s="174"/>
      <c r="AB19" s="175"/>
      <c r="AC19" s="175"/>
      <c r="AE19" s="174">
        <f>+'Food, Bev, Tobacco'!AE19+'HH &amp; Personal Prod.'!AE19+'Food &amp; Staples Retail'!AE19</f>
        <v>1885.1510277987395</v>
      </c>
      <c r="AF19" s="174">
        <f>+'Food, Bev, Tobacco'!AF19+'HH &amp; Personal Prod.'!AF19+'Food &amp; Staples Retail'!AF19</f>
        <v>1275.9344907674636</v>
      </c>
      <c r="AG19" s="174">
        <f>+'Food, Bev, Tobacco'!AG19+'HH &amp; Personal Prod.'!AG19+'Food &amp; Staples Retail'!AG19</f>
        <v>1275.9344907674636</v>
      </c>
    </row>
    <row r="20" spans="1:37" s="187" customFormat="1" ht="12.75" customHeight="1">
      <c r="A20" s="313"/>
      <c r="B20" s="458" t="s">
        <v>54</v>
      </c>
      <c r="C20" s="384">
        <v>5.1114920996089559E-2</v>
      </c>
      <c r="D20" s="384">
        <v>5.7407147852697162E-2</v>
      </c>
      <c r="E20" s="384">
        <v>3.5496115101240469E-2</v>
      </c>
      <c r="F20" s="384">
        <v>1.8277398235339873E-2</v>
      </c>
      <c r="G20" s="384">
        <v>1.6598555256560187E-2</v>
      </c>
      <c r="H20" s="384">
        <v>1.8172452306700868E-2</v>
      </c>
      <c r="I20" s="384">
        <v>1.728957666104064E-2</v>
      </c>
      <c r="J20" s="384">
        <v>1.6117724072517003E-2</v>
      </c>
      <c r="K20" s="384">
        <v>1.5400864878178239E-2</v>
      </c>
      <c r="L20" s="384">
        <v>1.4836457816806474E-2</v>
      </c>
      <c r="M20" s="385">
        <v>1.4421473162699372E-2</v>
      </c>
      <c r="N20" s="384">
        <v>1.1877877465982553E-2</v>
      </c>
      <c r="O20" s="384">
        <v>1.2563530440716187E-2</v>
      </c>
      <c r="P20" s="384">
        <v>1.3481102242548766E-2</v>
      </c>
      <c r="Q20" s="384">
        <v>1.6841567512850868E-2</v>
      </c>
      <c r="R20" s="385">
        <v>1.6270771186212393E-2</v>
      </c>
      <c r="S20" s="384">
        <v>1.6205792732634727E-2</v>
      </c>
      <c r="T20" s="384">
        <v>1.8496080046548003E-2</v>
      </c>
      <c r="U20" s="384">
        <v>1.9487602424720262E-2</v>
      </c>
      <c r="V20" s="384">
        <v>2.1163770553223937E-2</v>
      </c>
      <c r="W20" s="385">
        <v>2.1839611595705105E-2</v>
      </c>
      <c r="X20" s="384">
        <v>2.2021438524443694E-2</v>
      </c>
      <c r="Y20" s="384">
        <v>2.2838231038340071E-2</v>
      </c>
      <c r="Z20" s="384"/>
      <c r="AA20" s="384"/>
      <c r="AB20" s="385"/>
      <c r="AC20" s="385"/>
      <c r="AD20" s="311"/>
      <c r="AE20" s="384">
        <f>INDEX(C20:AD20,1,MATCH(AE$2,$C$2:$AD$2,0))</f>
        <v>2.1839611595705105E-2</v>
      </c>
      <c r="AF20" s="384">
        <f>+AF19/AF44</f>
        <v>2.0868450586861688E-2</v>
      </c>
      <c r="AG20" s="384">
        <f>+AG19/AG44</f>
        <v>2.0868450586861688E-2</v>
      </c>
      <c r="AH20" s="311"/>
      <c r="AI20" s="311"/>
      <c r="AJ20" s="311"/>
      <c r="AK20" s="311"/>
    </row>
    <row r="21" spans="1:37" ht="12.75" customHeight="1">
      <c r="C21" s="17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174">
        <f>+'Food, Bev, Tobacco'!C22+'HH &amp; Personal Prod.'!C22+'Food &amp; Staples Retail'!C22</f>
        <v>-2427.8374575508969</v>
      </c>
      <c r="D22" s="174">
        <f>+'Food, Bev, Tobacco'!D22+'HH &amp; Personal Prod.'!D22+'Food &amp; Staples Retail'!D22</f>
        <v>1720.7405924998457</v>
      </c>
      <c r="E22" s="174">
        <f>+'Food, Bev, Tobacco'!E22+'HH &amp; Personal Prod.'!E22+'Food &amp; Staples Retail'!E22</f>
        <v>2529.1189069654392</v>
      </c>
      <c r="F22" s="174">
        <f>+'Food, Bev, Tobacco'!F22+'HH &amp; Personal Prod.'!F22+'Food &amp; Staples Retail'!F22</f>
        <v>1893.252960307469</v>
      </c>
      <c r="G22" s="174">
        <f>+'Food, Bev, Tobacco'!G22+'HH &amp; Personal Prod.'!G22+'Food &amp; Staples Retail'!G22</f>
        <v>2203.3293870994494</v>
      </c>
      <c r="H22" s="174">
        <f>+'Food, Bev, Tobacco'!H22+'HH &amp; Personal Prod.'!H22+'Food &amp; Staples Retail'!H22</f>
        <v>1485.1706848334798</v>
      </c>
      <c r="I22" s="174">
        <f>+'Food, Bev, Tobacco'!I22+'HH &amp; Personal Prod.'!I22+'Food &amp; Staples Retail'!I22</f>
        <v>1157.913167986695</v>
      </c>
      <c r="J22" s="174">
        <f>+'Food, Bev, Tobacco'!J22+'HH &amp; Personal Prod.'!J22+'Food &amp; Staples Retail'!J22</f>
        <v>2392.901277823421</v>
      </c>
      <c r="K22" s="174">
        <f>+'Food, Bev, Tobacco'!K22+'HH &amp; Personal Prod.'!K22+'Food &amp; Staples Retail'!K22</f>
        <v>695.35655167415098</v>
      </c>
      <c r="L22" s="174">
        <f>+'Food, Bev, Tobacco'!L22+'HH &amp; Personal Prod.'!L22+'Food &amp; Staples Retail'!L22</f>
        <v>851.84557070909068</v>
      </c>
      <c r="M22" s="175">
        <f>+'Food, Bev, Tobacco'!M22+'HH &amp; Personal Prod.'!M22+'Food &amp; Staples Retail'!M22</f>
        <v>-332.80249526641637</v>
      </c>
      <c r="N22" s="174">
        <f>+'Food, Bev, Tobacco'!N22+'HH &amp; Personal Prod.'!N22+'Food &amp; Staples Retail'!N22</f>
        <v>254.25169715626089</v>
      </c>
      <c r="O22" s="174">
        <f>+'Food, Bev, Tobacco'!O22+'HH &amp; Personal Prod.'!O22+'Food &amp; Staples Retail'!O22</f>
        <v>364.1435465144159</v>
      </c>
      <c r="P22" s="174">
        <f>+'Food, Bev, Tobacco'!P22+'HH &amp; Personal Prod.'!P22+'Food &amp; Staples Retail'!P22</f>
        <v>323.05388837856481</v>
      </c>
      <c r="Q22" s="174">
        <f>+'Food, Bev, Tobacco'!Q22+'HH &amp; Personal Prod.'!Q22+'Food &amp; Staples Retail'!Q22</f>
        <v>-212.72307908491075</v>
      </c>
      <c r="R22" s="175">
        <f>+'Food, Bev, Tobacco'!R22+'HH &amp; Personal Prod.'!R22+'Food &amp; Staples Retail'!R22</f>
        <v>2362.2069417092716</v>
      </c>
      <c r="S22" s="174">
        <f>+'Food, Bev, Tobacco'!S22+'HH &amp; Personal Prod.'!S22+'Food &amp; Staples Retail'!S22</f>
        <v>233.19044625782954</v>
      </c>
      <c r="T22" s="174">
        <f>+'Food, Bev, Tobacco'!T22+'HH &amp; Personal Prod.'!T22+'Food &amp; Staples Retail'!T22</f>
        <v>629.52777383382909</v>
      </c>
      <c r="U22" s="174">
        <f>+'Food, Bev, Tobacco'!U22+'HH &amp; Personal Prod.'!U22+'Food &amp; Staples Retail'!U22</f>
        <v>625.40539756058934</v>
      </c>
      <c r="V22" s="174">
        <f>+'Food, Bev, Tobacco'!V22+'HH &amp; Personal Prod.'!V22+'Food &amp; Staples Retail'!V22</f>
        <v>1412.6025107560899</v>
      </c>
      <c r="W22" s="175">
        <f>+'Food, Bev, Tobacco'!W22+'HH &amp; Personal Prod.'!W22+'Food &amp; Staples Retail'!W22</f>
        <v>3858.3242039756733</v>
      </c>
      <c r="X22" s="174">
        <f>+'Food, Bev, Tobacco'!X22+'HH &amp; Personal Prod.'!X22+'Food &amp; Staples Retail'!X22</f>
        <v>695.29665065314839</v>
      </c>
      <c r="Y22" s="174">
        <f>+'Food, Bev, Tobacco'!Y22+'HH &amp; Personal Prod.'!Y22+'Food &amp; Staples Retail'!Y22</f>
        <v>1036.2766176320974</v>
      </c>
      <c r="Z22" s="174"/>
      <c r="AA22" s="174"/>
      <c r="AB22" s="175"/>
      <c r="AC22" s="175"/>
      <c r="AE22" s="174">
        <f>+'Food, Bev, Tobacco'!AE22+'HH &amp; Personal Prod.'!AE22+'Food &amp; Staples Retail'!AE22</f>
        <v>3858.3242039756733</v>
      </c>
      <c r="AF22" s="174">
        <f>+'Food, Bev, Tobacco'!AF22+'HH &amp; Personal Prod.'!AF22+'Food &amp; Staples Retail'!AF22</f>
        <v>3494.3140336177894</v>
      </c>
      <c r="AG22" s="174">
        <f>+'Food, Bev, Tobacco'!AG22+'HH &amp; Personal Prod.'!AG22+'Food &amp; Staples Retail'!AG22</f>
        <v>4494.3140336177894</v>
      </c>
    </row>
    <row r="23" spans="1:37" ht="12.75" customHeight="1">
      <c r="M23" s="185"/>
      <c r="R23" s="185"/>
      <c r="W23" s="185"/>
      <c r="AB23" s="185"/>
      <c r="AC23" s="185"/>
    </row>
    <row r="24" spans="1:37" s="171" customFormat="1" ht="12.75" customHeight="1">
      <c r="A24" s="286"/>
      <c r="B24" s="178" t="s">
        <v>33</v>
      </c>
      <c r="C24" s="176">
        <f>+'Food, Bev, Tobacco'!C24+'HH &amp; Personal Prod.'!C24+'Food &amp; Staples Retail'!C24</f>
        <v>78295.864345018752</v>
      </c>
      <c r="D24" s="176">
        <f>+'Food, Bev, Tobacco'!D24+'HH &amp; Personal Prod.'!D24+'Food &amp; Staples Retail'!D24</f>
        <v>91834.474778198026</v>
      </c>
      <c r="E24" s="176">
        <f>+'Food, Bev, Tobacco'!E24+'HH &amp; Personal Prod.'!E24+'Food &amp; Staples Retail'!E24</f>
        <v>88449.912108951277</v>
      </c>
      <c r="F24" s="176">
        <f>+'Food, Bev, Tobacco'!F24+'HH &amp; Personal Prod.'!F24+'Food &amp; Staples Retail'!F24</f>
        <v>90286.739496957889</v>
      </c>
      <c r="G24" s="176">
        <f>+'Food, Bev, Tobacco'!G24+'HH &amp; Personal Prod.'!G24+'Food &amp; Staples Retail'!G24</f>
        <v>98066.323883057019</v>
      </c>
      <c r="H24" s="176">
        <f>+'Food, Bev, Tobacco'!H24+'HH &amp; Personal Prod.'!H24+'Food &amp; Staples Retail'!H24</f>
        <v>103565.27318552454</v>
      </c>
      <c r="I24" s="176">
        <f>+'Food, Bev, Tobacco'!I24+'HH &amp; Personal Prod.'!I24+'Food &amp; Staples Retail'!I24</f>
        <v>104149.70689653397</v>
      </c>
      <c r="J24" s="176">
        <f>+'Food, Bev, Tobacco'!J24+'HH &amp; Personal Prod.'!J24+'Food &amp; Staples Retail'!J24</f>
        <v>107850.49587969396</v>
      </c>
      <c r="K24" s="176">
        <f>+'Food, Bev, Tobacco'!K24+'HH &amp; Personal Prod.'!K24+'Food &amp; Staples Retail'!K24</f>
        <v>107751.57861561756</v>
      </c>
      <c r="L24" s="176">
        <f>+'Food, Bev, Tobacco'!L24+'HH &amp; Personal Prod.'!L24+'Food &amp; Staples Retail'!L24</f>
        <v>105358.6305739581</v>
      </c>
      <c r="M24" s="177">
        <f>+'Food, Bev, Tobacco'!M24+'HH &amp; Personal Prod.'!M24+'Food &amp; Staples Retail'!M24</f>
        <v>106621.2634660599</v>
      </c>
      <c r="N24" s="176">
        <f>+'Food, Bev, Tobacco'!N24+'HH &amp; Personal Prod.'!N24+'Food &amp; Staples Retail'!N24</f>
        <v>25382.935488763789</v>
      </c>
      <c r="O24" s="176">
        <f>+'Food, Bev, Tobacco'!O24+'HH &amp; Personal Prod.'!O24+'Food &amp; Staples Retail'!O24</f>
        <v>27602.597519096242</v>
      </c>
      <c r="P24" s="176">
        <f>+'Food, Bev, Tobacco'!P24+'HH &amp; Personal Prod.'!P24+'Food &amp; Staples Retail'!P24</f>
        <v>29302.644590554082</v>
      </c>
      <c r="Q24" s="176">
        <f>+'Food, Bev, Tobacco'!Q24+'HH &amp; Personal Prod.'!Q24+'Food &amp; Staples Retail'!Q24</f>
        <v>29001.67659940086</v>
      </c>
      <c r="R24" s="177">
        <f>+'Food, Bev, Tobacco'!R24+'HH &amp; Personal Prod.'!R24+'Food &amp; Staples Retail'!R24</f>
        <v>112573.62600649908</v>
      </c>
      <c r="S24" s="176">
        <f>+'Food, Bev, Tobacco'!S24+'HH &amp; Personal Prod.'!S24+'Food &amp; Staples Retail'!S24</f>
        <v>25859.584793974143</v>
      </c>
      <c r="T24" s="176">
        <f>+'Food, Bev, Tobacco'!T24+'HH &amp; Personal Prod.'!T24+'Food &amp; Staples Retail'!T24</f>
        <v>28971.525621657769</v>
      </c>
      <c r="U24" s="176">
        <f>+'Food, Bev, Tobacco'!U24+'HH &amp; Personal Prod.'!U24+'Food &amp; Staples Retail'!U24</f>
        <v>29436.583505373048</v>
      </c>
      <c r="V24" s="176">
        <f>+'Food, Bev, Tobacco'!V24+'HH &amp; Personal Prod.'!V24+'Food &amp; Staples Retail'!V24</f>
        <v>27755.766724394249</v>
      </c>
      <c r="W24" s="177">
        <f>+'Food, Bev, Tobacco'!W24+'HH &amp; Personal Prod.'!W24+'Food &amp; Staples Retail'!W24</f>
        <v>113435.7003745679</v>
      </c>
      <c r="X24" s="176">
        <f>+'Food, Bev, Tobacco'!X24+'HH &amp; Personal Prod.'!X24+'Food &amp; Staples Retail'!X24</f>
        <v>25717.259366889306</v>
      </c>
      <c r="Y24" s="176">
        <f>+'Food, Bev, Tobacco'!Y24+'HH &amp; Personal Prod.'!Y24+'Food &amp; Staples Retail'!Y24</f>
        <v>28789.09594565224</v>
      </c>
      <c r="Z24" s="176">
        <f>+'Food, Bev, Tobacco'!Z24+'HH &amp; Personal Prod.'!Z24+'Food &amp; Staples Retail'!Z24</f>
        <v>30367.730340272188</v>
      </c>
      <c r="AA24" s="176">
        <f>+'Food, Bev, Tobacco'!AA24+'HH &amp; Personal Prod.'!AA24+'Food &amp; Staples Retail'!AA24</f>
        <v>28973.284716023431</v>
      </c>
      <c r="AB24" s="177">
        <f>+'Food, Bev, Tobacco'!AB24+'HH &amp; Personal Prod.'!AB24+'Food &amp; Staples Retail'!AB24</f>
        <v>114184.50165010049</v>
      </c>
      <c r="AC24" s="177">
        <f>+'Food, Bev, Tobacco'!AC24+'HH &amp; Personal Prod.'!AC24+'Food &amp; Staples Retail'!AC24</f>
        <v>121272.92444111117</v>
      </c>
      <c r="AE24" s="176">
        <f>+'Food, Bev, Tobacco'!AE24+'HH &amp; Personal Prod.'!AE24+'Food &amp; Staples Retail'!AE24</f>
        <v>113435.7003745679</v>
      </c>
      <c r="AF24" s="176">
        <f>+'Food, Bev, Tobacco'!AF24+'HH &amp; Personal Prod.'!AF24+'Food &amp; Staples Retail'!AF24</f>
        <v>114050.48366338521</v>
      </c>
      <c r="AG24" s="176">
        <f>+'Food, Bev, Tobacco'!AG24+'HH &amp; Personal Prod.'!AG24+'Food &amp; Staples Retail'!AG24</f>
        <v>120457.88845875592</v>
      </c>
      <c r="AI24" s="245">
        <f>+AF24/AB24-1</f>
        <v>-1.1736968220604771E-3</v>
      </c>
      <c r="AJ24" s="245">
        <f>+AG24/AC24-1</f>
        <v>-6.7206755845244937E-3</v>
      </c>
    </row>
    <row r="25" spans="1:37" s="234" customFormat="1" ht="12.75" customHeight="1">
      <c r="A25" s="278"/>
      <c r="B25" s="458" t="s">
        <v>52</v>
      </c>
      <c r="C25" s="386">
        <v>9.8677171736816061E-2</v>
      </c>
      <c r="D25" s="386">
        <v>0.10722834924383708</v>
      </c>
      <c r="E25" s="386">
        <v>9.6316944806295449E-2</v>
      </c>
      <c r="F25" s="386">
        <v>0.10084113556230957</v>
      </c>
      <c r="G25" s="386">
        <v>0.10221207307195164</v>
      </c>
      <c r="H25" s="386">
        <v>0.10026482263685869</v>
      </c>
      <c r="I25" s="386">
        <v>9.7026716115703307E-2</v>
      </c>
      <c r="J25" s="386">
        <v>9.9076918255737209E-2</v>
      </c>
      <c r="K25" s="386">
        <v>9.8058463418114875E-2</v>
      </c>
      <c r="L25" s="386">
        <v>9.7800193499124138E-2</v>
      </c>
      <c r="M25" s="459">
        <v>9.9215830643891667E-2</v>
      </c>
      <c r="N25" s="386">
        <v>9.5226385017777818E-2</v>
      </c>
      <c r="O25" s="386">
        <v>9.9309806500752246E-2</v>
      </c>
      <c r="P25" s="386">
        <v>0.10148375197824594</v>
      </c>
      <c r="Q25" s="386">
        <v>9.8456750087451403E-2</v>
      </c>
      <c r="R25" s="459">
        <v>0.1004939257302003</v>
      </c>
      <c r="S25" s="386">
        <v>9.0551617795117889E-2</v>
      </c>
      <c r="T25" s="386">
        <v>0.10080416927404837</v>
      </c>
      <c r="U25" s="386">
        <v>9.9078950889251408E-2</v>
      </c>
      <c r="V25" s="386">
        <v>9.3261495924749555E-2</v>
      </c>
      <c r="W25" s="459">
        <v>9.7178675429437048E-2</v>
      </c>
      <c r="X25" s="386">
        <v>8.8161292468478189E-2</v>
      </c>
      <c r="Y25" s="386">
        <v>9.7607006460267473E-2</v>
      </c>
      <c r="Z25" s="386">
        <v>9.8094673032680699E-2</v>
      </c>
      <c r="AA25" s="386">
        <v>9.3162602185963353E-2</v>
      </c>
      <c r="AB25" s="459">
        <v>9.4426167243424231E-2</v>
      </c>
      <c r="AC25" s="459">
        <v>9.6793526089018839E-2</v>
      </c>
      <c r="AE25" s="384">
        <f>INDEX(C25:AD25,1,MATCH(AE$2,$C$2:$AD$2,0))</f>
        <v>9.7178675429437048E-2</v>
      </c>
      <c r="AF25" s="384">
        <f>+AF24/AF$3</f>
        <v>9.438127683611347E-2</v>
      </c>
      <c r="AG25" s="384">
        <f>+AG24/AG$3</f>
        <v>9.6355407796100662E-2</v>
      </c>
    </row>
    <row r="26" spans="1:37" ht="12.75" customHeight="1">
      <c r="M26" s="185"/>
      <c r="R26" s="185"/>
      <c r="W26" s="185"/>
      <c r="AB26" s="185"/>
      <c r="AC26" s="185"/>
    </row>
    <row r="27" spans="1:37" ht="12.75" customHeight="1">
      <c r="B27" s="168" t="s">
        <v>51</v>
      </c>
      <c r="C27" s="174">
        <f>+'Food, Bev, Tobacco'!C27+'HH &amp; Personal Prod.'!C27+'Food &amp; Staples Retail'!C27</f>
        <v>22469.007970159306</v>
      </c>
      <c r="D27" s="174">
        <f>+'Food, Bev, Tobacco'!D27+'HH &amp; Personal Prod.'!D27+'Food &amp; Staples Retail'!D27</f>
        <v>27671.165388492082</v>
      </c>
      <c r="E27" s="174">
        <f>+'Food, Bev, Tobacco'!E27+'HH &amp; Personal Prod.'!E27+'Food &amp; Staples Retail'!E27</f>
        <v>25016.464781271803</v>
      </c>
      <c r="F27" s="174">
        <f>+'Food, Bev, Tobacco'!F27+'HH &amp; Personal Prod.'!F27+'Food &amp; Staples Retail'!F27</f>
        <v>24892.008554564232</v>
      </c>
      <c r="G27" s="174">
        <f>+'Food, Bev, Tobacco'!G27+'HH &amp; Personal Prod.'!G27+'Food &amp; Staples Retail'!G27</f>
        <v>27764.959270746829</v>
      </c>
      <c r="H27" s="174">
        <f>+'Food, Bev, Tobacco'!H27+'HH &amp; Personal Prod.'!H27+'Food &amp; Staples Retail'!H27</f>
        <v>29331.768985711526</v>
      </c>
      <c r="I27" s="174">
        <f>+'Food, Bev, Tobacco'!I27+'HH &amp; Personal Prod.'!I27+'Food &amp; Staples Retail'!I27</f>
        <v>29666.113938304246</v>
      </c>
      <c r="J27" s="174">
        <f>+'Food, Bev, Tobacco'!J27+'HH &amp; Personal Prod.'!J27+'Food &amp; Staples Retail'!J27</f>
        <v>31559.249913692605</v>
      </c>
      <c r="K27" s="174">
        <f>+'Food, Bev, Tobacco'!K27+'HH &amp; Personal Prod.'!K27+'Food &amp; Staples Retail'!K27</f>
        <v>28094.6633925194</v>
      </c>
      <c r="L27" s="174">
        <f>+'Food, Bev, Tobacco'!L27+'HH &amp; Personal Prod.'!L27+'Food &amp; Staples Retail'!L27</f>
        <v>28113.853217290169</v>
      </c>
      <c r="M27" s="175">
        <f>+'Food, Bev, Tobacco'!M27+'HH &amp; Personal Prod.'!M27+'Food &amp; Staples Retail'!M27</f>
        <v>28331.160666049669</v>
      </c>
      <c r="N27" s="174">
        <f>+'Food, Bev, Tobacco'!N27+'HH &amp; Personal Prod.'!N27+'Food &amp; Staples Retail'!N27</f>
        <v>6964.3661746030848</v>
      </c>
      <c r="O27" s="174">
        <f>+'Food, Bev, Tobacco'!O27+'HH &amp; Personal Prod.'!O27+'Food &amp; Staples Retail'!O27</f>
        <v>7634.3035127669555</v>
      </c>
      <c r="P27" s="174">
        <f>+'Food, Bev, Tobacco'!P27+'HH &amp; Personal Prod.'!P27+'Food &amp; Staples Retail'!P27</f>
        <v>7810.537880875072</v>
      </c>
      <c r="Q27" s="174">
        <f>+'Food, Bev, Tobacco'!Q27+'HH &amp; Personal Prod.'!Q27+'Food &amp; Staples Retail'!Q27</f>
        <v>7035.3663476203919</v>
      </c>
      <c r="R27" s="175">
        <f>+'Food, Bev, Tobacco'!R27+'HH &amp; Personal Prod.'!R27+'Food &amp; Staples Retail'!R27</f>
        <v>30039.106058821926</v>
      </c>
      <c r="S27" s="174">
        <f>+'Food, Bev, Tobacco'!S27+'HH &amp; Personal Prod.'!S27+'Food &amp; Staples Retail'!S27</f>
        <v>5198.8533072615528</v>
      </c>
      <c r="T27" s="174">
        <f>+'Food, Bev, Tobacco'!T27+'HH &amp; Personal Prod.'!T27+'Food &amp; Staples Retail'!T27</f>
        <v>6357.641375021055</v>
      </c>
      <c r="U27" s="174">
        <f>+'Food, Bev, Tobacco'!U27+'HH &amp; Personal Prod.'!U27+'Food &amp; Staples Retail'!U27</f>
        <v>5786.1603262344088</v>
      </c>
      <c r="V27" s="174">
        <f>+'Food, Bev, Tobacco'!V27+'HH &amp; Personal Prod.'!V27+'Food &amp; Staples Retail'!V27</f>
        <v>5310.6415820391667</v>
      </c>
      <c r="W27" s="175">
        <f>+'Food, Bev, Tobacco'!W27+'HH &amp; Personal Prod.'!W27+'Food &amp; Staples Retail'!W27</f>
        <v>24017.068351023016</v>
      </c>
      <c r="X27" s="174">
        <f>+'Food, Bev, Tobacco'!X27+'HH &amp; Personal Prod.'!X27+'Food &amp; Staples Retail'!X27</f>
        <v>4959.5241238585386</v>
      </c>
      <c r="Y27" s="174">
        <f>+'Food, Bev, Tobacco'!Y27+'HH &amp; Personal Prod.'!Y27+'Food &amp; Staples Retail'!Y27</f>
        <v>5591.8074005547933</v>
      </c>
      <c r="Z27" s="174"/>
      <c r="AA27" s="174"/>
      <c r="AB27" s="175"/>
      <c r="AC27" s="175"/>
      <c r="AE27" s="174">
        <f>+'Food, Bev, Tobacco'!AE27+'HH &amp; Personal Prod.'!AE27+'Food &amp; Staples Retail'!AE27</f>
        <v>24017.068351023016</v>
      </c>
      <c r="AF27" s="174">
        <f>+'Food, Bev, Tobacco'!AF27+'HH &amp; Personal Prod.'!AF27+'Food &amp; Staples Retail'!AF27</f>
        <v>22684.190282994849</v>
      </c>
      <c r="AG27" s="174">
        <f>+'Food, Bev, Tobacco'!AG27+'HH &amp; Personal Prod.'!AG27+'Food &amp; Staples Retail'!AG27</f>
        <v>24645.764738478931</v>
      </c>
    </row>
    <row r="28" spans="1:37" s="234" customFormat="1" ht="12.75" customHeight="1">
      <c r="A28" s="278"/>
      <c r="B28" s="458" t="s">
        <v>50</v>
      </c>
      <c r="C28" s="386">
        <f t="shared" ref="C28:Y28" si="6">+C27/C24</f>
        <v>0.28697566797586294</v>
      </c>
      <c r="D28" s="384">
        <f t="shared" si="6"/>
        <v>0.30131566010830346</v>
      </c>
      <c r="E28" s="384">
        <f t="shared" si="6"/>
        <v>0.28283199140386817</v>
      </c>
      <c r="F28" s="384">
        <f t="shared" si="6"/>
        <v>0.27569949577593222</v>
      </c>
      <c r="G28" s="384">
        <f t="shared" si="6"/>
        <v>0.28312429967147773</v>
      </c>
      <c r="H28" s="384">
        <f t="shared" si="6"/>
        <v>0.2832201189018953</v>
      </c>
      <c r="I28" s="384">
        <f t="shared" si="6"/>
        <v>0.28484106986278529</v>
      </c>
      <c r="J28" s="384">
        <f t="shared" si="6"/>
        <v>0.29262035057211605</v>
      </c>
      <c r="K28" s="384">
        <f t="shared" si="6"/>
        <v>0.26073551546508245</v>
      </c>
      <c r="L28" s="384">
        <f t="shared" si="6"/>
        <v>0.26683958460864027</v>
      </c>
      <c r="M28" s="385">
        <f t="shared" si="6"/>
        <v>0.26571773532835835</v>
      </c>
      <c r="N28" s="384">
        <f t="shared" si="6"/>
        <v>0.2743719763100681</v>
      </c>
      <c r="O28" s="384">
        <f t="shared" si="6"/>
        <v>0.27657917003953458</v>
      </c>
      <c r="P28" s="384">
        <f t="shared" si="6"/>
        <v>0.2665472004323069</v>
      </c>
      <c r="Q28" s="384">
        <f t="shared" si="6"/>
        <v>0.24258481482983416</v>
      </c>
      <c r="R28" s="385">
        <f t="shared" si="6"/>
        <v>0.26683964196984927</v>
      </c>
      <c r="S28" s="384">
        <f t="shared" si="6"/>
        <v>0.20104163886161858</v>
      </c>
      <c r="T28" s="384">
        <f t="shared" si="6"/>
        <v>0.21944448000585709</v>
      </c>
      <c r="U28" s="384">
        <f t="shared" si="6"/>
        <v>0.19656358303871316</v>
      </c>
      <c r="V28" s="384">
        <f t="shared" si="6"/>
        <v>0.19133471018012629</v>
      </c>
      <c r="W28" s="385">
        <f t="shared" si="6"/>
        <v>0.21172407162575782</v>
      </c>
      <c r="X28" s="384">
        <f t="shared" si="6"/>
        <v>0.19284808124787481</v>
      </c>
      <c r="Y28" s="384">
        <f t="shared" si="6"/>
        <v>0.19423351852072571</v>
      </c>
      <c r="Z28" s="384"/>
      <c r="AA28" s="384"/>
      <c r="AB28" s="385"/>
      <c r="AC28" s="385"/>
      <c r="AE28" s="384">
        <f>INDEX(C28:AD28,1,MATCH(AE$2,$C$2:$AD$2,0))</f>
        <v>0.21172407162575782</v>
      </c>
      <c r="AF28" s="384">
        <f>+AF27/AF24</f>
        <v>0.1988960463328345</v>
      </c>
      <c r="AG28" s="384">
        <f>+AG27/AG24</f>
        <v>0.20460067044025512</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f>+'Food, Bev, Tobacco'!C30+'HH &amp; Personal Prod.'!C30+'Food &amp; Staples Retail'!C30</f>
        <v>724.6971835840834</v>
      </c>
      <c r="D30" s="174">
        <f>+'Food, Bev, Tobacco'!D30+'HH &amp; Personal Prod.'!D30+'Food &amp; Staples Retail'!D30</f>
        <v>778.85550321401797</v>
      </c>
      <c r="E30" s="174">
        <f>+'Food, Bev, Tobacco'!E30+'HH &amp; Personal Prod.'!E30+'Food &amp; Staples Retail'!E30</f>
        <v>778.14201916787215</v>
      </c>
      <c r="F30" s="174">
        <f>+'Food, Bev, Tobacco'!F30+'HH &amp; Personal Prod.'!F30+'Food &amp; Staples Retail'!F30</f>
        <v>829.0134437852023</v>
      </c>
      <c r="G30" s="174">
        <f>+'Food, Bev, Tobacco'!G30+'HH &amp; Personal Prod.'!G30+'Food &amp; Staples Retail'!G30</f>
        <v>921.09724671296021</v>
      </c>
      <c r="H30" s="174">
        <f>+'Food, Bev, Tobacco'!H30+'HH &amp; Personal Prod.'!H30+'Food &amp; Staples Retail'!H30</f>
        <v>1046.5768373553601</v>
      </c>
      <c r="I30" s="174">
        <f>+'Food, Bev, Tobacco'!I30+'HH &amp; Personal Prod.'!I30+'Food &amp; Staples Retail'!I30</f>
        <v>1339.4808616122987</v>
      </c>
      <c r="J30" s="174">
        <f>+'Food, Bev, Tobacco'!J30+'HH &amp; Personal Prod.'!J30+'Food &amp; Staples Retail'!J30</f>
        <v>1193.6847806784988</v>
      </c>
      <c r="K30" s="174">
        <f>+'Food, Bev, Tobacco'!K30+'HH &amp; Personal Prod.'!K30+'Food &amp; Staples Retail'!K30</f>
        <v>1140.4666685436305</v>
      </c>
      <c r="L30" s="174">
        <f>+'Food, Bev, Tobacco'!L30+'HH &amp; Personal Prod.'!L30+'Food &amp; Staples Retail'!L30</f>
        <v>914.77931919895821</v>
      </c>
      <c r="M30" s="175">
        <f>+'Food, Bev, Tobacco'!M30+'HH &amp; Personal Prod.'!M30+'Food &amp; Staples Retail'!M30</f>
        <v>1111.1930093569827</v>
      </c>
      <c r="N30" s="174">
        <f>+'Food, Bev, Tobacco'!N30+'HH &amp; Personal Prod.'!N30+'Food &amp; Staples Retail'!N30</f>
        <v>250.22917425285883</v>
      </c>
      <c r="O30" s="174">
        <f>+'Food, Bev, Tobacco'!O30+'HH &amp; Personal Prod.'!O30+'Food &amp; Staples Retail'!O30</f>
        <v>225.17796524505559</v>
      </c>
      <c r="P30" s="174">
        <f>+'Food, Bev, Tobacco'!P30+'HH &amp; Personal Prod.'!P30+'Food &amp; Staples Retail'!P30</f>
        <v>266.97584052821298</v>
      </c>
      <c r="Q30" s="174">
        <f>+'Food, Bev, Tobacco'!Q30+'HH &amp; Personal Prod.'!Q30+'Food &amp; Staples Retail'!Q30</f>
        <v>367.72731266937399</v>
      </c>
      <c r="R30" s="175">
        <f>+'Food, Bev, Tobacco'!R30+'HH &amp; Personal Prod.'!R30+'Food &amp; Staples Retail'!R30</f>
        <v>1118.4589948864343</v>
      </c>
      <c r="S30" s="174">
        <f>+'Food, Bev, Tobacco'!S30+'HH &amp; Personal Prod.'!S30+'Food &amp; Staples Retail'!S30</f>
        <v>304.16247213865495</v>
      </c>
      <c r="T30" s="174">
        <f>+'Food, Bev, Tobacco'!T30+'HH &amp; Personal Prod.'!T30+'Food &amp; Staples Retail'!T30</f>
        <v>252.82860089336393</v>
      </c>
      <c r="U30" s="174">
        <f>+'Food, Bev, Tobacco'!U30+'HH &amp; Personal Prod.'!U30+'Food &amp; Staples Retail'!U30</f>
        <v>241.3257265282241</v>
      </c>
      <c r="V30" s="174">
        <f>+'Food, Bev, Tobacco'!V30+'HH &amp; Personal Prod.'!V30+'Food &amp; Staples Retail'!V30</f>
        <v>226.19493350311038</v>
      </c>
      <c r="W30" s="175">
        <f>+'Food, Bev, Tobacco'!W30+'HH &amp; Personal Prod.'!W30+'Food &amp; Staples Retail'!W30</f>
        <v>1024.7632060627541</v>
      </c>
      <c r="X30" s="174">
        <f>+'Food, Bev, Tobacco'!X30+'HH &amp; Personal Prod.'!X30+'Food &amp; Staples Retail'!X30</f>
        <v>287.37084276010529</v>
      </c>
      <c r="Y30" s="174">
        <f>+'Food, Bev, Tobacco'!Y30+'HH &amp; Personal Prod.'!Y30+'Food &amp; Staples Retail'!Y30</f>
        <v>265.10677948313128</v>
      </c>
      <c r="Z30" s="174"/>
      <c r="AA30" s="174"/>
      <c r="AB30" s="175"/>
      <c r="AC30" s="175"/>
      <c r="AE30" s="174">
        <f>+'Food, Bev, Tobacco'!AE30+'HH &amp; Personal Prod.'!AE30+'Food &amp; Staples Retail'!AE30</f>
        <v>1024.7632060627541</v>
      </c>
      <c r="AF30" s="174">
        <f>+'Food, Bev, Tobacco'!AF30+'HH &amp; Personal Prod.'!AF30+'Food &amp; Staples Retail'!AF30</f>
        <v>1248.1627333793335</v>
      </c>
      <c r="AG30" s="174">
        <f>+'Food, Bev, Tobacco'!AG30+'HH &amp; Personal Prod.'!AG30+'Food &amp; Staples Retail'!AG30</f>
        <v>1387.8310863851327</v>
      </c>
    </row>
    <row r="31" spans="1:37" s="234" customFormat="1" ht="12.75" customHeight="1">
      <c r="A31" s="278"/>
      <c r="B31" s="458" t="s">
        <v>49</v>
      </c>
      <c r="C31" s="386">
        <f t="shared" ref="C31:Y31" si="7">+C30/C24</f>
        <v>9.2558807498520097E-3</v>
      </c>
      <c r="D31" s="384">
        <f t="shared" si="7"/>
        <v>8.4810797371590377E-3</v>
      </c>
      <c r="E31" s="384">
        <f t="shared" si="7"/>
        <v>8.797544289352921E-3</v>
      </c>
      <c r="F31" s="384">
        <f t="shared" si="7"/>
        <v>9.1820066645903736E-3</v>
      </c>
      <c r="G31" s="384">
        <f t="shared" si="7"/>
        <v>9.3925948301208703E-3</v>
      </c>
      <c r="H31" s="384">
        <f t="shared" si="7"/>
        <v>1.0105480390908113E-2</v>
      </c>
      <c r="I31" s="384">
        <f t="shared" si="7"/>
        <v>1.2861110237621569E-2</v>
      </c>
      <c r="J31" s="384">
        <f t="shared" si="7"/>
        <v>1.1067958204012719E-2</v>
      </c>
      <c r="K31" s="384">
        <f t="shared" si="7"/>
        <v>1.0584222367748501E-2</v>
      </c>
      <c r="L31" s="384">
        <f t="shared" si="7"/>
        <v>8.6825285618800339E-3</v>
      </c>
      <c r="M31" s="385">
        <f t="shared" si="7"/>
        <v>1.0421870584104473E-2</v>
      </c>
      <c r="N31" s="384">
        <f t="shared" si="7"/>
        <v>9.8581653159709303E-3</v>
      </c>
      <c r="O31" s="384">
        <f t="shared" si="7"/>
        <v>8.1578541689517163E-3</v>
      </c>
      <c r="P31" s="384">
        <f t="shared" si="7"/>
        <v>9.1109810823789793E-3</v>
      </c>
      <c r="Q31" s="384">
        <f t="shared" si="7"/>
        <v>1.2679519110180369E-2</v>
      </c>
      <c r="R31" s="385">
        <f t="shared" si="7"/>
        <v>9.9353555052216543E-3</v>
      </c>
      <c r="S31" s="384">
        <f t="shared" si="7"/>
        <v>1.1762078724849889E-2</v>
      </c>
      <c r="T31" s="384">
        <f t="shared" si="7"/>
        <v>8.7267962410775141E-3</v>
      </c>
      <c r="U31" s="384">
        <f t="shared" si="7"/>
        <v>8.198156776046208E-3</v>
      </c>
      <c r="V31" s="384">
        <f t="shared" si="7"/>
        <v>8.1494752333506979E-3</v>
      </c>
      <c r="W31" s="385">
        <f t="shared" si="7"/>
        <v>9.0338685500151797E-3</v>
      </c>
      <c r="X31" s="384">
        <f t="shared" si="7"/>
        <v>1.1174240561966418E-2</v>
      </c>
      <c r="Y31" s="384">
        <f t="shared" si="7"/>
        <v>9.2085829990492633E-3</v>
      </c>
      <c r="Z31" s="384"/>
      <c r="AA31" s="384"/>
      <c r="AB31" s="385"/>
      <c r="AC31" s="385"/>
      <c r="AE31" s="384">
        <f>INDEX(C31:AD31,1,MATCH(AE$2,$C$2:$AD$2,0))</f>
        <v>9.0338685500151797E-3</v>
      </c>
      <c r="AF31" s="384">
        <f>+AF30/AF24</f>
        <v>1.0943949497515756E-2</v>
      </c>
      <c r="AG31" s="384">
        <f>+AG30/AG24</f>
        <v>1.1521296812871812E-2</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f>+'Food, Bev, Tobacco'!C33+'HH &amp; Personal Prod.'!C33+'Food &amp; Staples Retail'!C33</f>
        <v>327.32861160853452</v>
      </c>
      <c r="D33" s="174">
        <f>+'Food, Bev, Tobacco'!D33+'HH &amp; Personal Prod.'!D33+'Food &amp; Staples Retail'!D33</f>
        <v>347.75716209859752</v>
      </c>
      <c r="E33" s="174">
        <f>+'Food, Bev, Tobacco'!E33+'HH &amp; Personal Prod.'!E33+'Food &amp; Staples Retail'!E33</f>
        <v>303.72840193057573</v>
      </c>
      <c r="F33" s="174">
        <f>+'Food, Bev, Tobacco'!F33+'HH &amp; Personal Prod.'!F33+'Food &amp; Staples Retail'!F33</f>
        <v>303.16320144401811</v>
      </c>
      <c r="G33" s="174">
        <f>+'Food, Bev, Tobacco'!G33+'HH &amp; Personal Prod.'!G33+'Food &amp; Staples Retail'!G33</f>
        <v>315.18695675837967</v>
      </c>
      <c r="H33" s="174">
        <f>+'Food, Bev, Tobacco'!H33+'HH &amp; Personal Prod.'!H33+'Food &amp; Staples Retail'!H33</f>
        <v>311.09262851046151</v>
      </c>
      <c r="I33" s="174">
        <f>+'Food, Bev, Tobacco'!I33+'HH &amp; Personal Prod.'!I33+'Food &amp; Staples Retail'!I33</f>
        <v>328.61387334553092</v>
      </c>
      <c r="J33" s="174">
        <f>+'Food, Bev, Tobacco'!J33+'HH &amp; Personal Prod.'!J33+'Food &amp; Staples Retail'!J33</f>
        <v>347.31001370905193</v>
      </c>
      <c r="K33" s="174">
        <f>+'Food, Bev, Tobacco'!K33+'HH &amp; Personal Prod.'!K33+'Food &amp; Staples Retail'!K33</f>
        <v>488.27635405461018</v>
      </c>
      <c r="L33" s="174">
        <f>+'Food, Bev, Tobacco'!L33+'HH &amp; Personal Prod.'!L33+'Food &amp; Staples Retail'!L33</f>
        <v>566.90686173467191</v>
      </c>
      <c r="M33" s="175">
        <f>+'Food, Bev, Tobacco'!M33+'HH &amp; Personal Prod.'!M33+'Food &amp; Staples Retail'!M33</f>
        <v>806.6897661278374</v>
      </c>
      <c r="N33" s="174">
        <f>+'Food, Bev, Tobacco'!N33+'HH &amp; Personal Prod.'!N33+'Food &amp; Staples Retail'!N33</f>
        <v>179.58629359353003</v>
      </c>
      <c r="O33" s="174">
        <f>+'Food, Bev, Tobacco'!O33+'HH &amp; Personal Prod.'!O33+'Food &amp; Staples Retail'!O33</f>
        <v>166.0244427704628</v>
      </c>
      <c r="P33" s="174">
        <f>+'Food, Bev, Tobacco'!P33+'HH &amp; Personal Prod.'!P33+'Food &amp; Staples Retail'!P33</f>
        <v>221.39195930803979</v>
      </c>
      <c r="Q33" s="174">
        <f>+'Food, Bev, Tobacco'!Q33+'HH &amp; Personal Prod.'!Q33+'Food &amp; Staples Retail'!Q33</f>
        <v>325.87892757186552</v>
      </c>
      <c r="R33" s="175">
        <f>+'Food, Bev, Tobacco'!R33+'HH &amp; Personal Prod.'!R33+'Food &amp; Staples Retail'!R33</f>
        <v>785.86032601887132</v>
      </c>
      <c r="S33" s="174">
        <f>+'Food, Bev, Tobacco'!S33+'HH &amp; Personal Prod.'!S33+'Food &amp; Staples Retail'!S33</f>
        <v>223.41803613083499</v>
      </c>
      <c r="T33" s="174">
        <f>+'Food, Bev, Tobacco'!T33+'HH &amp; Personal Prod.'!T33+'Food &amp; Staples Retail'!T33</f>
        <v>364.95076559913917</v>
      </c>
      <c r="U33" s="174">
        <f>+'Food, Bev, Tobacco'!U33+'HH &amp; Personal Prod.'!U33+'Food &amp; Staples Retail'!U33</f>
        <v>200.11834974947936</v>
      </c>
      <c r="V33" s="174">
        <f>+'Food, Bev, Tobacco'!V33+'HH &amp; Personal Prod.'!V33+'Food &amp; Staples Retail'!V33</f>
        <v>261.91707744434575</v>
      </c>
      <c r="W33" s="175">
        <f>+'Food, Bev, Tobacco'!W33+'HH &amp; Personal Prod.'!W33+'Food &amp; Staples Retail'!W33</f>
        <v>1171.9496289624092</v>
      </c>
      <c r="X33" s="174">
        <f>+'Food, Bev, Tobacco'!X33+'HH &amp; Personal Prod.'!X33+'Food &amp; Staples Retail'!X33</f>
        <v>203.52579656837852</v>
      </c>
      <c r="Y33" s="174">
        <f>+'Food, Bev, Tobacco'!Y33+'HH &amp; Personal Prod.'!Y33+'Food &amp; Staples Retail'!Y33</f>
        <v>222.05064192365219</v>
      </c>
      <c r="Z33" s="174"/>
      <c r="AA33" s="174"/>
      <c r="AB33" s="175"/>
      <c r="AC33" s="175"/>
      <c r="AE33" s="174">
        <f>+'Food, Bev, Tobacco'!AE33+'HH &amp; Personal Prod.'!AE33+'Food &amp; Staples Retail'!AE33</f>
        <v>1171.9496289624092</v>
      </c>
      <c r="AF33" s="174">
        <f>+'Food, Bev, Tobacco'!AF33+'HH &amp; Personal Prod.'!AF33+'Food &amp; Staples Retail'!AF33</f>
        <v>649.09136372157502</v>
      </c>
      <c r="AG33" s="174">
        <f>+'Food, Bev, Tobacco'!AG33+'HH &amp; Personal Prod.'!AG33+'Food &amp; Staples Retail'!AG33</f>
        <v>649.09136372157502</v>
      </c>
    </row>
    <row r="34" spans="1:36" ht="12.75" customHeight="1">
      <c r="M34" s="185"/>
      <c r="R34" s="185"/>
      <c r="W34" s="185"/>
      <c r="AB34" s="185"/>
      <c r="AC34" s="185"/>
    </row>
    <row r="35" spans="1:36" s="171" customFormat="1" ht="12.75" customHeight="1" thickBot="1">
      <c r="A35" s="286"/>
      <c r="B35" s="173" t="s">
        <v>48</v>
      </c>
      <c r="C35" s="170">
        <f t="shared" ref="C35:Y35" si="8">+C24-C27-C30+C33</f>
        <v>55429.487802883901</v>
      </c>
      <c r="D35" s="170">
        <f t="shared" si="8"/>
        <v>63732.211048590521</v>
      </c>
      <c r="E35" s="170">
        <f t="shared" si="8"/>
        <v>62959.033710442178</v>
      </c>
      <c r="F35" s="170">
        <f t="shared" si="8"/>
        <v>64868.880700052468</v>
      </c>
      <c r="G35" s="170">
        <f t="shared" si="8"/>
        <v>69695.45432235561</v>
      </c>
      <c r="H35" s="170">
        <f t="shared" si="8"/>
        <v>73498.019990968111</v>
      </c>
      <c r="I35" s="170">
        <f t="shared" si="8"/>
        <v>73472.72596996295</v>
      </c>
      <c r="J35" s="170">
        <f t="shared" si="8"/>
        <v>75444.871199031913</v>
      </c>
      <c r="K35" s="170">
        <f t="shared" si="8"/>
        <v>79004.724908609147</v>
      </c>
      <c r="L35" s="170">
        <f t="shared" si="8"/>
        <v>76896.904899203655</v>
      </c>
      <c r="M35" s="172">
        <f t="shared" si="8"/>
        <v>77985.59955678109</v>
      </c>
      <c r="N35" s="170">
        <f t="shared" si="8"/>
        <v>18347.926433501376</v>
      </c>
      <c r="O35" s="170">
        <f t="shared" si="8"/>
        <v>19909.140483854691</v>
      </c>
      <c r="P35" s="170">
        <f t="shared" si="8"/>
        <v>21446.522828458837</v>
      </c>
      <c r="Q35" s="170">
        <f t="shared" si="8"/>
        <v>21924.461866682963</v>
      </c>
      <c r="R35" s="172">
        <f t="shared" si="8"/>
        <v>82201.92127880959</v>
      </c>
      <c r="S35" s="170">
        <f t="shared" si="8"/>
        <v>20579.987050704771</v>
      </c>
      <c r="T35" s="170">
        <f t="shared" si="8"/>
        <v>22726.006411342489</v>
      </c>
      <c r="U35" s="170">
        <f t="shared" si="8"/>
        <v>23609.215802359897</v>
      </c>
      <c r="V35" s="170">
        <f t="shared" si="8"/>
        <v>22480.847286296317</v>
      </c>
      <c r="W35" s="172">
        <f t="shared" si="8"/>
        <v>89565.818446444537</v>
      </c>
      <c r="X35" s="170">
        <f t="shared" si="8"/>
        <v>20673.890196839038</v>
      </c>
      <c r="Y35" s="170">
        <f t="shared" si="8"/>
        <v>23154.232407537966</v>
      </c>
      <c r="Z35" s="170"/>
      <c r="AA35" s="170"/>
      <c r="AB35" s="172"/>
      <c r="AC35" s="172"/>
      <c r="AE35" s="170">
        <f>+AE24-AE27-AE30+AE33</f>
        <v>89565.818446444537</v>
      </c>
      <c r="AF35" s="170">
        <f>+AF24-AF27-AF30+AF33</f>
        <v>90767.222010732599</v>
      </c>
      <c r="AG35" s="170">
        <f>+AG24-AG27-AG30+AG33</f>
        <v>95073.383997613419</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f>+'Food, Bev, Tobacco'!C37+'HH &amp; Personal Prod.'!C37+'Food &amp; Staples Retail'!C37</f>
        <v>187.63695194691724</v>
      </c>
      <c r="D37" s="174">
        <f>+'Food, Bev, Tobacco'!D37+'HH &amp; Personal Prod.'!D37+'Food &amp; Staples Retail'!D37</f>
        <v>194.32630492010799</v>
      </c>
      <c r="E37" s="174">
        <f>+'Food, Bev, Tobacco'!E37+'HH &amp; Personal Prod.'!E37+'Food &amp; Staples Retail'!E37</f>
        <v>208.03685311784119</v>
      </c>
      <c r="F37" s="174">
        <f>+'Food, Bev, Tobacco'!F37+'HH &amp; Personal Prod.'!F37+'Food &amp; Staples Retail'!F37</f>
        <v>220.6232651899733</v>
      </c>
      <c r="G37" s="174">
        <f>+'Food, Bev, Tobacco'!G37+'HH &amp; Personal Prod.'!G37+'Food &amp; Staples Retail'!G37</f>
        <v>258.49554610556027</v>
      </c>
      <c r="H37" s="174">
        <f>+'Food, Bev, Tobacco'!H37+'HH &amp; Personal Prod.'!H37+'Food &amp; Staples Retail'!H37</f>
        <v>227.27043911269303</v>
      </c>
      <c r="I37" s="174">
        <f>+'Food, Bev, Tobacco'!I37+'HH &amp; Personal Prod.'!I37+'Food &amp; Staples Retail'!I37</f>
        <v>249.66841116659268</v>
      </c>
      <c r="J37" s="174">
        <f>+'Food, Bev, Tobacco'!J37+'HH &amp; Personal Prod.'!J37+'Food &amp; Staples Retail'!J37</f>
        <v>7.9000781345573259</v>
      </c>
      <c r="K37" s="174">
        <f>+'Food, Bev, Tobacco'!K37+'HH &amp; Personal Prod.'!K37+'Food &amp; Staples Retail'!K37</f>
        <v>727.07347498291529</v>
      </c>
      <c r="L37" s="174">
        <f>+'Food, Bev, Tobacco'!L37+'HH &amp; Personal Prod.'!L37+'Food &amp; Staples Retail'!L37</f>
        <v>923.82598414534539</v>
      </c>
      <c r="M37" s="175">
        <f>+'Food, Bev, Tobacco'!M37+'HH &amp; Personal Prod.'!M37+'Food &amp; Staples Retail'!M37</f>
        <v>331.21356953515942</v>
      </c>
      <c r="N37" s="174">
        <f>+'Food, Bev, Tobacco'!N37+'HH &amp; Personal Prod.'!N37+'Food &amp; Staples Retail'!N37</f>
        <v>58.677351627856829</v>
      </c>
      <c r="O37" s="174">
        <f>+'Food, Bev, Tobacco'!O37+'HH &amp; Personal Prod.'!O37+'Food &amp; Staples Retail'!O37</f>
        <v>59.775071227185045</v>
      </c>
      <c r="P37" s="174">
        <f>+'Food, Bev, Tobacco'!P37+'HH &amp; Personal Prod.'!P37+'Food &amp; Staples Retail'!P37</f>
        <v>59.753844754782712</v>
      </c>
      <c r="Q37" s="174">
        <f>+'Food, Bev, Tobacco'!Q37+'HH &amp; Personal Prod.'!Q37+'Food &amp; Staples Retail'!Q37</f>
        <v>60.178461192688047</v>
      </c>
      <c r="R37" s="175">
        <f>+'Food, Bev, Tobacco'!R37+'HH &amp; Personal Prod.'!R37+'Food &amp; Staples Retail'!R37</f>
        <v>238.3769680598146</v>
      </c>
      <c r="S37" s="174">
        <f>+'Food, Bev, Tobacco'!S37+'HH &amp; Personal Prod.'!S37+'Food &amp; Staples Retail'!S37</f>
        <v>72.503940127426247</v>
      </c>
      <c r="T37" s="174">
        <f>+'Food, Bev, Tobacco'!T37+'HH &amp; Personal Prod.'!T37+'Food &amp; Staples Retail'!T37</f>
        <v>64.282549124346602</v>
      </c>
      <c r="U37" s="174">
        <f>+'Food, Bev, Tobacco'!U37+'HH &amp; Personal Prod.'!U37+'Food &amp; Staples Retail'!U37</f>
        <v>62.893646491328823</v>
      </c>
      <c r="V37" s="174">
        <f>+'Food, Bev, Tobacco'!V37+'HH &amp; Personal Prod.'!V37+'Food &amp; Staples Retail'!V37</f>
        <v>61.739046892870753</v>
      </c>
      <c r="W37" s="175">
        <f>+'Food, Bev, Tobacco'!W37+'HH &amp; Personal Prod.'!W37+'Food &amp; Staples Retail'!W37</f>
        <v>261.41557597021392</v>
      </c>
      <c r="X37" s="174">
        <f>+'Food, Bev, Tobacco'!X37+'HH &amp; Personal Prod.'!X37+'Food &amp; Staples Retail'!X37</f>
        <v>60.697243810895856</v>
      </c>
      <c r="Y37" s="174">
        <f>+'Food, Bev, Tobacco'!Y37+'HH &amp; Personal Prod.'!Y37+'Food &amp; Staples Retail'!Y37</f>
        <v>67.9655881415365</v>
      </c>
      <c r="Z37" s="174"/>
      <c r="AA37" s="174"/>
      <c r="AB37" s="175"/>
      <c r="AC37" s="175"/>
      <c r="AE37" s="174">
        <f>+'Food, Bev, Tobacco'!AE37+'HH &amp; Personal Prod.'!AE37+'Food &amp; Staples Retail'!AE37</f>
        <v>261.41557597021392</v>
      </c>
      <c r="AF37" s="174">
        <f>+'Food, Bev, Tobacco'!AF37+'HH &amp; Personal Prod.'!AF37+'Food &amp; Staples Retail'!AF37</f>
        <v>261.41557597021392</v>
      </c>
      <c r="AG37" s="174">
        <f>+'Food, Bev, Tobacco'!AG37+'HH &amp; Personal Prod.'!AG37+'Food &amp; Staples Retail'!AG37</f>
        <v>261.41557597021392</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f>+'Food, Bev, Tobacco'!C39+'HH &amp; Personal Prod.'!C39+'Food &amp; Staples Retail'!C39</f>
        <v>55241.850850936971</v>
      </c>
      <c r="D39" s="170">
        <f>+'Food, Bev, Tobacco'!D39+'HH &amp; Personal Prod.'!D39+'Food &amp; Staples Retail'!D39</f>
        <v>63537.884743670409</v>
      </c>
      <c r="E39" s="170">
        <f>+'Food, Bev, Tobacco'!E39+'HH &amp; Personal Prod.'!E39+'Food &amp; Staples Retail'!E39</f>
        <v>62750.996857324324</v>
      </c>
      <c r="F39" s="170">
        <f>+'Food, Bev, Tobacco'!F39+'HH &amp; Personal Prod.'!F39+'Food &amp; Staples Retail'!F39</f>
        <v>64648.257434862491</v>
      </c>
      <c r="G39" s="170">
        <f>+'Food, Bev, Tobacco'!G39+'HH &amp; Personal Prod.'!G39+'Food &amp; Staples Retail'!G39</f>
        <v>69436.958776250045</v>
      </c>
      <c r="H39" s="170">
        <f>+'Food, Bev, Tobacco'!H39+'HH &amp; Personal Prod.'!H39+'Food &amp; Staples Retail'!H39</f>
        <v>73270.749551855421</v>
      </c>
      <c r="I39" s="170">
        <f>+'Food, Bev, Tobacco'!I39+'HH &amp; Personal Prod.'!I39+'Food &amp; Staples Retail'!I39</f>
        <v>73223.057558796369</v>
      </c>
      <c r="J39" s="170">
        <f>+'Food, Bev, Tobacco'!J39+'HH &amp; Personal Prod.'!J39+'Food &amp; Staples Retail'!J39</f>
        <v>75436.97112089736</v>
      </c>
      <c r="K39" s="170">
        <f>+'Food, Bev, Tobacco'!K39+'HH &amp; Personal Prod.'!K39+'Food &amp; Staples Retail'!K39</f>
        <v>78277.651433626219</v>
      </c>
      <c r="L39" s="170">
        <f>+'Food, Bev, Tobacco'!L39+'HH &amp; Personal Prod.'!L39+'Food &amp; Staples Retail'!L39</f>
        <v>75973.078915058286</v>
      </c>
      <c r="M39" s="172">
        <f>+'Food, Bev, Tobacco'!M39+'HH &amp; Personal Prod.'!M39+'Food &amp; Staples Retail'!M39</f>
        <v>77654.385987245914</v>
      </c>
      <c r="N39" s="170">
        <f>+'Food, Bev, Tobacco'!N39+'HH &amp; Personal Prod.'!N39+'Food &amp; Staples Retail'!N39</f>
        <v>18289.24908187352</v>
      </c>
      <c r="O39" s="170">
        <f>+'Food, Bev, Tobacco'!O39+'HH &amp; Personal Prod.'!O39+'Food &amp; Staples Retail'!O39</f>
        <v>19849.365412627507</v>
      </c>
      <c r="P39" s="170">
        <f>+'Food, Bev, Tobacco'!P39+'HH &amp; Personal Prod.'!P39+'Food &amp; Staples Retail'!P39</f>
        <v>21386.768983704056</v>
      </c>
      <c r="Q39" s="170">
        <f>+'Food, Bev, Tobacco'!Q39+'HH &amp; Personal Prod.'!Q39+'Food &amp; Staples Retail'!Q39</f>
        <v>21864.283405490274</v>
      </c>
      <c r="R39" s="172">
        <f>+'Food, Bev, Tobacco'!R39+'HH &amp; Personal Prod.'!R39+'Food &amp; Staples Retail'!R39</f>
        <v>81963.544310749785</v>
      </c>
      <c r="S39" s="170">
        <f>+'Food, Bev, Tobacco'!S39+'HH &amp; Personal Prod.'!S39+'Food &amp; Staples Retail'!S39</f>
        <v>20507.483110577341</v>
      </c>
      <c r="T39" s="170">
        <f>+'Food, Bev, Tobacco'!T39+'HH &amp; Personal Prod.'!T39+'Food &amp; Staples Retail'!T39</f>
        <v>22661.723862218147</v>
      </c>
      <c r="U39" s="170">
        <f>+'Food, Bev, Tobacco'!U39+'HH &amp; Personal Prod.'!U39+'Food &amp; Staples Retail'!U39</f>
        <v>23546.322155868569</v>
      </c>
      <c r="V39" s="170">
        <f>+'Food, Bev, Tobacco'!V39+'HH &amp; Personal Prod.'!V39+'Food &amp; Staples Retail'!V39</f>
        <v>22419.108239403449</v>
      </c>
      <c r="W39" s="172">
        <f>+'Food, Bev, Tobacco'!W39+'HH &amp; Personal Prod.'!W39+'Food &amp; Staples Retail'!W39</f>
        <v>89304.402870474325</v>
      </c>
      <c r="X39" s="170">
        <f>+'Food, Bev, Tobacco'!X39+'HH &amp; Personal Prod.'!X39+'Food &amp; Staples Retail'!X39</f>
        <v>20613.192953028141</v>
      </c>
      <c r="Y39" s="170">
        <f>+'Food, Bev, Tobacco'!Y39+'HH &amp; Personal Prod.'!Y39+'Food &amp; Staples Retail'!Y39</f>
        <v>23086.266819396431</v>
      </c>
      <c r="Z39" s="170">
        <f>+'Food, Bev, Tobacco'!Z39+'HH &amp; Personal Prod.'!Z39+'Food &amp; Staples Retail'!Z39</f>
        <v>24020.755054531764</v>
      </c>
      <c r="AA39" s="170">
        <f>+'Food, Bev, Tobacco'!AA39+'HH &amp; Personal Prod.'!AA39+'Food &amp; Staples Retail'!AA39</f>
        <v>22481.540842060967</v>
      </c>
      <c r="AB39" s="172">
        <f>+'Food, Bev, Tobacco'!AB39+'HH &amp; Personal Prod.'!AB39+'Food &amp; Staples Retail'!AB39</f>
        <v>89738.272687730001</v>
      </c>
      <c r="AC39" s="172">
        <f>+'Food, Bev, Tobacco'!AC39+'HH &amp; Personal Prod.'!AC39+'Food &amp; Staples Retail'!AC39</f>
        <v>94403.668529810107</v>
      </c>
      <c r="AE39" s="170">
        <f>+'Food, Bev, Tobacco'!AE39+'HH &amp; Personal Prod.'!AE39+'Food &amp; Staples Retail'!AE39</f>
        <v>89304.402870474325</v>
      </c>
      <c r="AF39" s="170">
        <f>+'Food, Bev, Tobacco'!AF39+'HH &amp; Personal Prod.'!AF39+'Food &amp; Staples Retail'!AF39</f>
        <v>90505.806434762402</v>
      </c>
      <c r="AG39" s="170">
        <f>+'Food, Bev, Tobacco'!AG39+'HH &amp; Personal Prod.'!AG39+'Food &amp; Staples Retail'!AG39</f>
        <v>94811.968421643222</v>
      </c>
      <c r="AI39" s="245">
        <f>+AF39/AB39-1</f>
        <v>8.5530256382719827E-3</v>
      </c>
      <c r="AJ39" s="245">
        <f>+AG39/AC39-1</f>
        <v>4.325042640733745E-3</v>
      </c>
    </row>
    <row r="40" spans="1:36" s="234" customFormat="1" ht="12.75" customHeight="1" thickTop="1">
      <c r="A40" s="278"/>
      <c r="B40" s="458" t="s">
        <v>47</v>
      </c>
      <c r="C40" s="386">
        <v>6.9621935322874959E-2</v>
      </c>
      <c r="D40" s="386">
        <v>7.4188506135240778E-2</v>
      </c>
      <c r="E40" s="386">
        <v>6.8332281590082714E-2</v>
      </c>
      <c r="F40" s="386">
        <v>7.2205550097151461E-2</v>
      </c>
      <c r="G40" s="386">
        <v>7.2372402913722031E-2</v>
      </c>
      <c r="H40" s="386">
        <v>7.0935734366539618E-2</v>
      </c>
      <c r="I40" s="386">
        <v>6.8215197436312464E-2</v>
      </c>
      <c r="J40" s="386">
        <v>6.9300215638718882E-2</v>
      </c>
      <c r="K40" s="386">
        <v>7.1235951418791119E-2</v>
      </c>
      <c r="L40" s="386">
        <v>7.0522763803400029E-2</v>
      </c>
      <c r="M40" s="459">
        <v>7.2260862030757406E-2</v>
      </c>
      <c r="N40" s="386">
        <v>6.8613776981290689E-2</v>
      </c>
      <c r="O40" s="386">
        <v>7.1414896258477314E-2</v>
      </c>
      <c r="P40" s="386">
        <v>7.4068726201522175E-2</v>
      </c>
      <c r="Q40" s="386">
        <v>7.4226270323283286E-2</v>
      </c>
      <c r="R40" s="459">
        <v>7.3168455407778596E-2</v>
      </c>
      <c r="S40" s="386">
        <v>7.1810347589244858E-2</v>
      </c>
      <c r="T40" s="386">
        <v>7.8849704985541766E-2</v>
      </c>
      <c r="U40" s="386">
        <v>7.9253249483859506E-2</v>
      </c>
      <c r="V40" s="386">
        <v>7.5329915850172791E-2</v>
      </c>
      <c r="W40" s="459">
        <v>7.6505752177779246E-2</v>
      </c>
      <c r="X40" s="386">
        <v>7.0664051200604372E-2</v>
      </c>
      <c r="Y40" s="386">
        <v>7.8272044347561201E-2</v>
      </c>
      <c r="Z40" s="386">
        <v>7.7592499889515471E-2</v>
      </c>
      <c r="AA40" s="386">
        <v>7.2288622657896359E-2</v>
      </c>
      <c r="AB40" s="459">
        <v>7.4210081250025275E-2</v>
      </c>
      <c r="AC40" s="459">
        <v>7.5347931080662719E-2</v>
      </c>
      <c r="AE40" s="384">
        <f>INDEX(C40:AD40,1,MATCH(AE$2,$C$2:$AD$2,0))</f>
        <v>7.6505752177779246E-2</v>
      </c>
      <c r="AF40" s="384">
        <f>+AF39/AF$3</f>
        <v>7.4897127114396903E-2</v>
      </c>
      <c r="AG40" s="384">
        <f>+AG39/AG$3</f>
        <v>7.5840993048341895E-2</v>
      </c>
    </row>
    <row r="41" spans="1:36">
      <c r="A41" s="168"/>
      <c r="B41" s="458" t="s">
        <v>46</v>
      </c>
      <c r="C41" s="386"/>
      <c r="D41" s="384">
        <v>4.2969539509793098E-2</v>
      </c>
      <c r="E41" s="384">
        <v>-1.2384546472086755E-2</v>
      </c>
      <c r="F41" s="384">
        <v>3.0234748012879065E-2</v>
      </c>
      <c r="G41" s="384">
        <v>7.4073169662964178E-2</v>
      </c>
      <c r="H41" s="384">
        <v>5.5212538728246718E-2</v>
      </c>
      <c r="I41" s="384">
        <v>-2.3060935003308747E-2</v>
      </c>
      <c r="J41" s="384">
        <v>2.7506774408048162E-2</v>
      </c>
      <c r="K41" s="384">
        <v>3.7656341055585907E-2</v>
      </c>
      <c r="L41" s="384">
        <v>-2.9441002334134381E-2</v>
      </c>
      <c r="M41" s="385">
        <v>1.8324820541750775E-2</v>
      </c>
      <c r="N41" s="384"/>
      <c r="O41" s="384"/>
      <c r="P41" s="384"/>
      <c r="Q41" s="384"/>
      <c r="R41" s="385">
        <v>5.5491499529873201E-2</v>
      </c>
      <c r="S41" s="384">
        <v>0.1212862277053417</v>
      </c>
      <c r="T41" s="384">
        <v>0.14168505597672731</v>
      </c>
      <c r="U41" s="384">
        <v>0.10097613032665254</v>
      </c>
      <c r="V41" s="384">
        <v>2.5375852646231767E-2</v>
      </c>
      <c r="W41" s="385">
        <v>8.9562483192442421E-2</v>
      </c>
      <c r="X41" s="384">
        <v>5.1546960629351712E-3</v>
      </c>
      <c r="Y41" s="384">
        <v>1.8733921556871591E-2</v>
      </c>
      <c r="Z41" s="384">
        <v>2.0148917335056193E-2</v>
      </c>
      <c r="AA41" s="384">
        <v>2.7847942028214057E-3</v>
      </c>
      <c r="AB41" s="385">
        <v>4.8583250468059447E-3</v>
      </c>
      <c r="AC41" s="385">
        <v>5.1988919580775228E-2</v>
      </c>
      <c r="AD41" s="234"/>
      <c r="AE41" s="384">
        <f>INDEX(C41:AD41,1,MATCH(AE$2,$C$2:$AD$2,0))</f>
        <v>8.9562483192442421E-2</v>
      </c>
      <c r="AF41" s="386">
        <f>+AF39/AE39-1</f>
        <v>1.3452904063762317E-2</v>
      </c>
      <c r="AG41" s="386">
        <f>+AG39/AF39-1</f>
        <v>4.7578847772432598E-2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f>+'Food, Bev, Tobacco'!C43+'HH &amp; Personal Prod.'!C43+'Food &amp; Staples Retail'!C43</f>
        <v>156939.02081656107</v>
      </c>
      <c r="D43" s="174">
        <f>+'Food, Bev, Tobacco'!D43+'HH &amp; Personal Prod.'!D43+'Food &amp; Staples Retail'!D43</f>
        <v>156767.44119116379</v>
      </c>
      <c r="E43" s="174">
        <f>+'Food, Bev, Tobacco'!E43+'HH &amp; Personal Prod.'!E43+'Food &amp; Staples Retail'!E43</f>
        <v>183620.77609546832</v>
      </c>
      <c r="F43" s="174">
        <f>+'Food, Bev, Tobacco'!F43+'HH &amp; Personal Prod.'!F43+'Food &amp; Staples Retail'!F43</f>
        <v>195132.28639241896</v>
      </c>
      <c r="G43" s="174">
        <f>+'Food, Bev, Tobacco'!G43+'HH &amp; Personal Prod.'!G43+'Food &amp; Staples Retail'!G43</f>
        <v>214658.6368731762</v>
      </c>
      <c r="H43" s="174">
        <f>+'Food, Bev, Tobacco'!H43+'HH &amp; Personal Prod.'!H43+'Food &amp; Staples Retail'!H43</f>
        <v>245157.83670628996</v>
      </c>
      <c r="I43" s="174">
        <f>+'Food, Bev, Tobacco'!I43+'HH &amp; Personal Prod.'!I43+'Food &amp; Staples Retail'!I43</f>
        <v>255711.10704459154</v>
      </c>
      <c r="J43" s="174">
        <f>+'Food, Bev, Tobacco'!J43+'HH &amp; Personal Prod.'!J43+'Food &amp; Staples Retail'!J43</f>
        <v>273793.72048138332</v>
      </c>
      <c r="K43" s="174">
        <f>+'Food, Bev, Tobacco'!K43+'HH &amp; Personal Prod.'!K43+'Food &amp; Staples Retail'!K43</f>
        <v>294725.45367910329</v>
      </c>
      <c r="L43" s="174">
        <f>+'Food, Bev, Tobacco'!L43+'HH &amp; Personal Prod.'!L43+'Food &amp; Staples Retail'!L43</f>
        <v>309191.38589261693</v>
      </c>
      <c r="M43" s="175">
        <f>+'Food, Bev, Tobacco'!M43+'HH &amp; Personal Prod.'!M43+'Food &amp; Staples Retail'!M43</f>
        <v>318328.37464694015</v>
      </c>
      <c r="N43" s="174">
        <f>+'Food, Bev, Tobacco'!N43+'HH &amp; Personal Prod.'!N43+'Food &amp; Staples Retail'!N43</f>
        <v>334903.93179386377</v>
      </c>
      <c r="O43" s="174">
        <f>+'Food, Bev, Tobacco'!O43+'HH &amp; Personal Prod.'!O43+'Food &amp; Staples Retail'!O43</f>
        <v>343085.28118436207</v>
      </c>
      <c r="P43" s="174">
        <f>+'Food, Bev, Tobacco'!P43+'HH &amp; Personal Prod.'!P43+'Food &amp; Staples Retail'!P43</f>
        <v>353560.11505165946</v>
      </c>
      <c r="Q43" s="174">
        <f>+'Food, Bev, Tobacco'!Q43+'HH &amp; Personal Prod.'!Q43+'Food &amp; Staples Retail'!Q43</f>
        <v>359574.61733357538</v>
      </c>
      <c r="R43" s="175">
        <f>+'Food, Bev, Tobacco'!R43+'HH &amp; Personal Prod.'!R43+'Food &amp; Staples Retail'!R43</f>
        <v>347827.1447087953</v>
      </c>
      <c r="S43" s="174">
        <f>+'Food, Bev, Tobacco'!S43+'HH &amp; Personal Prod.'!S43+'Food &amp; Staples Retail'!S43</f>
        <v>365906.14462600788</v>
      </c>
      <c r="T43" s="174">
        <f>+'Food, Bev, Tobacco'!T43+'HH &amp; Personal Prod.'!T43+'Food &amp; Staples Retail'!T43</f>
        <v>372190.24190605863</v>
      </c>
      <c r="U43" s="174">
        <f>+'Food, Bev, Tobacco'!U43+'HH &amp; Personal Prod.'!U43+'Food &amp; Staples Retail'!U43</f>
        <v>369173.59674356144</v>
      </c>
      <c r="V43" s="174">
        <f>+'Food, Bev, Tobacco'!V43+'HH &amp; Personal Prod.'!V43+'Food &amp; Staples Retail'!V43</f>
        <v>375793.09531526029</v>
      </c>
      <c r="W43" s="175">
        <f>+'Food, Bev, Tobacco'!W43+'HH &amp; Personal Prod.'!W43+'Food &amp; Staples Retail'!W43</f>
        <v>370763.40095455805</v>
      </c>
      <c r="X43" s="174">
        <f>+'Food, Bev, Tobacco'!X43+'HH &amp; Personal Prod.'!X43+'Food &amp; Staples Retail'!X43</f>
        <v>397509.46036756056</v>
      </c>
      <c r="Y43" s="174">
        <f>+'Food, Bev, Tobacco'!Y43+'HH &amp; Personal Prod.'!Y43+'Food &amp; Staples Retail'!Y43</f>
        <v>407400.88715618383</v>
      </c>
      <c r="Z43" s="174"/>
      <c r="AA43" s="174"/>
      <c r="AB43" s="175"/>
      <c r="AC43" s="175"/>
      <c r="AE43" s="174">
        <f>+'Food, Bev, Tobacco'!AE43+'HH &amp; Personal Prod.'!AE43+'Food &amp; Staples Retail'!AE43</f>
        <v>370763.40095455805</v>
      </c>
      <c r="AF43" s="174">
        <f>+'Food, Bev, Tobacco'!AF43+'HH &amp; Personal Prod.'!AF43+'Food &amp; Staples Retail'!AF43</f>
        <v>404936.54358090204</v>
      </c>
      <c r="AG43" s="268">
        <f>+'Food, Bev, Tobacco'!AG43+'HH &amp; Personal Prod.'!AG43+'Food &amp; Staples Retail'!AG43</f>
        <v>404936.54358090204</v>
      </c>
    </row>
    <row r="44" spans="1:36" ht="12.75" customHeight="1">
      <c r="B44" s="168" t="s">
        <v>40</v>
      </c>
      <c r="C44" s="174">
        <f>+'Food, Bev, Tobacco'!C44+'HH &amp; Personal Prod.'!C44+'Food &amp; Staples Retail'!C44</f>
        <v>36823.285479306025</v>
      </c>
      <c r="D44" s="174">
        <f>+'Food, Bev, Tobacco'!D44+'HH &amp; Personal Prod.'!D44+'Food &amp; Staples Retail'!D44</f>
        <v>33266.081920037403</v>
      </c>
      <c r="E44" s="174">
        <f>+'Food, Bev, Tobacco'!E44+'HH &amp; Personal Prod.'!E44+'Food &amp; Staples Retail'!E44</f>
        <v>35752.733376917284</v>
      </c>
      <c r="F44" s="174">
        <f>+'Food, Bev, Tobacco'!F44+'HH &amp; Personal Prod.'!F44+'Food &amp; Staples Retail'!F44</f>
        <v>43926.804254355324</v>
      </c>
      <c r="G44" s="174">
        <f>+'Food, Bev, Tobacco'!G44+'HH &amp; Personal Prod.'!G44+'Food &amp; Staples Retail'!G44</f>
        <v>51866.733363564155</v>
      </c>
      <c r="H44" s="174">
        <f>+'Food, Bev, Tobacco'!H44+'HH &amp; Personal Prod.'!H44+'Food &amp; Staples Retail'!H44</f>
        <v>55525.985516137589</v>
      </c>
      <c r="I44" s="174">
        <f>+'Food, Bev, Tobacco'!I44+'HH &amp; Personal Prod.'!I44+'Food &amp; Staples Retail'!I44</f>
        <v>61299.875924572792</v>
      </c>
      <c r="J44" s="174">
        <f>+'Food, Bev, Tobacco'!J44+'HH &amp; Personal Prod.'!J44+'Food &amp; Staples Retail'!J44</f>
        <v>70899.456290227696</v>
      </c>
      <c r="K44" s="174">
        <f>+'Food, Bev, Tobacco'!K44+'HH &amp; Personal Prod.'!K44+'Food &amp; Staples Retail'!K44</f>
        <v>80165.790786045327</v>
      </c>
      <c r="L44" s="174">
        <f>+'Food, Bev, Tobacco'!L44+'HH &amp; Personal Prod.'!L44+'Food &amp; Staples Retail'!L44</f>
        <v>82235.465311947002</v>
      </c>
      <c r="M44" s="175">
        <f>+'Food, Bev, Tobacco'!M44+'HH &amp; Personal Prod.'!M44+'Food &amp; Staples Retail'!M44</f>
        <v>91760.756479245043</v>
      </c>
      <c r="N44" s="174">
        <f>+'Food, Bev, Tobacco'!N44+'HH &amp; Personal Prod.'!N44+'Food &amp; Staples Retail'!N44</f>
        <v>97880.745870314393</v>
      </c>
      <c r="O44" s="174">
        <f>+'Food, Bev, Tobacco'!O44+'HH &amp; Personal Prod.'!O44+'Food &amp; Staples Retail'!O44</f>
        <v>100976.24042536448</v>
      </c>
      <c r="P44" s="174">
        <f>+'Food, Bev, Tobacco'!P44+'HH &amp; Personal Prod.'!P44+'Food &amp; Staples Retail'!P44</f>
        <v>100701.98454984266</v>
      </c>
      <c r="Q44" s="174">
        <f>+'Food, Bev, Tobacco'!Q44+'HH &amp; Personal Prod.'!Q44+'Food &amp; Staples Retail'!Q44</f>
        <v>97570.454212499972</v>
      </c>
      <c r="R44" s="175">
        <f>+'Food, Bev, Tobacco'!R44+'HH &amp; Personal Prod.'!R44+'Food &amp; Staples Retail'!R44</f>
        <v>99395.484904459881</v>
      </c>
      <c r="S44" s="174">
        <f>+'Food, Bev, Tobacco'!S44+'HH &amp; Personal Prod.'!S44+'Food &amp; Staples Retail'!S44</f>
        <v>94253.494295942306</v>
      </c>
      <c r="T44" s="174">
        <f>+'Food, Bev, Tobacco'!T44+'HH &amp; Personal Prod.'!T44+'Food &amp; Staples Retail'!T44</f>
        <v>90430.920668262013</v>
      </c>
      <c r="U44" s="174">
        <f>+'Food, Bev, Tobacco'!U44+'HH &amp; Personal Prod.'!U44+'Food &amp; Staples Retail'!U44</f>
        <v>83347.929955789368</v>
      </c>
      <c r="V44" s="174">
        <f>+'Food, Bev, Tobacco'!V44+'HH &amp; Personal Prod.'!V44+'Food &amp; Staples Retail'!V44</f>
        <v>77257.678546447656</v>
      </c>
      <c r="W44" s="175">
        <f>+'Food, Bev, Tobacco'!W44+'HH &amp; Personal Prod.'!W44+'Food &amp; Staples Retail'!W44</f>
        <v>86317.974087481765</v>
      </c>
      <c r="X44" s="174">
        <f>+'Food, Bev, Tobacco'!X44+'HH &amp; Personal Prod.'!X44+'Food &amp; Staples Retail'!X44</f>
        <v>68172.548250282023</v>
      </c>
      <c r="Y44" s="174">
        <f>+'Food, Bev, Tobacco'!Y44+'HH &amp; Personal Prod.'!Y44+'Food &amp; Staples Retail'!Y44</f>
        <v>61264.070432983812</v>
      </c>
      <c r="Z44" s="174"/>
      <c r="AA44" s="174"/>
      <c r="AB44" s="175"/>
      <c r="AC44" s="175"/>
      <c r="AE44" s="174">
        <f>+'Food, Bev, Tobacco'!AE44+'HH &amp; Personal Prod.'!AE44+'Food &amp; Staples Retail'!AE44</f>
        <v>86317.974087481765</v>
      </c>
      <c r="AF44" s="456">
        <f>+'Food, Bev, Tobacco'!AF44+'HH &amp; Personal Prod.'!AF44+'Food &amp; Staples Retail'!AF44</f>
        <v>61141.793227848146</v>
      </c>
      <c r="AG44" s="292">
        <f>+'Food, Bev, Tobacco'!AG44+'HH &amp; Personal Prod.'!AG44+'Food &amp; Staples Retail'!AG44</f>
        <v>61141.793227848146</v>
      </c>
    </row>
    <row r="45" spans="1:36" ht="12.75" customHeight="1">
      <c r="M45" s="185"/>
      <c r="R45" s="185"/>
      <c r="W45" s="185"/>
      <c r="AB45" s="185"/>
      <c r="AC45" s="185"/>
    </row>
  </sheetData>
  <mergeCells count="1">
    <mergeCell ref="AI1:AJ1"/>
  </mergeCells>
  <pageMargins left="0.7" right="0.7" top="0.75" bottom="0.75" header="0.3" footer="0.3"/>
  <pageSetup orientation="portrait" horizontalDpi="90" verticalDpi="9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78</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301996.21649395738</v>
      </c>
      <c r="D3" s="179">
        <v>303546.32719906745</v>
      </c>
      <c r="E3" s="179">
        <v>324408.79298441525</v>
      </c>
      <c r="F3" s="179">
        <v>316909.99830450577</v>
      </c>
      <c r="G3" s="179">
        <v>357567.16588101117</v>
      </c>
      <c r="H3" s="179">
        <v>393822.43127839541</v>
      </c>
      <c r="I3" s="179">
        <v>402372.09929321439</v>
      </c>
      <c r="J3" s="179">
        <v>405293.95417711849</v>
      </c>
      <c r="K3" s="179">
        <v>391248.51771692297</v>
      </c>
      <c r="L3" s="179">
        <v>364321.77835228998</v>
      </c>
      <c r="M3" s="180">
        <v>350142.36029215396</v>
      </c>
      <c r="N3" s="179">
        <v>81013.029462502585</v>
      </c>
      <c r="O3" s="179">
        <v>87481.103868903447</v>
      </c>
      <c r="P3" s="179">
        <v>89786.490249428898</v>
      </c>
      <c r="Q3" s="179">
        <v>94706.958237683953</v>
      </c>
      <c r="R3" s="180">
        <v>353025.49989781575</v>
      </c>
      <c r="S3" s="179">
        <v>84152.205730568414</v>
      </c>
      <c r="T3" s="179">
        <v>92370.750426138402</v>
      </c>
      <c r="U3" s="179">
        <v>92070.544696640151</v>
      </c>
      <c r="V3" s="179">
        <v>94615.377191047737</v>
      </c>
      <c r="W3" s="180">
        <v>363880.52375013841</v>
      </c>
      <c r="X3" s="179">
        <v>85927.813389711722</v>
      </c>
      <c r="Y3" s="179">
        <v>94343.355800765625</v>
      </c>
      <c r="Z3" s="179">
        <v>96035.375662622813</v>
      </c>
      <c r="AA3" s="179">
        <v>98605.077141869377</v>
      </c>
      <c r="AB3" s="180">
        <v>375846.71115483728</v>
      </c>
      <c r="AC3" s="180">
        <v>386829.49140861636</v>
      </c>
      <c r="AE3" s="179">
        <f>INDEX(C3:AD3,1,MATCH(AE$2,$C$2:$AD$2,0))</f>
        <v>363880.52375013841</v>
      </c>
      <c r="AF3" s="179">
        <f>+AE3*(1+AF4)</f>
        <v>375160.81998639269</v>
      </c>
      <c r="AG3" s="179">
        <f>+AF3*(1+AG4)</f>
        <v>386040.48376599804</v>
      </c>
      <c r="AI3" s="245">
        <f>+AF3/AB3-1</f>
        <v>-1.8249226295931065E-3</v>
      </c>
      <c r="AJ3" s="245">
        <f>+AG3/AC3-1</f>
        <v>-2.0396781014425658E-3</v>
      </c>
    </row>
    <row r="4" spans="1:37" s="234" customFormat="1" ht="12.75" customHeight="1">
      <c r="A4" s="278"/>
      <c r="B4" s="458" t="s">
        <v>60</v>
      </c>
      <c r="C4" s="386"/>
      <c r="D4" s="384">
        <v>5.1328812099242782E-3</v>
      </c>
      <c r="E4" s="384">
        <v>6.8729099699058605E-2</v>
      </c>
      <c r="F4" s="384">
        <v>-2.3115263340811265E-2</v>
      </c>
      <c r="G4" s="384">
        <v>0.12829247355408335</v>
      </c>
      <c r="H4" s="384">
        <v>0.10139428017126439</v>
      </c>
      <c r="I4" s="384">
        <v>2.1709449070906661E-2</v>
      </c>
      <c r="J4" s="384">
        <v>6.646472773275125E-4</v>
      </c>
      <c r="K4" s="384">
        <v>-3.4654937028884225E-2</v>
      </c>
      <c r="L4" s="384">
        <v>-6.8822597774325867E-2</v>
      </c>
      <c r="M4" s="385">
        <v>-3.8920039653585814E-2</v>
      </c>
      <c r="N4" s="384"/>
      <c r="O4" s="384"/>
      <c r="P4" s="384"/>
      <c r="Q4" s="384"/>
      <c r="R4" s="385">
        <v>8.2341925245952297E-3</v>
      </c>
      <c r="S4" s="384">
        <v>3.8749029494308918E-2</v>
      </c>
      <c r="T4" s="384">
        <v>5.5893745517459736E-2</v>
      </c>
      <c r="U4" s="384">
        <v>2.5438731827762684E-2</v>
      </c>
      <c r="V4" s="384">
        <v>-9.6699385494336543E-4</v>
      </c>
      <c r="W4" s="385">
        <v>3.0748554581651044E-2</v>
      </c>
      <c r="X4" s="384">
        <v>2.1099953872014909E-2</v>
      </c>
      <c r="Y4" s="384">
        <v>2.1355303118432145E-2</v>
      </c>
      <c r="Z4" s="384">
        <v>4.306296849927671E-2</v>
      </c>
      <c r="AA4" s="384">
        <v>4.2167563764668126E-2</v>
      </c>
      <c r="AB4" s="385">
        <v>3.2884935091814782E-2</v>
      </c>
      <c r="AC4" s="385">
        <f>+AC3/AB3-1</f>
        <v>2.922143503672836E-2</v>
      </c>
      <c r="AE4" s="384">
        <f>INDEX(C4:AD4,1,MATCH(AE$2,$C$2:$AD$2,0))</f>
        <v>3.0748554581651044E-2</v>
      </c>
      <c r="AF4" s="476">
        <v>3.1E-2</v>
      </c>
      <c r="AG4" s="476">
        <v>2.9000000000000001E-2</v>
      </c>
    </row>
    <row r="5" spans="1:37" s="187" customFormat="1" ht="12.75" customHeight="1">
      <c r="A5" s="313"/>
      <c r="B5" s="458" t="s">
        <v>93</v>
      </c>
      <c r="C5" s="384"/>
      <c r="D5" s="384"/>
      <c r="E5" s="384"/>
      <c r="F5" s="384"/>
      <c r="G5" s="384"/>
      <c r="H5" s="384"/>
      <c r="I5" s="384"/>
      <c r="J5" s="384"/>
      <c r="K5" s="384"/>
      <c r="L5" s="384"/>
      <c r="M5" s="385"/>
      <c r="N5" s="384"/>
      <c r="O5" s="384">
        <v>7.983992759330949E-2</v>
      </c>
      <c r="P5" s="384">
        <v>2.6352963995290191E-2</v>
      </c>
      <c r="Q5" s="384">
        <v>5.4801874698363617E-2</v>
      </c>
      <c r="R5" s="385"/>
      <c r="S5" s="384">
        <v>-0.11144643121814246</v>
      </c>
      <c r="T5" s="384">
        <v>9.7662855349073707E-2</v>
      </c>
      <c r="U5" s="384">
        <v>-3.2500085591304906E-3</v>
      </c>
      <c r="V5" s="384">
        <v>2.7640028662722305E-2</v>
      </c>
      <c r="W5" s="385"/>
      <c r="X5" s="384">
        <v>-9.1819787219090787E-2</v>
      </c>
      <c r="Y5" s="384">
        <v>9.7937350888781083E-2</v>
      </c>
      <c r="Z5" s="384">
        <v>1.7934700832885397E-2</v>
      </c>
      <c r="AA5" s="384">
        <v>2.6757863563464879E-2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54484.870359135704</v>
      </c>
      <c r="D7" s="466">
        <f t="shared" si="1"/>
        <v>60385.512178640973</v>
      </c>
      <c r="E7" s="466">
        <f t="shared" si="1"/>
        <v>55498.63226129696</v>
      </c>
      <c r="F7" s="466">
        <f t="shared" si="1"/>
        <v>59242.253123560899</v>
      </c>
      <c r="G7" s="466">
        <f t="shared" si="1"/>
        <v>68098.254495036119</v>
      </c>
      <c r="H7" s="466">
        <f t="shared" si="1"/>
        <v>74558.204617055148</v>
      </c>
      <c r="I7" s="466">
        <f t="shared" si="1"/>
        <v>74336.658702635817</v>
      </c>
      <c r="J7" s="466">
        <f t="shared" si="1"/>
        <v>74755.474913809972</v>
      </c>
      <c r="K7" s="466">
        <f t="shared" si="1"/>
        <v>75634.109711327852</v>
      </c>
      <c r="L7" s="466">
        <f t="shared" si="1"/>
        <v>74610.880897724463</v>
      </c>
      <c r="M7" s="482">
        <f t="shared" si="1"/>
        <v>76233.74494284566</v>
      </c>
      <c r="N7" s="466">
        <f t="shared" si="1"/>
        <v>17519.183364539156</v>
      </c>
      <c r="O7" s="466">
        <f t="shared" si="1"/>
        <v>20159.743542697172</v>
      </c>
      <c r="P7" s="466">
        <f t="shared" si="1"/>
        <v>20789.125187722431</v>
      </c>
      <c r="Q7" s="466">
        <f t="shared" si="1"/>
        <v>20394.126232421822</v>
      </c>
      <c r="R7" s="482">
        <f t="shared" si="1"/>
        <v>79084.434291916041</v>
      </c>
      <c r="S7" s="466">
        <f t="shared" si="1"/>
        <v>17667.45218600372</v>
      </c>
      <c r="T7" s="466">
        <f t="shared" si="1"/>
        <v>21112.004504788085</v>
      </c>
      <c r="U7" s="466">
        <f t="shared" si="1"/>
        <v>21102.294454688988</v>
      </c>
      <c r="V7" s="466">
        <f t="shared" si="1"/>
        <v>19504.732947744607</v>
      </c>
      <c r="W7" s="482">
        <f t="shared" si="1"/>
        <v>79436.886027108951</v>
      </c>
      <c r="X7" s="466">
        <f t="shared" si="1"/>
        <v>18238.409791690552</v>
      </c>
      <c r="Y7" s="466">
        <f t="shared" si="1"/>
        <v>21118.629395086689</v>
      </c>
      <c r="Z7" s="466"/>
      <c r="AA7" s="466"/>
      <c r="AB7" s="482"/>
      <c r="AC7" s="482"/>
      <c r="AE7" s="466"/>
      <c r="AF7" s="466"/>
      <c r="AG7" s="466"/>
    </row>
    <row r="8" spans="1:37" s="234" customFormat="1" ht="12.75" customHeight="1">
      <c r="A8" s="278"/>
      <c r="B8" s="458" t="s">
        <v>58</v>
      </c>
      <c r="C8" s="386">
        <f t="shared" ref="C8:Y8" si="2">+C7/C3</f>
        <v>0.18041573828864801</v>
      </c>
      <c r="D8" s="384">
        <f t="shared" si="2"/>
        <v>0.19893343047777942</v>
      </c>
      <c r="E8" s="384">
        <f t="shared" si="2"/>
        <v>0.1710762268517276</v>
      </c>
      <c r="F8" s="384">
        <f t="shared" si="2"/>
        <v>0.1869371538938871</v>
      </c>
      <c r="G8" s="384">
        <f t="shared" si="2"/>
        <v>0.19044884707813861</v>
      </c>
      <c r="H8" s="384">
        <f t="shared" si="2"/>
        <v>0.18931934469814268</v>
      </c>
      <c r="I8" s="384">
        <f t="shared" si="2"/>
        <v>0.18474605677981071</v>
      </c>
      <c r="J8" s="384">
        <f t="shared" si="2"/>
        <v>0.18444754515420406</v>
      </c>
      <c r="K8" s="384">
        <f t="shared" si="2"/>
        <v>0.19331475082047675</v>
      </c>
      <c r="L8" s="384">
        <f t="shared" si="2"/>
        <v>0.20479390838276382</v>
      </c>
      <c r="M8" s="385">
        <f t="shared" si="2"/>
        <v>0.21772214272856696</v>
      </c>
      <c r="N8" s="384">
        <f t="shared" si="2"/>
        <v>0.21625142869947883</v>
      </c>
      <c r="O8" s="384">
        <f t="shared" si="2"/>
        <v>0.23044683538639335</v>
      </c>
      <c r="P8" s="384">
        <f t="shared" si="2"/>
        <v>0.2315395682576496</v>
      </c>
      <c r="Q8" s="384">
        <f t="shared" si="2"/>
        <v>0.2153392592468141</v>
      </c>
      <c r="R8" s="385">
        <f t="shared" si="2"/>
        <v>0.2240190420091672</v>
      </c>
      <c r="S8" s="384">
        <f t="shared" si="2"/>
        <v>0.20994639454335767</v>
      </c>
      <c r="T8" s="384">
        <f t="shared" si="2"/>
        <v>0.22855724791009127</v>
      </c>
      <c r="U8" s="384">
        <f t="shared" si="2"/>
        <v>0.22919701978757878</v>
      </c>
      <c r="V8" s="384">
        <f t="shared" si="2"/>
        <v>0.20614760017666658</v>
      </c>
      <c r="W8" s="385">
        <f t="shared" si="2"/>
        <v>0.21830485789246293</v>
      </c>
      <c r="X8" s="384">
        <f t="shared" si="2"/>
        <v>0.21225269295487817</v>
      </c>
      <c r="Y8" s="384">
        <f t="shared" si="2"/>
        <v>0.22384861356516753</v>
      </c>
      <c r="Z8" s="384"/>
      <c r="AA8" s="384"/>
      <c r="AB8" s="385"/>
      <c r="AC8" s="385"/>
      <c r="AE8" s="384"/>
      <c r="AF8" s="384"/>
      <c r="AG8" s="384"/>
    </row>
    <row r="9" spans="1:37" s="187" customFormat="1" ht="12.75" customHeight="1">
      <c r="A9" s="313"/>
      <c r="B9" s="465" t="s">
        <v>56</v>
      </c>
      <c r="C9" s="384"/>
      <c r="D9" s="384">
        <f t="shared" ref="D9:M9" si="3">+(D7-C7)/(D$3-C$3)</f>
        <v>3.8065938129794912</v>
      </c>
      <c r="E9" s="384">
        <f t="shared" si="3"/>
        <v>-0.23424268097667458</v>
      </c>
      <c r="F9" s="384">
        <f t="shared" si="3"/>
        <v>-0.49922967917680466</v>
      </c>
      <c r="G9" s="384">
        <f t="shared" si="3"/>
        <v>0.21782140516332593</v>
      </c>
      <c r="H9" s="384">
        <f t="shared" si="3"/>
        <v>0.17817963959753841</v>
      </c>
      <c r="I9" s="384">
        <f t="shared" si="3"/>
        <v>-2.5912809016131241E-2</v>
      </c>
      <c r="J9" s="384">
        <f t="shared" si="3"/>
        <v>0.14333915537055833</v>
      </c>
      <c r="K9" s="384">
        <f t="shared" si="3"/>
        <v>-6.2556603349985807E-2</v>
      </c>
      <c r="L9" s="384">
        <f t="shared" si="3"/>
        <v>3.8000472309222579E-2</v>
      </c>
      <c r="M9" s="385">
        <f t="shared" si="3"/>
        <v>-0.11445209092774496</v>
      </c>
      <c r="N9" s="384"/>
      <c r="O9" s="384"/>
      <c r="P9" s="384"/>
      <c r="Q9" s="384"/>
      <c r="R9" s="385">
        <f t="shared" ref="R9:Y9" si="4">+(R7-M7)/(R$3-M$3)</f>
        <v>0.98874481952670945</v>
      </c>
      <c r="S9" s="384">
        <f t="shared" si="4"/>
        <v>4.7231760437561672E-2</v>
      </c>
      <c r="T9" s="384">
        <f t="shared" si="4"/>
        <v>0.19475046937327248</v>
      </c>
      <c r="U9" s="384">
        <f t="shared" si="4"/>
        <v>0.13711112156232769</v>
      </c>
      <c r="V9" s="384">
        <f t="shared" si="4"/>
        <v>9.7115431341390508</v>
      </c>
      <c r="W9" s="385">
        <f t="shared" si="4"/>
        <v>3.2468996843106473E-2</v>
      </c>
      <c r="X9" s="384">
        <f t="shared" si="4"/>
        <v>0.32155617416198029</v>
      </c>
      <c r="Y9" s="384">
        <f t="shared" si="4"/>
        <v>3.3584468458910054E-3</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8420.6382921292279</v>
      </c>
      <c r="D11" s="174">
        <v>8081.9470992691895</v>
      </c>
      <c r="E11" s="174">
        <v>7654.9764835133992</v>
      </c>
      <c r="F11" s="174">
        <v>8324.0961634631076</v>
      </c>
      <c r="G11" s="174">
        <v>10032.576473714662</v>
      </c>
      <c r="H11" s="174">
        <v>10961.020775323459</v>
      </c>
      <c r="I11" s="174">
        <v>10968.344206711499</v>
      </c>
      <c r="J11" s="174">
        <v>10932.700368885613</v>
      </c>
      <c r="K11" s="174">
        <v>11105.305312912436</v>
      </c>
      <c r="L11" s="174">
        <v>10722.939729800073</v>
      </c>
      <c r="M11" s="175">
        <v>10608.135511157507</v>
      </c>
      <c r="N11" s="174">
        <v>2533.3873712615728</v>
      </c>
      <c r="O11" s="174">
        <v>2567.2850404854612</v>
      </c>
      <c r="P11" s="174">
        <v>2664.535437379709</v>
      </c>
      <c r="Q11" s="174">
        <v>2947.3488942481922</v>
      </c>
      <c r="R11" s="175">
        <v>10744.633936589638</v>
      </c>
      <c r="S11" s="174">
        <v>2709.2687086129349</v>
      </c>
      <c r="T11" s="174">
        <v>2806.6151135376799</v>
      </c>
      <c r="U11" s="174">
        <v>2776.9062064322256</v>
      </c>
      <c r="V11" s="174">
        <v>3005.6081728410945</v>
      </c>
      <c r="W11" s="175">
        <v>11200.266456332374</v>
      </c>
      <c r="X11" s="174">
        <v>2899.9593145276735</v>
      </c>
      <c r="Y11" s="174">
        <v>2885.8659479336984</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46064.23206700648</v>
      </c>
      <c r="D13" s="176">
        <v>52303.565079371787</v>
      </c>
      <c r="E13" s="176">
        <v>47843.655777783562</v>
      </c>
      <c r="F13" s="176">
        <v>50918.156960097789</v>
      </c>
      <c r="G13" s="176">
        <v>58065.678021321452</v>
      </c>
      <c r="H13" s="176">
        <v>63597.18384173169</v>
      </c>
      <c r="I13" s="176">
        <v>63368.314495924322</v>
      </c>
      <c r="J13" s="176">
        <v>63822.774544924352</v>
      </c>
      <c r="K13" s="176">
        <v>64528.804398415414</v>
      </c>
      <c r="L13" s="176">
        <v>63887.941167924393</v>
      </c>
      <c r="M13" s="177">
        <v>65625.60943168815</v>
      </c>
      <c r="N13" s="176">
        <v>14985.795993277583</v>
      </c>
      <c r="O13" s="176">
        <v>17592.45850221171</v>
      </c>
      <c r="P13" s="176">
        <v>18124.589750342722</v>
      </c>
      <c r="Q13" s="176">
        <v>17446.77733817363</v>
      </c>
      <c r="R13" s="177">
        <v>68339.800355326399</v>
      </c>
      <c r="S13" s="176">
        <v>14958.183477390787</v>
      </c>
      <c r="T13" s="176">
        <v>18305.389391250406</v>
      </c>
      <c r="U13" s="176">
        <v>18325.388248256764</v>
      </c>
      <c r="V13" s="176">
        <v>16499.124774903514</v>
      </c>
      <c r="W13" s="177">
        <v>68236.619570776573</v>
      </c>
      <c r="X13" s="176">
        <v>15338.45047716288</v>
      </c>
      <c r="Y13" s="176">
        <v>18232.763447152989</v>
      </c>
      <c r="Z13" s="176">
        <v>18579.106314699035</v>
      </c>
      <c r="AA13" s="176">
        <v>17045.856953874623</v>
      </c>
      <c r="AB13" s="177">
        <v>70344.204236105579</v>
      </c>
      <c r="AC13" s="177">
        <v>73838.058179638756</v>
      </c>
      <c r="AE13" s="176">
        <f>INDEX(C13:AD13,1,MATCH(AE$2,$C$2:$AD$2,0))</f>
        <v>68236.619570776573</v>
      </c>
      <c r="AF13" s="481">
        <f>+AF3*AF14</f>
        <v>70155.073337455426</v>
      </c>
      <c r="AG13" s="481">
        <f>+AG3*AG14</f>
        <v>73347.691915539632</v>
      </c>
      <c r="AI13" s="245">
        <f>+AF13/AB13-1</f>
        <v>-2.6886493450881677E-3</v>
      </c>
      <c r="AJ13" s="245">
        <f>+AG13/AC13-1</f>
        <v>-6.6411045494468857E-3</v>
      </c>
    </row>
    <row r="14" spans="1:37" s="234" customFormat="1" ht="12.75" customHeight="1">
      <c r="A14" s="278"/>
      <c r="B14" s="458" t="s">
        <v>57</v>
      </c>
      <c r="C14" s="386">
        <v>0.16922899638215533</v>
      </c>
      <c r="D14" s="386">
        <v>0.17822120302204855</v>
      </c>
      <c r="E14" s="386">
        <v>0.15217570562951771</v>
      </c>
      <c r="F14" s="386">
        <v>0.16993564521887747</v>
      </c>
      <c r="G14" s="386">
        <v>0.17089692931325901</v>
      </c>
      <c r="H14" s="386">
        <v>0.16951680380416334</v>
      </c>
      <c r="I14" s="386">
        <v>0.15748685012512986</v>
      </c>
      <c r="J14" s="386">
        <v>0.15851094844546121</v>
      </c>
      <c r="K14" s="386">
        <v>0.16608925461720109</v>
      </c>
      <c r="L14" s="386">
        <v>0.17672490749034564</v>
      </c>
      <c r="M14" s="459">
        <v>0.18742550709069034</v>
      </c>
      <c r="N14" s="386">
        <v>0.18498007163420369</v>
      </c>
      <c r="O14" s="386">
        <v>0.20110009732587783</v>
      </c>
      <c r="P14" s="386">
        <v>0.20186321683799202</v>
      </c>
      <c r="Q14" s="386">
        <v>0.18421853750584871</v>
      </c>
      <c r="R14" s="459">
        <v>0.19358318414705891</v>
      </c>
      <c r="S14" s="386">
        <v>0.17775153185268444</v>
      </c>
      <c r="T14" s="386">
        <v>0.19817300722145567</v>
      </c>
      <c r="U14" s="386">
        <v>0.19903638355389786</v>
      </c>
      <c r="V14" s="386">
        <v>0.17438100723932451</v>
      </c>
      <c r="W14" s="459">
        <v>0.18752479211454531</v>
      </c>
      <c r="X14" s="386">
        <v>0.17850390778126535</v>
      </c>
      <c r="Y14" s="386">
        <v>0.1932596449680776</v>
      </c>
      <c r="Z14" s="386">
        <v>0.19346106772121541</v>
      </c>
      <c r="AA14" s="386">
        <v>0.17286997229716344</v>
      </c>
      <c r="AB14" s="459">
        <v>0.18716195232882038</v>
      </c>
      <c r="AC14" s="459">
        <f>+AC13/AC3</f>
        <v>0.19088011596727514</v>
      </c>
      <c r="AE14" s="386">
        <f>INDEX(C14:AD14,1,MATCH(AE$2,$C$2:$AD$2,0))</f>
        <v>0.18752479211454531</v>
      </c>
      <c r="AF14" s="476">
        <v>0.187</v>
      </c>
      <c r="AG14" s="476">
        <v>0.19</v>
      </c>
    </row>
    <row r="15" spans="1:37" s="187" customFormat="1" ht="12.75" customHeight="1">
      <c r="A15" s="313"/>
      <c r="B15" s="458" t="s">
        <v>56</v>
      </c>
      <c r="C15" s="384"/>
      <c r="D15" s="384">
        <f t="shared" ref="D15:M15" si="5">+(D13-C13)/(D$3-C$3)</f>
        <v>4.0250886545050122</v>
      </c>
      <c r="E15" s="384">
        <f t="shared" si="5"/>
        <v>-0.21377671016819708</v>
      </c>
      <c r="F15" s="384">
        <f t="shared" si="5"/>
        <v>-0.40999938170748002</v>
      </c>
      <c r="G15" s="384">
        <f t="shared" si="5"/>
        <v>0.17579977866815319</v>
      </c>
      <c r="H15" s="384">
        <f t="shared" si="5"/>
        <v>0.15257110270138385</v>
      </c>
      <c r="I15" s="384">
        <f t="shared" si="5"/>
        <v>-2.676938395861379E-2</v>
      </c>
      <c r="J15" s="384">
        <f t="shared" si="5"/>
        <v>0.15553819989608555</v>
      </c>
      <c r="K15" s="384">
        <f t="shared" si="5"/>
        <v>-5.0267562385258445E-2</v>
      </c>
      <c r="L15" s="384">
        <f t="shared" si="5"/>
        <v>2.3800253785379026E-2</v>
      </c>
      <c r="M15" s="385">
        <f t="shared" si="5"/>
        <v>-0.12254863044408233</v>
      </c>
      <c r="N15" s="384"/>
      <c r="O15" s="384"/>
      <c r="P15" s="384"/>
      <c r="Q15" s="384"/>
      <c r="R15" s="385">
        <f t="shared" ref="R15:AB15" si="6">+(R13-M13)/(R$3-M$3)</f>
        <v>0.94140114419302756</v>
      </c>
      <c r="S15" s="384">
        <f t="shared" si="6"/>
        <v>-8.7961023940237078E-3</v>
      </c>
      <c r="T15" s="384">
        <f t="shared" si="6"/>
        <v>0.14580417637422274</v>
      </c>
      <c r="U15" s="384">
        <f t="shared" si="6"/>
        <v>8.791318357546582E-2</v>
      </c>
      <c r="V15" s="384">
        <f t="shared" si="6"/>
        <v>10.34769308800802</v>
      </c>
      <c r="W15" s="385">
        <f t="shared" si="6"/>
        <v>-9.505348486889633E-3</v>
      </c>
      <c r="X15" s="384">
        <f t="shared" si="6"/>
        <v>0.21416161268169098</v>
      </c>
      <c r="Y15" s="384">
        <f t="shared" si="6"/>
        <v>-3.6817269704104844E-2</v>
      </c>
      <c r="Z15" s="384">
        <f t="shared" si="6"/>
        <v>6.3992152154559168E-2</v>
      </c>
      <c r="AA15" s="384">
        <f t="shared" si="6"/>
        <v>0.13703591390588543</v>
      </c>
      <c r="AB15" s="385">
        <f t="shared" si="6"/>
        <v>0.17612833512045806</v>
      </c>
      <c r="AC15" s="385">
        <f>+(AC13-AB13)/(AC$3-AB$3)</f>
        <v>0.31812108253108046</v>
      </c>
      <c r="AD15" s="311"/>
      <c r="AE15" s="384">
        <f>INDEX(C15:AD15,1,MATCH(AE$2,$C$2:$AD$2,0))</f>
        <v>-9.505348486889633E-3</v>
      </c>
      <c r="AF15" s="384">
        <f>+(AF13-AE13)/(AF$3-AE$3)</f>
        <v>0.17007122211144102</v>
      </c>
      <c r="AG15" s="384">
        <f>+(AG13-AF13)/(AG$3-AF$3)</f>
        <v>0.29344827586207028</v>
      </c>
      <c r="AH15" s="311"/>
      <c r="AI15" s="311"/>
      <c r="AJ15" s="311"/>
      <c r="AK15" s="311"/>
    </row>
    <row r="16" spans="1:37" ht="12.75" customHeight="1">
      <c r="M16" s="185"/>
      <c r="R16" s="185"/>
      <c r="W16" s="185"/>
      <c r="AB16" s="185"/>
      <c r="AC16" s="185"/>
    </row>
    <row r="17" spans="1:37" ht="12.75" customHeight="1">
      <c r="A17" s="286"/>
      <c r="B17" s="168" t="s">
        <v>35</v>
      </c>
      <c r="C17" s="174">
        <v>4662.7025191933762</v>
      </c>
      <c r="D17" s="174">
        <v>4354.5356721649296</v>
      </c>
      <c r="E17" s="174">
        <v>4853.7864392456122</v>
      </c>
      <c r="F17" s="174">
        <v>5782.5174269983081</v>
      </c>
      <c r="G17" s="174">
        <v>7148.2701539194322</v>
      </c>
      <c r="H17" s="174">
        <v>6573.5293711539071</v>
      </c>
      <c r="I17" s="174">
        <v>6680.741061334109</v>
      </c>
      <c r="J17" s="174">
        <v>6826.2818376094729</v>
      </c>
      <c r="K17" s="174">
        <v>6448.0754861406549</v>
      </c>
      <c r="L17" s="174">
        <v>6716.0667250877359</v>
      </c>
      <c r="M17" s="175">
        <v>6483.4150427985796</v>
      </c>
      <c r="N17" s="174">
        <v>1614.5379286845127</v>
      </c>
      <c r="O17" s="174">
        <v>1700.6816786465197</v>
      </c>
      <c r="P17" s="174">
        <v>1742.7402417879437</v>
      </c>
      <c r="Q17" s="174">
        <v>1722.4794070978203</v>
      </c>
      <c r="R17" s="175">
        <v>6929.5888361108127</v>
      </c>
      <c r="S17" s="174">
        <v>1729.3864182964464</v>
      </c>
      <c r="T17" s="174">
        <v>1721.1996356737238</v>
      </c>
      <c r="U17" s="174">
        <v>1806.1409110722022</v>
      </c>
      <c r="V17" s="174">
        <v>2244.1551989633012</v>
      </c>
      <c r="W17" s="175">
        <v>7833.0232017418857</v>
      </c>
      <c r="X17" s="174">
        <v>2257.0544250545772</v>
      </c>
      <c r="Y17" s="174">
        <v>2173.657160526308</v>
      </c>
      <c r="Z17" s="174"/>
      <c r="AA17" s="174"/>
      <c r="AB17" s="175"/>
      <c r="AC17" s="175"/>
      <c r="AE17" s="174">
        <f>INDEX(C17:AD17,1,MATCH(AE$2,$C$2:$AD$2,0))</f>
        <v>7833.0232017418857</v>
      </c>
      <c r="AF17" s="174">
        <f>+AF43*AF18</f>
        <v>8710.751070918699</v>
      </c>
      <c r="AG17" s="174">
        <f>+AG43*AG18</f>
        <v>8710.751070918699</v>
      </c>
    </row>
    <row r="18" spans="1:37" s="187" customFormat="1" ht="12.75" customHeight="1">
      <c r="A18" s="313"/>
      <c r="B18" s="458" t="s">
        <v>55</v>
      </c>
      <c r="C18" s="384">
        <v>6.3590223996994114E-2</v>
      </c>
      <c r="D18" s="384">
        <v>6.1664329474768374E-2</v>
      </c>
      <c r="E18" s="384">
        <v>5.5083019896025986E-2</v>
      </c>
      <c r="F18" s="384">
        <v>5.4197884637671487E-2</v>
      </c>
      <c r="G18" s="384">
        <v>5.4661473250862028E-2</v>
      </c>
      <c r="H18" s="384">
        <v>4.2441578317538455E-2</v>
      </c>
      <c r="I18" s="384">
        <v>4.0489157157562218E-2</v>
      </c>
      <c r="J18" s="384">
        <v>3.8891473072851478E-2</v>
      </c>
      <c r="K18" s="384">
        <v>3.3722712529860699E-2</v>
      </c>
      <c r="L18" s="384">
        <v>3.3764677186951628E-2</v>
      </c>
      <c r="M18" s="385">
        <v>3.139575352330657E-2</v>
      </c>
      <c r="N18" s="384">
        <v>2.9553375123262546E-2</v>
      </c>
      <c r="O18" s="384">
        <v>3.0174070315302781E-2</v>
      </c>
      <c r="P18" s="384">
        <v>3.0066068067428463E-2</v>
      </c>
      <c r="Q18" s="384">
        <v>2.9391410317963145E-2</v>
      </c>
      <c r="R18" s="385">
        <v>3.0454382447710426E-2</v>
      </c>
      <c r="S18" s="384">
        <v>2.8810998216939748E-2</v>
      </c>
      <c r="T18" s="384">
        <v>2.7745994690875807E-2</v>
      </c>
      <c r="U18" s="384">
        <v>2.9598175789056769E-2</v>
      </c>
      <c r="V18" s="384">
        <v>3.6140790043883639E-2</v>
      </c>
      <c r="W18" s="385">
        <v>3.1949366534658574E-2</v>
      </c>
      <c r="X18" s="384">
        <v>3.4463147607985307E-2</v>
      </c>
      <c r="Y18" s="384">
        <v>3.274463472726389E-2</v>
      </c>
      <c r="Z18" s="384"/>
      <c r="AA18" s="384"/>
      <c r="AB18" s="385"/>
      <c r="AC18" s="385"/>
      <c r="AD18" s="311"/>
      <c r="AE18" s="384">
        <f>+AE17/AE43</f>
        <v>3.1949366534658574E-2</v>
      </c>
      <c r="AF18" s="476">
        <v>3.3000000000000002E-2</v>
      </c>
      <c r="AG18" s="476">
        <f>+AF18</f>
        <v>3.3000000000000002E-2</v>
      </c>
      <c r="AH18" s="311"/>
      <c r="AI18" s="311"/>
      <c r="AJ18" s="311"/>
      <c r="AK18" s="311"/>
    </row>
    <row r="19" spans="1:37" ht="12.75" customHeight="1">
      <c r="A19" s="286"/>
      <c r="B19" s="168" t="s">
        <v>34</v>
      </c>
      <c r="C19" s="174">
        <v>1396.0984296986162</v>
      </c>
      <c r="D19" s="174">
        <v>1479.6983382379249</v>
      </c>
      <c r="E19" s="174">
        <v>938.93683796053915</v>
      </c>
      <c r="F19" s="174">
        <v>617.36653639422468</v>
      </c>
      <c r="G19" s="174">
        <v>693.58421993863692</v>
      </c>
      <c r="H19" s="174">
        <v>855.12001555582242</v>
      </c>
      <c r="I19" s="174">
        <v>836.62425695250613</v>
      </c>
      <c r="J19" s="174">
        <v>824.82933818927722</v>
      </c>
      <c r="K19" s="174">
        <v>889.86852324644701</v>
      </c>
      <c r="L19" s="174">
        <v>825.46551444158968</v>
      </c>
      <c r="M19" s="175">
        <v>1008.4591681582434</v>
      </c>
      <c r="N19" s="174">
        <v>206.15678066476065</v>
      </c>
      <c r="O19" s="174">
        <v>226.13048505156695</v>
      </c>
      <c r="P19" s="174">
        <v>241.52363346242078</v>
      </c>
      <c r="Q19" s="174">
        <v>304.62491624883182</v>
      </c>
      <c r="R19" s="175">
        <v>1197.6164829407599</v>
      </c>
      <c r="S19" s="174">
        <v>258.43081748084956</v>
      </c>
      <c r="T19" s="174">
        <v>300.73769509256556</v>
      </c>
      <c r="U19" s="174">
        <v>282.99343578135756</v>
      </c>
      <c r="V19" s="174">
        <v>278.21438266185123</v>
      </c>
      <c r="W19" s="175">
        <v>1350.5686931674002</v>
      </c>
      <c r="X19" s="174">
        <v>246.21819938650845</v>
      </c>
      <c r="Y19" s="174">
        <v>227.17976501354383</v>
      </c>
      <c r="Z19" s="174"/>
      <c r="AA19" s="174"/>
      <c r="AB19" s="175"/>
      <c r="AC19" s="175"/>
      <c r="AE19" s="174">
        <f>INDEX(C19:AD19,1,MATCH(AE$2,$C$2:$AD$2,0))</f>
        <v>1350.5686931674002</v>
      </c>
      <c r="AF19" s="174">
        <f>+AF20*AF44</f>
        <v>802.99508897694295</v>
      </c>
      <c r="AG19" s="174">
        <f>+AG20*AG44</f>
        <v>802.99508897694295</v>
      </c>
    </row>
    <row r="20" spans="1:37" s="187" customFormat="1" ht="12.75" customHeight="1">
      <c r="A20" s="313"/>
      <c r="B20" s="458" t="s">
        <v>54</v>
      </c>
      <c r="C20" s="384">
        <v>7.7285942413343661E-2</v>
      </c>
      <c r="D20" s="384">
        <v>8.0640282134660179E-2</v>
      </c>
      <c r="E20" s="384">
        <v>4.6893910006439957E-2</v>
      </c>
      <c r="F20" s="384">
        <v>2.4739198926657324E-2</v>
      </c>
      <c r="G20" s="384">
        <v>2.1846291768257746E-2</v>
      </c>
      <c r="H20" s="384">
        <v>2.3734703096568402E-2</v>
      </c>
      <c r="I20" s="384">
        <v>2.0695749912749188E-2</v>
      </c>
      <c r="J20" s="384">
        <v>1.7778811814009733E-2</v>
      </c>
      <c r="K20" s="384">
        <v>1.7838678125236332E-2</v>
      </c>
      <c r="L20" s="384">
        <v>1.7212402159568534E-2</v>
      </c>
      <c r="M20" s="385">
        <v>1.7293469992382599E-2</v>
      </c>
      <c r="N20" s="384">
        <v>1.3651162352590236E-2</v>
      </c>
      <c r="O20" s="384">
        <v>1.4663649929580072E-2</v>
      </c>
      <c r="P20" s="384">
        <v>1.5307747350917833E-2</v>
      </c>
      <c r="Q20" s="384">
        <v>1.9637558985721826E-2</v>
      </c>
      <c r="R20" s="385">
        <v>1.9373108541807682E-2</v>
      </c>
      <c r="S20" s="384">
        <v>1.7412941751463237E-2</v>
      </c>
      <c r="T20" s="384">
        <v>2.0966304810399919E-2</v>
      </c>
      <c r="U20" s="384">
        <v>2.1539711026875477E-2</v>
      </c>
      <c r="V20" s="384">
        <v>2.3167740779242101E-2</v>
      </c>
      <c r="W20" s="385">
        <v>2.4858481209523602E-2</v>
      </c>
      <c r="X20" s="384">
        <v>2.4904787891767984E-2</v>
      </c>
      <c r="Y20" s="384">
        <v>2.8302575709056931E-2</v>
      </c>
      <c r="Z20" s="384"/>
      <c r="AA20" s="384"/>
      <c r="AB20" s="385"/>
      <c r="AC20" s="385"/>
      <c r="AD20" s="311"/>
      <c r="AE20" s="384">
        <f>+AE19/AE44</f>
        <v>2.4858481209523602E-2</v>
      </c>
      <c r="AF20" s="476">
        <v>2.5000000000000001E-2</v>
      </c>
      <c r="AG20" s="476">
        <f>+AF20</f>
        <v>2.5000000000000001E-2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-1661.3551979973345</v>
      </c>
      <c r="D22" s="479">
        <f t="shared" si="7"/>
        <v>1476.6010186167041</v>
      </c>
      <c r="E22" s="479">
        <f t="shared" si="7"/>
        <v>2004.977309409056</v>
      </c>
      <c r="F22" s="479">
        <f t="shared" si="7"/>
        <v>1622.9383567128971</v>
      </c>
      <c r="G22" s="479">
        <f t="shared" si="7"/>
        <v>2025.1203639165105</v>
      </c>
      <c r="H22" s="485">
        <f t="shared" si="7"/>
        <v>1108.3944650911581</v>
      </c>
      <c r="I22" s="485">
        <f t="shared" si="7"/>
        <v>507.58746326356049</v>
      </c>
      <c r="J22" s="485">
        <f t="shared" si="7"/>
        <v>2040.7663345616165</v>
      </c>
      <c r="K22" s="485">
        <f t="shared" si="7"/>
        <v>1665.3476170337672</v>
      </c>
      <c r="L22" s="485">
        <f t="shared" si="7"/>
        <v>1034.5289877461037</v>
      </c>
      <c r="M22" s="486">
        <f t="shared" si="7"/>
        <v>-741.70187149414414</v>
      </c>
      <c r="N22" s="485">
        <f t="shared" si="7"/>
        <v>380.55607941700509</v>
      </c>
      <c r="O22" s="485">
        <f t="shared" si="7"/>
        <v>593.61641523063736</v>
      </c>
      <c r="P22" s="485">
        <f t="shared" si="7"/>
        <v>588.11421907188196</v>
      </c>
      <c r="Q22" s="485">
        <f t="shared" si="7"/>
        <v>357.36612624963891</v>
      </c>
      <c r="R22" s="486">
        <f t="shared" si="7"/>
        <v>2039.6801844592919</v>
      </c>
      <c r="S22" s="485">
        <f t="shared" si="7"/>
        <v>786.93568034847885</v>
      </c>
      <c r="T22" s="485">
        <f t="shared" si="7"/>
        <v>632.36037798146572</v>
      </c>
      <c r="U22" s="485">
        <f t="shared" si="7"/>
        <v>924.93649358503171</v>
      </c>
      <c r="V22" s="485">
        <f t="shared" si="7"/>
        <v>1006.811631755254</v>
      </c>
      <c r="W22" s="486">
        <f t="shared" si="7"/>
        <v>3546.4367082884055</v>
      </c>
      <c r="X22" s="485">
        <f t="shared" si="7"/>
        <v>778.37454068964144</v>
      </c>
      <c r="Y22" s="485">
        <f t="shared" si="7"/>
        <v>887.25765928791043</v>
      </c>
      <c r="Z22" s="479"/>
      <c r="AA22" s="479"/>
      <c r="AB22" s="480"/>
      <c r="AC22" s="480"/>
      <c r="AE22" s="479">
        <f>INDEX(C22:AD22,1,MATCH(AE$2,$C$2:$AD$2,0))</f>
        <v>3546.4367082884055</v>
      </c>
      <c r="AF22" s="484">
        <v>3000</v>
      </c>
      <c r="AG22" s="484">
        <v>4000</v>
      </c>
    </row>
    <row r="23" spans="1:37" ht="12.75" customHeight="1">
      <c r="H23" s="187"/>
      <c r="I23" s="187"/>
      <c r="J23" s="187"/>
      <c r="K23" s="187"/>
      <c r="L23" s="187"/>
      <c r="M23" s="471"/>
      <c r="N23" s="187"/>
      <c r="O23" s="187"/>
      <c r="P23" s="187"/>
      <c r="Q23" s="187"/>
      <c r="R23" s="471"/>
      <c r="S23" s="187"/>
      <c r="T23" s="187"/>
      <c r="U23" s="187"/>
      <c r="V23" s="187"/>
      <c r="W23" s="471"/>
      <c r="X23" s="187"/>
      <c r="Y23" s="187"/>
      <c r="AB23" s="185"/>
      <c r="AC23" s="185"/>
    </row>
    <row r="24" spans="1:37" s="171" customFormat="1" ht="12.75" customHeight="1">
      <c r="A24" s="286"/>
      <c r="B24" s="178" t="s">
        <v>33</v>
      </c>
      <c r="C24" s="176">
        <v>41136.27277951438</v>
      </c>
      <c r="D24" s="176">
        <v>50905.328764061487</v>
      </c>
      <c r="E24" s="176">
        <v>45933.783485907545</v>
      </c>
      <c r="F24" s="176">
        <v>47375.944426206603</v>
      </c>
      <c r="G24" s="176">
        <v>53636.11245125717</v>
      </c>
      <c r="H24" s="176">
        <v>58987.168951224769</v>
      </c>
      <c r="I24" s="176">
        <v>58031.785154806283</v>
      </c>
      <c r="J24" s="176">
        <v>59862.088380065776</v>
      </c>
      <c r="K24" s="176">
        <v>60635.945052554976</v>
      </c>
      <c r="L24" s="176">
        <v>59031.868945024347</v>
      </c>
      <c r="M24" s="177">
        <v>59408.951685553671</v>
      </c>
      <c r="N24" s="176">
        <v>13957.970924674835</v>
      </c>
      <c r="O24" s="176">
        <v>16711.523723847393</v>
      </c>
      <c r="P24" s="176">
        <v>17211.487361089083</v>
      </c>
      <c r="Q24" s="176">
        <v>16386.288973574279</v>
      </c>
      <c r="R24" s="177">
        <v>64647.508186615632</v>
      </c>
      <c r="S24" s="176">
        <v>14274.16355692367</v>
      </c>
      <c r="T24" s="176">
        <v>17517.287828650711</v>
      </c>
      <c r="U24" s="176">
        <v>17727.177266550952</v>
      </c>
      <c r="V24" s="176">
        <v>15539.995590357319</v>
      </c>
      <c r="W24" s="177">
        <v>65300.601770490488</v>
      </c>
      <c r="X24" s="176">
        <v>14105.988792184453</v>
      </c>
      <c r="Y24" s="176">
        <v>17173.543710928134</v>
      </c>
      <c r="Z24" s="176">
        <v>17606.277736771604</v>
      </c>
      <c r="AA24" s="176">
        <v>15972.936934070623</v>
      </c>
      <c r="AB24" s="177">
        <v>65275.461551877241</v>
      </c>
      <c r="AC24" s="177">
        <v>69942.723215997132</v>
      </c>
      <c r="AE24" s="176">
        <f>INDEX(C24:AD24,1,MATCH(AE$2,$C$2:$AD$2,0))</f>
        <v>65300.601770490488</v>
      </c>
      <c r="AF24" s="176">
        <f>+AF13-AF17+AF19+AF22</f>
        <v>65247.317355513675</v>
      </c>
      <c r="AG24" s="176">
        <f>+AG13-AG17+AG19+AG22</f>
        <v>69439.935933597881</v>
      </c>
      <c r="AI24" s="245">
        <f>+AF24/AB24-1</f>
        <v>-4.3116043447966046E-4</v>
      </c>
      <c r="AJ24" s="245">
        <f>+AG24/AC24-1</f>
        <v>-7.1885574264322072E-3</v>
      </c>
    </row>
    <row r="25" spans="1:37" s="234" customFormat="1" ht="12.75" customHeight="1">
      <c r="A25" s="278"/>
      <c r="B25" s="458" t="s">
        <v>52</v>
      </c>
      <c r="C25" s="386">
        <v>0.15112484991073874</v>
      </c>
      <c r="D25" s="386">
        <v>0.17345679818949922</v>
      </c>
      <c r="E25" s="386">
        <v>0.14610099919344607</v>
      </c>
      <c r="F25" s="386">
        <v>0.15811376853703071</v>
      </c>
      <c r="G25" s="386">
        <v>0.15785998253313607</v>
      </c>
      <c r="H25" s="386">
        <v>0.15722891710035714</v>
      </c>
      <c r="I25" s="386">
        <v>0.14422417771197818</v>
      </c>
      <c r="J25" s="386">
        <v>0.14867414449948677</v>
      </c>
      <c r="K25" s="386">
        <v>0.15606951051824733</v>
      </c>
      <c r="L25" s="386">
        <v>0.16329218609300455</v>
      </c>
      <c r="M25" s="459">
        <v>0.16967084941103289</v>
      </c>
      <c r="N25" s="386">
        <v>0.17229291408162156</v>
      </c>
      <c r="O25" s="386">
        <v>0.19103009661252995</v>
      </c>
      <c r="P25" s="386">
        <v>0.19169350882605146</v>
      </c>
      <c r="Q25" s="386">
        <v>0.1730209614846881</v>
      </c>
      <c r="R25" s="459">
        <v>0.18312418849439499</v>
      </c>
      <c r="S25" s="386">
        <v>0.16962316594083712</v>
      </c>
      <c r="T25" s="386">
        <v>0.18964106871317349</v>
      </c>
      <c r="U25" s="386">
        <v>0.1925390723489209</v>
      </c>
      <c r="V25" s="386">
        <v>0.16424386872103147</v>
      </c>
      <c r="W25" s="459">
        <v>0.17945616076811435</v>
      </c>
      <c r="X25" s="386">
        <v>0.1641609187494277</v>
      </c>
      <c r="Y25" s="386">
        <v>0.18203236004446607</v>
      </c>
      <c r="Z25" s="386">
        <v>0.18333116953302039</v>
      </c>
      <c r="AA25" s="386">
        <v>0.16198899080104512</v>
      </c>
      <c r="AB25" s="459">
        <v>0.17367575560608209</v>
      </c>
      <c r="AC25" s="459">
        <f>+AC24/AC$3</f>
        <v>0.1808102142401421</v>
      </c>
      <c r="AE25" s="384">
        <f>INDEX(C25:AD25,1,MATCH(AE$2,$C$2:$AD$2,0))</f>
        <v>0.17945616076811435</v>
      </c>
      <c r="AF25" s="384">
        <f>+AF24/AF$3</f>
        <v>0.17391826086178253</v>
      </c>
      <c r="AG25" s="384">
        <f>+AG24/AG$3</f>
        <v>0.17987734150620724</v>
      </c>
    </row>
    <row r="26" spans="1:37" ht="12.75" customHeight="1">
      <c r="M26" s="185"/>
      <c r="R26" s="185"/>
      <c r="W26" s="185"/>
      <c r="Z26" s="189"/>
      <c r="AA26" s="189"/>
      <c r="AB26" s="457"/>
      <c r="AC26" s="457"/>
    </row>
    <row r="27" spans="1:37" ht="12.75" customHeight="1">
      <c r="B27" s="168" t="s">
        <v>51</v>
      </c>
      <c r="C27" s="477">
        <f t="shared" ref="C27:Y27" si="8">+C24-C30+C33-C39-C37</f>
        <v>10779.126328311078</v>
      </c>
      <c r="D27" s="477">
        <f t="shared" si="8"/>
        <v>15041.565709370156</v>
      </c>
      <c r="E27" s="477">
        <f t="shared" si="8"/>
        <v>12956.810966848794</v>
      </c>
      <c r="F27" s="477">
        <f t="shared" si="8"/>
        <v>13323.732061313496</v>
      </c>
      <c r="G27" s="477">
        <f t="shared" si="8"/>
        <v>15013.853948559181</v>
      </c>
      <c r="H27" s="477">
        <f t="shared" si="8"/>
        <v>16429.16455575536</v>
      </c>
      <c r="I27" s="477">
        <f t="shared" si="8"/>
        <v>16037.623116182553</v>
      </c>
      <c r="J27" s="477">
        <f t="shared" si="8"/>
        <v>17005.940651745248</v>
      </c>
      <c r="K27" s="477">
        <f t="shared" si="8"/>
        <v>15511.674710563469</v>
      </c>
      <c r="L27" s="477">
        <f t="shared" si="8"/>
        <v>15591.579570097512</v>
      </c>
      <c r="M27" s="478">
        <f t="shared" si="8"/>
        <v>15020.225677724948</v>
      </c>
      <c r="N27" s="477">
        <f t="shared" si="8"/>
        <v>3829.3187107032791</v>
      </c>
      <c r="O27" s="477">
        <f t="shared" si="8"/>
        <v>4591.4530556726841</v>
      </c>
      <c r="P27" s="477">
        <f t="shared" si="8"/>
        <v>4845.4112290807725</v>
      </c>
      <c r="Q27" s="477">
        <f t="shared" si="8"/>
        <v>4297.3972768271487</v>
      </c>
      <c r="R27" s="478">
        <f t="shared" si="8"/>
        <v>17566.751517307104</v>
      </c>
      <c r="S27" s="477">
        <f t="shared" si="8"/>
        <v>3015.0653428122655</v>
      </c>
      <c r="T27" s="477">
        <f t="shared" si="8"/>
        <v>3855.3961199861205</v>
      </c>
      <c r="U27" s="477">
        <f t="shared" si="8"/>
        <v>3612.0246904576925</v>
      </c>
      <c r="V27" s="477">
        <f t="shared" si="8"/>
        <v>2957.1820502891005</v>
      </c>
      <c r="W27" s="478">
        <f t="shared" si="8"/>
        <v>13749.106795476466</v>
      </c>
      <c r="X27" s="477">
        <f t="shared" si="8"/>
        <v>2755.2018208191803</v>
      </c>
      <c r="Y27" s="477">
        <f t="shared" si="8"/>
        <v>3453.3269018405754</v>
      </c>
      <c r="Z27" s="477"/>
      <c r="AA27" s="477"/>
      <c r="AB27" s="478"/>
      <c r="AC27" s="478"/>
      <c r="AE27" s="477">
        <f>INDEX(C27:AD27,1,MATCH(AE$2,$C$2:$AD$2,0))</f>
        <v>13749.106795476466</v>
      </c>
      <c r="AF27" s="477">
        <f>+AF24*AF28</f>
        <v>13049.463471102736</v>
      </c>
      <c r="AG27" s="477">
        <f>+AG24*AG28</f>
        <v>13887.987186719576</v>
      </c>
    </row>
    <row r="28" spans="1:37" s="234" customFormat="1" ht="12.75" customHeight="1">
      <c r="A28" s="278"/>
      <c r="B28" s="458" t="s">
        <v>50</v>
      </c>
      <c r="C28" s="386">
        <f t="shared" ref="C28:Y28" si="9">+C27/C24</f>
        <v>0.26203458894017784</v>
      </c>
      <c r="D28" s="384">
        <f t="shared" si="9"/>
        <v>0.29548116227842358</v>
      </c>
      <c r="E28" s="384">
        <f t="shared" si="9"/>
        <v>0.2820758488319155</v>
      </c>
      <c r="F28" s="384">
        <f t="shared" si="9"/>
        <v>0.2812341204525583</v>
      </c>
      <c r="G28" s="384">
        <f t="shared" si="9"/>
        <v>0.27992062180500693</v>
      </c>
      <c r="H28" s="384">
        <f t="shared" si="9"/>
        <v>0.27852098766327105</v>
      </c>
      <c r="I28" s="384">
        <f t="shared" si="9"/>
        <v>0.27635929298746192</v>
      </c>
      <c r="J28" s="384">
        <f t="shared" si="9"/>
        <v>0.28408532197831354</v>
      </c>
      <c r="K28" s="384">
        <f t="shared" si="9"/>
        <v>0.25581649130922324</v>
      </c>
      <c r="L28" s="384">
        <f t="shared" si="9"/>
        <v>0.26412139491327569</v>
      </c>
      <c r="M28" s="385">
        <f t="shared" si="9"/>
        <v>0.25282765057403594</v>
      </c>
      <c r="N28" s="384">
        <f t="shared" si="9"/>
        <v>0.27434637393704753</v>
      </c>
      <c r="O28" s="384">
        <f t="shared" si="9"/>
        <v>0.27474772088679544</v>
      </c>
      <c r="P28" s="384">
        <f t="shared" si="9"/>
        <v>0.28152193517191598</v>
      </c>
      <c r="Q28" s="384">
        <f t="shared" si="9"/>
        <v>0.2622556750803946</v>
      </c>
      <c r="R28" s="385">
        <f t="shared" si="9"/>
        <v>0.27173130117556576</v>
      </c>
      <c r="S28" s="384">
        <f t="shared" si="9"/>
        <v>0.21122536047653812</v>
      </c>
      <c r="T28" s="384">
        <f t="shared" si="9"/>
        <v>0.22009092718567763</v>
      </c>
      <c r="U28" s="384">
        <f t="shared" si="9"/>
        <v>0.20375633616938824</v>
      </c>
      <c r="V28" s="384">
        <f t="shared" si="9"/>
        <v>0.19029490922919268</v>
      </c>
      <c r="W28" s="385">
        <f t="shared" si="9"/>
        <v>0.2105509968162303</v>
      </c>
      <c r="X28" s="384">
        <f t="shared" si="9"/>
        <v>0.19532142421279422</v>
      </c>
      <c r="Y28" s="384">
        <f t="shared" si="9"/>
        <v>0.20108411868676243</v>
      </c>
      <c r="Z28" s="384"/>
      <c r="AA28" s="384"/>
      <c r="AB28" s="385"/>
      <c r="AC28" s="385"/>
      <c r="AE28" s="384">
        <f>INDEX(C28:AD28,1,MATCH(AE$2,$C$2:$AD$2,0))</f>
        <v>0.2105509968162303</v>
      </c>
      <c r="AF28" s="476">
        <v>0.2</v>
      </c>
      <c r="AG28" s="476">
        <f>+AF28</f>
        <v>0.2</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328.60001291959566</v>
      </c>
      <c r="D30" s="174">
        <v>333.5921567648727</v>
      </c>
      <c r="E30" s="174">
        <v>277.42048516624777</v>
      </c>
      <c r="F30" s="174">
        <v>323.72948117248194</v>
      </c>
      <c r="G30" s="174">
        <v>310.78989189174638</v>
      </c>
      <c r="H30" s="174">
        <v>382.15765846143034</v>
      </c>
      <c r="I30" s="174">
        <v>512.22979902016459</v>
      </c>
      <c r="J30" s="174">
        <v>453.10587421908485</v>
      </c>
      <c r="K30" s="174">
        <v>324.01528480792933</v>
      </c>
      <c r="L30" s="174">
        <v>321.64376166641762</v>
      </c>
      <c r="M30" s="175">
        <v>458.72448037045916</v>
      </c>
      <c r="N30" s="174">
        <v>98.505425608859682</v>
      </c>
      <c r="O30" s="174">
        <v>94.042860984448808</v>
      </c>
      <c r="P30" s="174">
        <v>107.68326429181865</v>
      </c>
      <c r="Q30" s="174">
        <v>157.24155259560456</v>
      </c>
      <c r="R30" s="175">
        <v>454.78460577038766</v>
      </c>
      <c r="S30" s="174">
        <v>135.79645872904985</v>
      </c>
      <c r="T30" s="174">
        <v>124.70922496237452</v>
      </c>
      <c r="U30" s="174">
        <v>120.84691923613821</v>
      </c>
      <c r="V30" s="174">
        <v>109.65559648542154</v>
      </c>
      <c r="W30" s="175">
        <v>493.45381778140364</v>
      </c>
      <c r="X30" s="174">
        <v>172.34502407988762</v>
      </c>
      <c r="Y30" s="174">
        <v>173.64562776269477</v>
      </c>
      <c r="Z30" s="174"/>
      <c r="AA30" s="174"/>
      <c r="AB30" s="175"/>
      <c r="AC30" s="175"/>
      <c r="AE30" s="174">
        <f>INDEX(C30:AD30,1,MATCH(AE$2,$C$2:$AD$2,0))</f>
        <v>493.45381778140364</v>
      </c>
      <c r="AF30" s="477">
        <f>+AF24*AF31</f>
        <v>717.72049091065037</v>
      </c>
      <c r="AG30" s="477">
        <f>+AG24*AG31</f>
        <v>833.27923120317462</v>
      </c>
    </row>
    <row r="31" spans="1:37" s="234" customFormat="1" ht="12.75" customHeight="1">
      <c r="A31" s="278"/>
      <c r="B31" s="458" t="s">
        <v>49</v>
      </c>
      <c r="C31" s="386">
        <f t="shared" ref="C31:Y31" si="10">+C30/C24</f>
        <v>7.9880842554903644E-3</v>
      </c>
      <c r="D31" s="384">
        <f t="shared" si="10"/>
        <v>6.553187355119971E-3</v>
      </c>
      <c r="E31" s="384">
        <f t="shared" si="10"/>
        <v>6.0395740153074955E-3</v>
      </c>
      <c r="F31" s="384">
        <f t="shared" si="10"/>
        <v>6.8332037512566588E-3</v>
      </c>
      <c r="G31" s="384">
        <f t="shared" si="10"/>
        <v>5.7944149508259487E-3</v>
      </c>
      <c r="H31" s="384">
        <f t="shared" si="10"/>
        <v>6.4786573971269646E-3</v>
      </c>
      <c r="I31" s="384">
        <f t="shared" si="10"/>
        <v>8.8267110455715649E-3</v>
      </c>
      <c r="J31" s="384">
        <f t="shared" si="10"/>
        <v>7.569162494671172E-3</v>
      </c>
      <c r="K31" s="384">
        <f t="shared" si="10"/>
        <v>5.3436172970850156E-3</v>
      </c>
      <c r="L31" s="384">
        <f t="shared" si="10"/>
        <v>5.4486460858279868E-3</v>
      </c>
      <c r="M31" s="385">
        <f t="shared" si="10"/>
        <v>7.7214707103139485E-3</v>
      </c>
      <c r="N31" s="384">
        <f t="shared" si="10"/>
        <v>7.0572883508964943E-3</v>
      </c>
      <c r="O31" s="384">
        <f t="shared" si="10"/>
        <v>5.6274258732164186E-3</v>
      </c>
      <c r="P31" s="384">
        <f t="shared" si="10"/>
        <v>6.256476388860145E-3</v>
      </c>
      <c r="Q31" s="384">
        <f t="shared" si="10"/>
        <v>9.5959221059254921E-3</v>
      </c>
      <c r="R31" s="385">
        <f t="shared" si="10"/>
        <v>7.0348358123499101E-3</v>
      </c>
      <c r="S31" s="384">
        <f t="shared" si="10"/>
        <v>9.5134442160137566E-3</v>
      </c>
      <c r="T31" s="384">
        <f t="shared" si="10"/>
        <v>7.1192085317228239E-3</v>
      </c>
      <c r="U31" s="384">
        <f t="shared" si="10"/>
        <v>6.817042410026653E-3</v>
      </c>
      <c r="V31" s="384">
        <f t="shared" si="10"/>
        <v>7.0563466924960802E-3</v>
      </c>
      <c r="W31" s="385">
        <f t="shared" si="10"/>
        <v>7.5566503891606818E-3</v>
      </c>
      <c r="X31" s="384">
        <f t="shared" si="10"/>
        <v>1.2217861974722176E-2</v>
      </c>
      <c r="Y31" s="384">
        <f t="shared" si="10"/>
        <v>1.0111228683233147E-2</v>
      </c>
      <c r="Z31" s="384"/>
      <c r="AA31" s="384"/>
      <c r="AB31" s="385"/>
      <c r="AC31" s="385"/>
      <c r="AE31" s="384">
        <f>INDEX(C31:AD31,1,MATCH(AE$2,$C$2:$AD$2,0))</f>
        <v>7.5566503891606818E-3</v>
      </c>
      <c r="AF31" s="476">
        <v>1.0999999999999999E-2</v>
      </c>
      <c r="AG31" s="476">
        <v>1.2E-2</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109.49782768550605</v>
      </c>
      <c r="D33" s="174">
        <v>179.7466813770499</v>
      </c>
      <c r="E33" s="174">
        <v>138.73895162830323</v>
      </c>
      <c r="F33" s="174">
        <v>140.13678523944895</v>
      </c>
      <c r="G33" s="174">
        <v>135.37902807810269</v>
      </c>
      <c r="H33" s="174">
        <v>151.28162718333024</v>
      </c>
      <c r="I33" s="174">
        <v>153.92652771408927</v>
      </c>
      <c r="J33" s="174">
        <v>143.91081279843542</v>
      </c>
      <c r="K33" s="174">
        <v>342.93458190116701</v>
      </c>
      <c r="L33" s="174">
        <v>390.46711769014502</v>
      </c>
      <c r="M33" s="175">
        <v>638.05005920958251</v>
      </c>
      <c r="N33" s="174">
        <v>138.24760604686782</v>
      </c>
      <c r="O33" s="174">
        <v>156.71833605700195</v>
      </c>
      <c r="P33" s="174">
        <v>196.62462120785321</v>
      </c>
      <c r="Q33" s="174">
        <v>289.83230520192626</v>
      </c>
      <c r="R33" s="175">
        <v>675.548200452841</v>
      </c>
      <c r="S33" s="174">
        <v>184.58149549440895</v>
      </c>
      <c r="T33" s="174">
        <v>322.18102286274575</v>
      </c>
      <c r="U33" s="174">
        <v>166.84182407335584</v>
      </c>
      <c r="V33" s="174">
        <v>226.30841769649419</v>
      </c>
      <c r="W33" s="175">
        <v>1022.8582652408343</v>
      </c>
      <c r="X33" s="174">
        <v>168.89339541404817</v>
      </c>
      <c r="Y33" s="174">
        <v>193.52539995726852</v>
      </c>
      <c r="Z33" s="174"/>
      <c r="AA33" s="174"/>
      <c r="AB33" s="175"/>
      <c r="AC33" s="175"/>
      <c r="AE33" s="174">
        <f>INDEX(C33:AD33,1,MATCH(AE$2,$C$2:$AD$2,0))</f>
        <v>1022.8582652408343</v>
      </c>
      <c r="AF33" s="475">
        <v>500</v>
      </c>
      <c r="AG33" s="475">
        <f>+AF33</f>
        <v>500</v>
      </c>
    </row>
    <row r="34" spans="1:36" ht="12.75" customHeight="1">
      <c r="M34" s="185"/>
      <c r="R34" s="185"/>
      <c r="W34" s="185"/>
      <c r="AB34" s="185"/>
      <c r="AC34" s="185"/>
    </row>
    <row r="35" spans="1:36" s="171" customFormat="1" ht="12.75" customHeight="1" thickBot="1">
      <c r="A35" s="286"/>
      <c r="B35" s="173" t="s">
        <v>48</v>
      </c>
      <c r="C35" s="170">
        <f t="shared" ref="C35:Y35" si="11">+C24-C27-C30+C33</f>
        <v>30138.044265969213</v>
      </c>
      <c r="D35" s="170">
        <f t="shared" si="11"/>
        <v>35709.91757930351</v>
      </c>
      <c r="E35" s="170">
        <f t="shared" si="11"/>
        <v>32838.290985520805</v>
      </c>
      <c r="F35" s="170">
        <f t="shared" si="11"/>
        <v>33868.619668960077</v>
      </c>
      <c r="G35" s="170">
        <f t="shared" si="11"/>
        <v>38446.847638884341</v>
      </c>
      <c r="H35" s="170">
        <f t="shared" si="11"/>
        <v>42327.128364191311</v>
      </c>
      <c r="I35" s="170">
        <f t="shared" si="11"/>
        <v>41635.858767317659</v>
      </c>
      <c r="J35" s="170">
        <f t="shared" si="11"/>
        <v>42546.952666899881</v>
      </c>
      <c r="K35" s="170">
        <f t="shared" si="11"/>
        <v>45143.18963908474</v>
      </c>
      <c r="L35" s="170">
        <f t="shared" si="11"/>
        <v>43509.112730950561</v>
      </c>
      <c r="M35" s="172">
        <f t="shared" si="11"/>
        <v>44568.051586667847</v>
      </c>
      <c r="N35" s="170">
        <f t="shared" si="11"/>
        <v>10168.394394409564</v>
      </c>
      <c r="O35" s="170">
        <f t="shared" si="11"/>
        <v>12182.746143247261</v>
      </c>
      <c r="P35" s="170">
        <f t="shared" si="11"/>
        <v>12455.017488924346</v>
      </c>
      <c r="Q35" s="170">
        <f t="shared" si="11"/>
        <v>12221.482449353452</v>
      </c>
      <c r="R35" s="172">
        <f t="shared" si="11"/>
        <v>47301.520263990977</v>
      </c>
      <c r="S35" s="170">
        <f t="shared" si="11"/>
        <v>11307.883250876763</v>
      </c>
      <c r="T35" s="170">
        <f t="shared" si="11"/>
        <v>13859.363506564961</v>
      </c>
      <c r="U35" s="170">
        <f t="shared" si="11"/>
        <v>14161.147480930476</v>
      </c>
      <c r="V35" s="170">
        <f t="shared" si="11"/>
        <v>12699.466361279292</v>
      </c>
      <c r="W35" s="172">
        <f t="shared" si="11"/>
        <v>52080.899422473456</v>
      </c>
      <c r="X35" s="170">
        <f t="shared" si="11"/>
        <v>11347.335342699433</v>
      </c>
      <c r="Y35" s="170">
        <f t="shared" si="11"/>
        <v>13740.096581282132</v>
      </c>
      <c r="Z35" s="170"/>
      <c r="AA35" s="170"/>
      <c r="AB35" s="172"/>
      <c r="AC35" s="172"/>
      <c r="AE35" s="170">
        <f>+AE24-AE27-AE30+AE33</f>
        <v>52080.899422473456</v>
      </c>
      <c r="AF35" s="170">
        <f>+AF24-AF27-AF30+AF33</f>
        <v>51980.133393500291</v>
      </c>
      <c r="AG35" s="170">
        <f>+AG24-AG27-AG30+AG33</f>
        <v>55218.66951567513</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16.315279166552436</v>
      </c>
      <c r="D37" s="174">
        <v>11.74345538149359</v>
      </c>
      <c r="E37" s="174">
        <v>7.8647970674879346</v>
      </c>
      <c r="F37" s="174">
        <v>5.927227791921224</v>
      </c>
      <c r="G37" s="174">
        <v>5.9401782690932592</v>
      </c>
      <c r="H37" s="174">
        <v>6.9125954124154791</v>
      </c>
      <c r="I37" s="174">
        <v>6.9263955051244643</v>
      </c>
      <c r="J37" s="174">
        <v>7.9000781345573259</v>
      </c>
      <c r="K37" s="174">
        <v>727.07347498291529</v>
      </c>
      <c r="L37" s="174">
        <v>680.33483574215904</v>
      </c>
      <c r="M37" s="175">
        <v>93.37106601002138</v>
      </c>
      <c r="N37" s="174">
        <v>1.9822416666666667</v>
      </c>
      <c r="O37" s="174">
        <v>0</v>
      </c>
      <c r="P37" s="174">
        <v>0.99339429763560494</v>
      </c>
      <c r="Q37" s="174">
        <v>1</v>
      </c>
      <c r="R37" s="175">
        <v>3.9758412933561695</v>
      </c>
      <c r="S37" s="174">
        <v>1.9890111888111888</v>
      </c>
      <c r="T37" s="174">
        <v>0</v>
      </c>
      <c r="U37" s="174">
        <v>0</v>
      </c>
      <c r="V37" s="174">
        <v>0</v>
      </c>
      <c r="W37" s="175">
        <v>1.9880276145710847</v>
      </c>
      <c r="X37" s="174">
        <v>0</v>
      </c>
      <c r="Y37" s="174">
        <v>0</v>
      </c>
      <c r="Z37" s="174"/>
      <c r="AA37" s="174"/>
      <c r="AB37" s="175"/>
      <c r="AC37" s="175"/>
      <c r="AE37" s="174">
        <f>INDEX(C37:AD37,1,MATCH(AE$2,$C$2:$AD$2,0))</f>
        <v>1.9880276145710847</v>
      </c>
      <c r="AF37" s="475">
        <f>+AE37</f>
        <v>1.9880276145710847</v>
      </c>
      <c r="AG37" s="475">
        <f>+AF37</f>
        <v>1.9880276145710847</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30121.728986802656</v>
      </c>
      <c r="D39" s="170">
        <v>35698.174123922021</v>
      </c>
      <c r="E39" s="170">
        <v>32830.426188453312</v>
      </c>
      <c r="F39" s="170">
        <v>33862.692441168154</v>
      </c>
      <c r="G39" s="170">
        <v>38440.90746061525</v>
      </c>
      <c r="H39" s="170">
        <v>42320.215768778893</v>
      </c>
      <c r="I39" s="170">
        <v>41628.932371812531</v>
      </c>
      <c r="J39" s="170">
        <v>42539.05258876532</v>
      </c>
      <c r="K39" s="170">
        <v>44416.116164101826</v>
      </c>
      <c r="L39" s="170">
        <v>42828.777895208405</v>
      </c>
      <c r="M39" s="172">
        <v>44474.680520657828</v>
      </c>
      <c r="N39" s="170">
        <v>10166.412152742898</v>
      </c>
      <c r="O39" s="170">
        <v>12182.746143247261</v>
      </c>
      <c r="P39" s="170">
        <v>12454.024094626709</v>
      </c>
      <c r="Q39" s="170">
        <v>12220.482449353454</v>
      </c>
      <c r="R39" s="172">
        <v>47297.544422697625</v>
      </c>
      <c r="S39" s="170">
        <v>11305.894239687952</v>
      </c>
      <c r="T39" s="170">
        <v>13859.363506564963</v>
      </c>
      <c r="U39" s="170">
        <v>14161.147480930478</v>
      </c>
      <c r="V39" s="170">
        <v>12699.466361279292</v>
      </c>
      <c r="W39" s="172">
        <v>52078.911394858886</v>
      </c>
      <c r="X39" s="170">
        <v>11347.335342699433</v>
      </c>
      <c r="Y39" s="170">
        <v>13740.096581282132</v>
      </c>
      <c r="Z39" s="170">
        <v>13992.288639498929</v>
      </c>
      <c r="AA39" s="170">
        <v>12405.085654260127</v>
      </c>
      <c r="AB39" s="172">
        <v>51405.118364914037</v>
      </c>
      <c r="AC39" s="172">
        <v>54627.261336704098</v>
      </c>
      <c r="AE39" s="170">
        <f>+AE35-AE37</f>
        <v>52078.911394858886</v>
      </c>
      <c r="AF39" s="170">
        <f>+AF35-AF37</f>
        <v>51978.145365885721</v>
      </c>
      <c r="AG39" s="170">
        <f>+AG35-AG37</f>
        <v>55216.68148806056</v>
      </c>
      <c r="AI39" s="245">
        <f>+AF39/AB39-1</f>
        <v>1.1147275197459727E-2</v>
      </c>
      <c r="AJ39" s="245">
        <f>+AG39/AC39-1</f>
        <v>1.0789853581044007E-2</v>
      </c>
    </row>
    <row r="40" spans="1:36" s="234" customFormat="1" ht="12.75" customHeight="1" thickTop="1">
      <c r="A40" s="278"/>
      <c r="B40" s="458" t="s">
        <v>47</v>
      </c>
      <c r="C40" s="386">
        <v>0.11066004439880708</v>
      </c>
      <c r="D40" s="386">
        <v>0.1216393476888471</v>
      </c>
      <c r="E40" s="386">
        <v>0.10442331778638024</v>
      </c>
      <c r="F40" s="386">
        <v>0.11301427295076361</v>
      </c>
      <c r="G40" s="386">
        <v>0.11313797184322948</v>
      </c>
      <c r="H40" s="386">
        <v>0.11280354380595181</v>
      </c>
      <c r="I40" s="386">
        <v>0.10345879459568821</v>
      </c>
      <c r="J40" s="386">
        <v>0.10565046129528989</v>
      </c>
      <c r="K40" s="386">
        <v>0.11432165364693851</v>
      </c>
      <c r="L40" s="386">
        <v>0.11847168140167455</v>
      </c>
      <c r="M40" s="459">
        <v>0.12701885165664836</v>
      </c>
      <c r="N40" s="386">
        <v>0.12549107495663384</v>
      </c>
      <c r="O40" s="386">
        <v>0.1392614588117676</v>
      </c>
      <c r="P40" s="386">
        <v>0.13870710459924593</v>
      </c>
      <c r="Q40" s="386">
        <v>0.12903468421701372</v>
      </c>
      <c r="R40" s="459">
        <v>0.13397769973100537</v>
      </c>
      <c r="S40" s="386">
        <v>0.13435053949609152</v>
      </c>
      <c r="T40" s="386">
        <v>0.15004060747181222</v>
      </c>
      <c r="U40" s="386">
        <v>0.15380757795654976</v>
      </c>
      <c r="V40" s="386">
        <v>0.13422201272459633</v>
      </c>
      <c r="W40" s="459">
        <v>0.14312090918781711</v>
      </c>
      <c r="X40" s="386">
        <v>0.13205660536519678</v>
      </c>
      <c r="Y40" s="386">
        <v>0.14563926059932064</v>
      </c>
      <c r="Z40" s="386">
        <v>0.1456993169751796</v>
      </c>
      <c r="AA40" s="386">
        <v>0.12580574970203759</v>
      </c>
      <c r="AB40" s="459">
        <v>0.13677149976107336</v>
      </c>
      <c r="AC40" s="459">
        <f>+AC39/AC$3</f>
        <v>0.14121793335296698</v>
      </c>
      <c r="AE40" s="384">
        <f>INDEX(C40:AD40,1,MATCH(AE$2,$C$2:$AD$2,0))</f>
        <v>0.14312090918781711</v>
      </c>
      <c r="AF40" s="384">
        <f>+AF39/AF$3</f>
        <v>0.13854897045957784</v>
      </c>
      <c r="AG40" s="384">
        <f>+AG39/AG$3</f>
        <v>0.14303339626299572</v>
      </c>
    </row>
    <row r="41" spans="1:36">
      <c r="A41" s="168"/>
      <c r="B41" s="458" t="s">
        <v>46</v>
      </c>
      <c r="C41" s="386"/>
      <c r="D41" s="384">
        <v>-1.1482470446240844E-2</v>
      </c>
      <c r="E41" s="384">
        <v>-8.0333182462320352E-2</v>
      </c>
      <c r="F41" s="384">
        <v>3.1442365286074025E-2</v>
      </c>
      <c r="G41" s="384">
        <v>0.13519937988986341</v>
      </c>
      <c r="H41" s="384">
        <v>0.10091614804198357</v>
      </c>
      <c r="I41" s="384">
        <v>-5.5134014668415499E-2</v>
      </c>
      <c r="J41" s="384">
        <v>2.1862684558517476E-2</v>
      </c>
      <c r="K41" s="384">
        <v>4.4125655394409158E-2</v>
      </c>
      <c r="L41" s="384">
        <v>-3.573788989178539E-2</v>
      </c>
      <c r="M41" s="385">
        <v>3.1679367403483205E-2</v>
      </c>
      <c r="N41" s="384"/>
      <c r="O41" s="384"/>
      <c r="P41" s="384"/>
      <c r="Q41" s="384"/>
      <c r="R41" s="385">
        <v>6.3471257555826943E-2</v>
      </c>
      <c r="S41" s="384">
        <v>0.11208301117691977</v>
      </c>
      <c r="T41" s="384">
        <v>0.13762228512386998</v>
      </c>
      <c r="U41" s="384">
        <v>0.13707403914854366</v>
      </c>
      <c r="V41" s="384">
        <v>3.9195172032768566E-2</v>
      </c>
      <c r="W41" s="385">
        <v>0.10109123064466607</v>
      </c>
      <c r="X41" s="384">
        <v>3.6654423022999261E-3</v>
      </c>
      <c r="Y41" s="384">
        <v>-8.6055124556286833E-3</v>
      </c>
      <c r="Z41" s="384">
        <v>-1.1924093132914204E-2</v>
      </c>
      <c r="AA41" s="384">
        <v>-2.3180557248982714E-2</v>
      </c>
      <c r="AB41" s="385">
        <v>-1.2937924620508912E-2</v>
      </c>
      <c r="AC41" s="385">
        <v>6.2681364702182885E-2</v>
      </c>
      <c r="AD41" s="234"/>
      <c r="AE41" s="384">
        <f>INDEX(C41:AD41,1,MATCH(AE$2,$C$2:$AD$2,0))</f>
        <v>0.10109123064466607</v>
      </c>
      <c r="AF41" s="386">
        <f>+AF39/AE39-1</f>
        <v>-1.9348720292781119E-3</v>
      </c>
      <c r="AG41" s="386">
        <f>+AG39/AF39-1</f>
        <v>6.2305726750696122E-2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78049.213971718695</v>
      </c>
      <c r="D43" s="174">
        <v>75686.459172968389</v>
      </c>
      <c r="E43" s="174">
        <v>93581.850831303149</v>
      </c>
      <c r="F43" s="174">
        <v>106692.67750311857</v>
      </c>
      <c r="G43" s="174">
        <v>130773.61190569887</v>
      </c>
      <c r="H43" s="174">
        <v>154884.97004734733</v>
      </c>
      <c r="I43" s="174">
        <v>165000.74415815141</v>
      </c>
      <c r="J43" s="174">
        <v>175385.80334706619</v>
      </c>
      <c r="K43" s="174">
        <v>191039.77085564748</v>
      </c>
      <c r="L43" s="174">
        <v>198908.06856827179</v>
      </c>
      <c r="M43" s="175">
        <v>206506.11357315027</v>
      </c>
      <c r="N43" s="174">
        <v>218525.01407375981</v>
      </c>
      <c r="O43" s="174">
        <v>225449.42208662102</v>
      </c>
      <c r="P43" s="174">
        <v>231854.75904325649</v>
      </c>
      <c r="Q43" s="174">
        <v>234419.42914118589</v>
      </c>
      <c r="R43" s="175">
        <v>227539.95580139509</v>
      </c>
      <c r="S43" s="174">
        <v>240100.86776925824</v>
      </c>
      <c r="T43" s="174">
        <v>248136.66330581912</v>
      </c>
      <c r="U43" s="174">
        <v>244088.13893726256</v>
      </c>
      <c r="V43" s="174">
        <v>248379.20767513441</v>
      </c>
      <c r="W43" s="175">
        <v>245169.9063655815</v>
      </c>
      <c r="X43" s="174">
        <v>261967.29918327078</v>
      </c>
      <c r="Y43" s="174">
        <v>265528.34424706217</v>
      </c>
      <c r="Z43" s="174"/>
      <c r="AA43" s="174"/>
      <c r="AB43" s="175"/>
      <c r="AC43" s="175"/>
      <c r="AE43" s="174">
        <f>INDEX(C43:AD43,1,MATCH(AE$2,$C$2:$AD$2,0))</f>
        <v>245169.9063655815</v>
      </c>
      <c r="AF43" s="189">
        <v>263962.15366420301</v>
      </c>
      <c r="AG43" s="474">
        <f>+AF43</f>
        <v>263962.15366420301</v>
      </c>
    </row>
    <row r="44" spans="1:36" ht="12.75" customHeight="1">
      <c r="B44" s="168" t="s">
        <v>40</v>
      </c>
      <c r="C44" s="174">
        <v>18851.680190053339</v>
      </c>
      <c r="D44" s="174">
        <v>18877.626934087053</v>
      </c>
      <c r="E44" s="174">
        <v>20901.727659922904</v>
      </c>
      <c r="F44" s="174">
        <v>25186.656169786002</v>
      </c>
      <c r="G44" s="174">
        <v>31748.373009757284</v>
      </c>
      <c r="H44" s="174">
        <v>36028.258372419114</v>
      </c>
      <c r="I44" s="174">
        <v>40424.930745665857</v>
      </c>
      <c r="J44" s="174">
        <v>46380.176229527737</v>
      </c>
      <c r="K44" s="174">
        <v>49871.375229185098</v>
      </c>
      <c r="L44" s="174">
        <v>47957.600966388396</v>
      </c>
      <c r="M44" s="175">
        <v>58314.448667760022</v>
      </c>
      <c r="N44" s="174">
        <v>60407.099509923704</v>
      </c>
      <c r="O44" s="174">
        <v>61684.638173312618</v>
      </c>
      <c r="P44" s="174">
        <v>63111.476280783878</v>
      </c>
      <c r="Q44" s="174">
        <v>62049.446465381974</v>
      </c>
      <c r="R44" s="175">
        <v>61818.498583036977</v>
      </c>
      <c r="S44" s="174">
        <v>59365.22872917397</v>
      </c>
      <c r="T44" s="174">
        <v>57375.431257374563</v>
      </c>
      <c r="U44" s="174">
        <v>52552.875092569564</v>
      </c>
      <c r="V44" s="174">
        <v>48034.788599003412</v>
      </c>
      <c r="W44" s="175">
        <v>54330.298049342615</v>
      </c>
      <c r="X44" s="174">
        <v>39545.52039656492</v>
      </c>
      <c r="Y44" s="174">
        <v>32671.593232716434</v>
      </c>
      <c r="Z44" s="174"/>
      <c r="AA44" s="174"/>
      <c r="AB44" s="175"/>
      <c r="AC44" s="175"/>
      <c r="AE44" s="174">
        <f>INDEX(C44:AD44,1,MATCH(AE$2,$C$2:$AD$2,0))</f>
        <v>54330.298049342615</v>
      </c>
      <c r="AF44" s="174">
        <v>32119.803559077714</v>
      </c>
      <c r="AG44" s="472">
        <f>+AF44</f>
        <v>32119.803559077714</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V36"/>
  <sheetViews>
    <sheetView showGridLines="0" zoomScaleNormal="100" workbookViewId="0">
      <pane xSplit="1" ySplit="9" topLeftCell="I10" activePane="bottomRight" state="frozen"/>
      <selection activeCell="H42" sqref="H42"/>
      <selection pane="topRight" activeCell="H42" sqref="H42"/>
      <selection pane="bottomLeft" activeCell="H42" sqref="H42"/>
      <selection pane="bottomRight" activeCell="A8" sqref="A8"/>
    </sheetView>
  </sheetViews>
  <sheetFormatPr defaultRowHeight="13.5" outlineLevelRow="1" outlineLevelCol="1"/>
  <cols>
    <col min="1" max="1" width="36.28515625" style="6" customWidth="1"/>
    <col min="2" max="2" width="8.28515625" style="6" hidden="1" customWidth="1" outlineLevel="1"/>
    <col min="3" max="3" width="9.28515625" style="6" hidden="1" customWidth="1" outlineLevel="1"/>
    <col min="4" max="4" width="9" style="6" hidden="1" customWidth="1" outlineLevel="1" collapsed="1"/>
    <col min="5" max="5" width="9" style="6" hidden="1" customWidth="1" outlineLevel="1"/>
    <col min="6" max="6" width="9" style="5" hidden="1" customWidth="1" outlineLevel="1"/>
    <col min="7" max="7" width="9" style="5" hidden="1" customWidth="1" outlineLevel="1" collapsed="1"/>
    <col min="8" max="8" width="8.85546875" style="5" hidden="1" customWidth="1" outlineLevel="1"/>
    <col min="9" max="9" width="9.85546875" style="5" customWidth="1" collapsed="1"/>
    <col min="10" max="10" width="10" style="5" customWidth="1"/>
    <col min="11" max="11" width="9.140625" style="3" customWidth="1"/>
    <col min="12" max="12" width="9.28515625" style="3" customWidth="1"/>
    <col min="13" max="13" width="8.140625" style="3" customWidth="1"/>
    <col min="14" max="14" width="5.85546875" style="3" customWidth="1"/>
    <col min="15" max="15" width="8.28515625" style="3" bestFit="1" customWidth="1"/>
    <col min="16" max="16" width="8" style="4" customWidth="1"/>
    <col min="17" max="17" width="8.28515625" style="4" bestFit="1" customWidth="1"/>
    <col min="18" max="18" width="8" style="3" customWidth="1"/>
    <col min="19" max="19" width="11.5703125" style="2" customWidth="1"/>
    <col min="20" max="20" width="6.85546875" style="2" customWidth="1"/>
    <col min="21" max="21" width="11.5703125" style="2" customWidth="1"/>
    <col min="22" max="22" width="6.85546875" style="2" customWidth="1"/>
    <col min="23" max="16384" width="9.140625" style="1"/>
  </cols>
  <sheetData>
    <row r="1" spans="1:22" s="164" customFormat="1">
      <c r="A1" s="167"/>
      <c r="B1" s="167"/>
      <c r="C1" s="167"/>
      <c r="D1" s="167"/>
      <c r="E1" s="167"/>
      <c r="F1" s="165"/>
      <c r="G1" s="166"/>
      <c r="H1" s="165"/>
      <c r="I1" s="165"/>
      <c r="K1" s="3"/>
      <c r="M1" s="159"/>
      <c r="N1" s="3"/>
      <c r="O1" s="3"/>
      <c r="P1" s="4"/>
      <c r="Q1" s="4"/>
      <c r="R1" s="3"/>
      <c r="S1" s="148"/>
      <c r="T1" s="148"/>
      <c r="U1" s="148"/>
      <c r="V1" s="148"/>
    </row>
    <row r="2" spans="1:22">
      <c r="F2" s="1"/>
      <c r="G2" s="163"/>
      <c r="I2" s="160"/>
      <c r="J2" s="160"/>
      <c r="M2" s="159"/>
      <c r="S2" s="148"/>
      <c r="T2" s="148"/>
      <c r="U2" s="148"/>
      <c r="V2" s="148"/>
    </row>
    <row r="3" spans="1:22">
      <c r="G3" s="162"/>
      <c r="H3" s="161"/>
      <c r="I3" s="160"/>
      <c r="J3" s="160"/>
      <c r="K3" s="155"/>
      <c r="M3" s="159"/>
      <c r="N3" s="155"/>
      <c r="O3" s="155"/>
      <c r="P3" s="158"/>
      <c r="Q3" s="158"/>
      <c r="R3" s="155"/>
      <c r="S3" s="149"/>
      <c r="T3" s="148"/>
      <c r="U3" s="149"/>
      <c r="V3" s="148"/>
    </row>
    <row r="4" spans="1:22">
      <c r="A4" s="157"/>
      <c r="F4" s="156"/>
      <c r="G4" s="156"/>
      <c r="H4" s="156"/>
      <c r="I4" s="156"/>
      <c r="K4" s="155"/>
      <c r="M4" s="154"/>
      <c r="N4" s="153"/>
      <c r="O4" s="152"/>
      <c r="P4" s="18"/>
      <c r="Q4" s="151"/>
      <c r="R4" s="150"/>
      <c r="S4" s="149"/>
      <c r="T4" s="148"/>
      <c r="U4" s="148"/>
      <c r="V4" s="148"/>
    </row>
    <row r="5" spans="1:22" ht="18.75" customHeight="1">
      <c r="B5" s="147"/>
      <c r="C5" s="147"/>
      <c r="D5" s="147"/>
      <c r="E5" s="147"/>
      <c r="F5" s="147"/>
      <c r="G5" s="147"/>
      <c r="H5" s="147"/>
      <c r="I5" s="146"/>
      <c r="J5" s="146"/>
      <c r="K5" s="146"/>
      <c r="L5" s="146"/>
      <c r="M5" s="146"/>
      <c r="N5" s="145"/>
      <c r="O5" s="144"/>
      <c r="P5" s="143"/>
      <c r="Q5" s="142"/>
      <c r="R5" s="141"/>
      <c r="S5" s="140"/>
      <c r="T5" s="139"/>
      <c r="U5" s="140"/>
      <c r="V5" s="139"/>
    </row>
    <row r="6" spans="1:22" ht="14.25" customHeight="1">
      <c r="B6" s="123"/>
      <c r="C6" s="123"/>
      <c r="D6" s="123"/>
      <c r="E6" s="123"/>
      <c r="F6" s="123"/>
      <c r="G6" s="123"/>
      <c r="H6" s="138"/>
      <c r="I6" s="138"/>
      <c r="J6" s="138"/>
      <c r="K6" s="137"/>
      <c r="L6" s="137"/>
      <c r="M6" s="137"/>
      <c r="N6" s="137"/>
      <c r="O6" s="137"/>
      <c r="P6" s="137"/>
      <c r="Q6" s="137"/>
      <c r="R6" s="137"/>
      <c r="S6" s="136"/>
      <c r="T6" s="135"/>
      <c r="U6" s="136"/>
      <c r="V6" s="135"/>
    </row>
    <row r="7" spans="1:22" ht="24.75" customHeight="1">
      <c r="A7" s="134" t="s">
        <v>29</v>
      </c>
      <c r="B7" s="133"/>
      <c r="C7" s="132"/>
      <c r="D7" s="132"/>
      <c r="E7" s="132"/>
      <c r="F7" s="131"/>
      <c r="G7" s="131"/>
      <c r="H7" s="131"/>
      <c r="I7" s="130"/>
      <c r="J7" s="129"/>
      <c r="K7" s="128"/>
      <c r="L7" s="128"/>
      <c r="M7" s="512" t="s">
        <v>28</v>
      </c>
      <c r="N7" s="513"/>
      <c r="O7" s="513"/>
      <c r="P7" s="513"/>
      <c r="Q7" s="513"/>
      <c r="R7" s="514"/>
      <c r="S7" s="515" t="s">
        <v>27</v>
      </c>
      <c r="T7" s="516"/>
      <c r="U7" s="516"/>
      <c r="V7" s="517"/>
    </row>
    <row r="8" spans="1:22" ht="12.75">
      <c r="A8" s="127"/>
      <c r="B8" s="126">
        <v>2007</v>
      </c>
      <c r="C8" s="123">
        <f t="shared" ref="C8:L8" si="0">+B8+1</f>
        <v>2008</v>
      </c>
      <c r="D8" s="123">
        <f t="shared" si="0"/>
        <v>2009</v>
      </c>
      <c r="E8" s="123">
        <f t="shared" si="0"/>
        <v>2010</v>
      </c>
      <c r="F8" s="123">
        <f t="shared" si="0"/>
        <v>2011</v>
      </c>
      <c r="G8" s="123">
        <f t="shared" si="0"/>
        <v>2012</v>
      </c>
      <c r="H8" s="123">
        <f t="shared" si="0"/>
        <v>2013</v>
      </c>
      <c r="I8" s="123">
        <f t="shared" si="0"/>
        <v>2014</v>
      </c>
      <c r="J8" s="123">
        <f t="shared" si="0"/>
        <v>2015</v>
      </c>
      <c r="K8" s="123">
        <f t="shared" si="0"/>
        <v>2016</v>
      </c>
      <c r="L8" s="123">
        <f t="shared" si="0"/>
        <v>2017</v>
      </c>
      <c r="M8" s="126">
        <v>2018</v>
      </c>
      <c r="N8" s="125" t="s">
        <v>26</v>
      </c>
      <c r="O8" s="123">
        <v>2019</v>
      </c>
      <c r="P8" s="125" t="s">
        <v>26</v>
      </c>
      <c r="Q8" s="123">
        <v>2020</v>
      </c>
      <c r="R8" s="124" t="s">
        <v>26</v>
      </c>
      <c r="S8" s="122">
        <v>2019</v>
      </c>
      <c r="T8" s="121" t="s">
        <v>26</v>
      </c>
      <c r="U8" s="122">
        <v>2020</v>
      </c>
      <c r="V8" s="121" t="s">
        <v>26</v>
      </c>
    </row>
    <row r="9" spans="1:22" ht="6.75" customHeight="1">
      <c r="A9" s="14"/>
      <c r="B9" s="120"/>
      <c r="C9" s="119"/>
      <c r="D9" s="119"/>
      <c r="E9" s="119"/>
      <c r="F9" s="119"/>
      <c r="G9" s="119"/>
      <c r="H9" s="119"/>
      <c r="I9" s="119"/>
      <c r="J9" s="119"/>
      <c r="K9" s="117"/>
      <c r="L9" s="117"/>
      <c r="M9" s="118"/>
      <c r="N9" s="117"/>
      <c r="O9" s="117"/>
      <c r="P9" s="117"/>
      <c r="Q9" s="117"/>
      <c r="R9" s="116"/>
      <c r="S9" s="115"/>
      <c r="T9" s="114"/>
      <c r="U9" s="115"/>
      <c r="V9" s="114"/>
    </row>
    <row r="10" spans="1:22" s="95" customFormat="1" ht="12.75">
      <c r="A10" s="113" t="s">
        <v>25</v>
      </c>
      <c r="B10" s="111">
        <v>85.12</v>
      </c>
      <c r="C10" s="112">
        <v>65.47</v>
      </c>
      <c r="D10" s="112">
        <v>60.8</v>
      </c>
      <c r="E10" s="112">
        <v>85.28</v>
      </c>
      <c r="F10" s="112">
        <v>97.82</v>
      </c>
      <c r="G10" s="112">
        <v>103.8</v>
      </c>
      <c r="H10" s="112">
        <v>109.68</v>
      </c>
      <c r="I10" s="112">
        <v>118.78</v>
      </c>
      <c r="J10" s="112">
        <v>117.46</v>
      </c>
      <c r="K10" s="112">
        <v>118.1</v>
      </c>
      <c r="L10" s="112">
        <v>132</v>
      </c>
      <c r="M10" s="111">
        <v>161.93</v>
      </c>
      <c r="N10" s="110"/>
      <c r="O10" s="110"/>
      <c r="P10" s="110"/>
      <c r="Q10" s="110"/>
      <c r="R10" s="109"/>
      <c r="S10" s="104"/>
      <c r="T10" s="103"/>
      <c r="U10" s="104"/>
      <c r="V10" s="103"/>
    </row>
    <row r="11" spans="1:22" s="95" customFormat="1" ht="12.75">
      <c r="A11" s="108"/>
      <c r="B11" s="93"/>
      <c r="C11" s="91"/>
      <c r="D11" s="91"/>
      <c r="E11" s="106"/>
      <c r="F11" s="106"/>
      <c r="G11" s="106"/>
      <c r="H11" s="106"/>
      <c r="I11" s="106"/>
      <c r="J11" s="106"/>
      <c r="K11" s="106"/>
      <c r="L11" s="106"/>
      <c r="M11" s="107"/>
      <c r="N11" s="106"/>
      <c r="O11" s="106"/>
      <c r="P11" s="106"/>
      <c r="Q11" s="106"/>
      <c r="R11" s="105"/>
      <c r="S11" s="104"/>
      <c r="T11" s="103"/>
      <c r="U11" s="104"/>
      <c r="V11" s="103"/>
    </row>
    <row r="12" spans="1:22" s="95" customFormat="1" ht="14.25" customHeight="1">
      <c r="A12" s="102" t="s">
        <v>24</v>
      </c>
      <c r="B12" s="101">
        <f>INDEX('S&amp;P'!$B$45:$AD$45,1,MATCH(Model!B$8,'S&amp;P'!$B$2:$AD$2,0))</f>
        <v>87.609415479294469</v>
      </c>
      <c r="C12" s="98">
        <f>INDEX('S&amp;P'!$B$45:$AD$45,1,MATCH(Model!C$8,'S&amp;P'!$B$2:$AD$2,0))</f>
        <v>65.289939134590028</v>
      </c>
      <c r="D12" s="98">
        <f>INDEX('S&amp;P'!$B$45:$AD$45,1,MATCH(Model!D$8,'S&amp;P'!$B$2:$AD$2,0))</f>
        <v>63.616831656873586</v>
      </c>
      <c r="E12" s="98">
        <f>INDEX('S&amp;P'!$B$45:$AD$45,1,MATCH(Model!E$8,'S&amp;P'!$B$2:$AD$2,0))</f>
        <v>87.5555997130012</v>
      </c>
      <c r="F12" s="98">
        <f>INDEX('S&amp;P'!$B$45:$AD$45,1,MATCH(Model!F$8,'S&amp;P'!$B$2:$AD$2,0))</f>
        <v>100.27864571370644</v>
      </c>
      <c r="G12" s="98">
        <f>INDEX('S&amp;P'!$B$45:$AD$45,1,MATCH(Model!G$8,'S&amp;P'!$B$2:$AD$2,0))</f>
        <v>105.28368758605163</v>
      </c>
      <c r="H12" s="98">
        <f>INDEX('S&amp;P'!$B$45:$AD$45,1,MATCH(Model!H$8,'S&amp;P'!$B$2:$AD$2,0))</f>
        <v>111.3982419899274</v>
      </c>
      <c r="I12" s="98">
        <f>INDEX('S&amp;P'!$B$45:$AD$45,1,MATCH(Model!I$8,'S&amp;P'!$B$2:$AD$2,0))</f>
        <v>117.98903460631126</v>
      </c>
      <c r="J12" s="98">
        <f>INDEX('S&amp;P'!$B$45:$AD$45,1,MATCH(Model!J$8,'S&amp;P'!$B$2:$AD$2,0))</f>
        <v>117.66610607197596</v>
      </c>
      <c r="K12" s="98">
        <f>INDEX('S&amp;P'!$B$45:$AD$45,1,MATCH(Model!K$8,'S&amp;P'!$B$2:$AD$2,0))</f>
        <v>119.3114699598023</v>
      </c>
      <c r="L12" s="98">
        <f>INDEX('S&amp;P'!$B$45:$AD$45,1,MATCH(Model!L$8,'S&amp;P'!$B$2:$AD$2,0))</f>
        <v>132.34970058697078</v>
      </c>
      <c r="M12" s="101">
        <f>INDEX('S&amp;P'!$B$45:$AD$45,1,MATCH(Model!M$8,'S&amp;P'!$B$2:$AD$2,0))</f>
        <v>161.40207040778446</v>
      </c>
      <c r="N12" s="100">
        <f>M12/L12-1</f>
        <v>0.2195121688373034</v>
      </c>
      <c r="O12" s="98">
        <f>INDEX('S&amp;P'!$B$45:$AD$45,1,MATCH(Model!O$8,'S&amp;P'!$B$2:$AD$2,0))</f>
        <v>162.96</v>
      </c>
      <c r="P12" s="100">
        <f>O12/M10-1</f>
        <v>6.3607731735935147E-3</v>
      </c>
      <c r="Q12" s="98">
        <f>INDEX('S&amp;P'!$B$45:$AD$45,1,MATCH(Model!Q$8,'S&amp;P'!$B$2:$AD$2,0))</f>
        <v>179.36</v>
      </c>
      <c r="R12" s="99">
        <f>Q12/O12-1</f>
        <v>0.10063819342169866</v>
      </c>
      <c r="S12" s="97">
        <f>+'S&amp;P'!AF45</f>
        <v>164.5</v>
      </c>
      <c r="T12" s="96">
        <f>+S12/M10-1</f>
        <v>1.5871055394306222E-2</v>
      </c>
      <c r="U12" s="97">
        <f>+'S&amp;P'!AG45</f>
        <v>177</v>
      </c>
      <c r="V12" s="96">
        <f>U12/S12-1</f>
        <v>7.5987841945288848E-2</v>
      </c>
    </row>
    <row r="13" spans="1:22" ht="12.75">
      <c r="A13" s="94" t="s">
        <v>23</v>
      </c>
      <c r="B13" s="93"/>
      <c r="C13" s="91"/>
      <c r="D13" s="91"/>
      <c r="E13" s="91"/>
      <c r="F13" s="91"/>
      <c r="G13" s="91"/>
      <c r="H13" s="91"/>
      <c r="I13" s="92"/>
      <c r="J13" s="91"/>
      <c r="K13" s="89"/>
      <c r="L13" s="89"/>
      <c r="M13" s="90"/>
      <c r="N13" s="89"/>
      <c r="O13" s="89"/>
      <c r="P13" s="89"/>
      <c r="Q13" s="89"/>
      <c r="R13" s="88"/>
      <c r="S13" s="87"/>
      <c r="T13" s="86"/>
      <c r="U13" s="87"/>
      <c r="V13" s="86"/>
    </row>
    <row r="14" spans="1:22" ht="12.75">
      <c r="A14" s="83" t="s">
        <v>22</v>
      </c>
      <c r="B14" s="82">
        <f>INDEX('NI Summary'!$B$2:$AD$33,MATCH(Model!$A14,'NI Summary'!$B$2:$B$33,0),MATCH(Model!B$8,'NI Summary'!$B$2:$AD$2,0))/1000</f>
        <v>13.57912068183402</v>
      </c>
      <c r="C14" s="79">
        <f>INDEX('NI Summary'!$B$2:$AD$33,MATCH(Model!$A14,'NI Summary'!$B$2:$B$33,0),MATCH(Model!C$8,'NI Summary'!$B$2:$AD$2,0))/1000</f>
        <v>6.9842121156688881</v>
      </c>
      <c r="D14" s="79">
        <f>INDEX('NI Summary'!$B$2:$AD$33,MATCH(Model!$A14,'NI Summary'!$B$2:$B$33,0),MATCH(Model!D$8,'NI Summary'!$B$2:$AD$2,0))/1000</f>
        <v>30.084835502588316</v>
      </c>
      <c r="E14" s="79">
        <f>INDEX('NI Summary'!$B$2:$AD$33,MATCH(Model!$A14,'NI Summary'!$B$2:$B$33,0),MATCH(Model!E$8,'NI Summary'!$B$2:$AD$2,0))/1000</f>
        <v>47.392793666454963</v>
      </c>
      <c r="F14" s="79">
        <f>INDEX('NI Summary'!$B$2:$AD$33,MATCH(Model!$A14,'NI Summary'!$B$2:$B$33,0),MATCH(Model!F$8,'NI Summary'!$B$2:$AD$2,0))/1000</f>
        <v>57.47548981707908</v>
      </c>
      <c r="G14" s="79">
        <f>INDEX('NI Summary'!$B$2:$AD$33,MATCH(Model!$A14,'NI Summary'!$B$2:$B$33,0),MATCH(Model!G$8,'NI Summary'!$B$2:$AD$2,0))/1000</f>
        <v>58.065847779047616</v>
      </c>
      <c r="H14" s="79">
        <f>INDEX('NI Summary'!$B$2:$AD$33,MATCH(Model!$A14,'NI Summary'!$B$2:$B$33,0),MATCH(Model!H$8,'NI Summary'!$B$2:$AD$2,0))/1000</f>
        <v>66.452819818234374</v>
      </c>
      <c r="I14" s="79">
        <f>INDEX('NI Summary'!$B$2:$AD$33,MATCH(Model!$A14,'NI Summary'!$B$2:$B$33,0),MATCH(Model!I$8,'NI Summary'!$B$2:$AD$2,0))/1000</f>
        <v>69.884163563668935</v>
      </c>
      <c r="J14" s="79">
        <f>INDEX('NI Summary'!$B$2:$AD$33,MATCH(Model!$A14,'NI Summary'!$B$2:$B$33,0),MATCH(Model!J$8,'NI Summary'!$B$2:$AD$2,0))/1000</f>
        <v>78.795100790254352</v>
      </c>
      <c r="K14" s="79">
        <f>INDEX('NI Summary'!$B$2:$AD$33,MATCH(Model!$A14,'NI Summary'!$B$2:$B$33,0),MATCH(Model!K$8,'NI Summary'!$B$2:$AD$2,0))/1000</f>
        <v>86.141786764833967</v>
      </c>
      <c r="L14" s="79">
        <f>INDEX('NI Summary'!$B$2:$AD$33,MATCH(Model!$A14,'NI Summary'!$B$2:$B$33,0),MATCH(Model!L$8,'NI Summary'!$B$2:$AD$2,0))/1000</f>
        <v>90.8162818242686</v>
      </c>
      <c r="M14" s="82">
        <f>INDEX('NI Summary'!$B$2:$AD$33,MATCH(Model!$A14,'NI Summary'!$B$2:$B$33,0),MATCH(Model!M$8,'NI Summary'!$B$2:$AD$2,0))/1000</f>
        <v>106.82415498437936</v>
      </c>
      <c r="N14" s="81">
        <f t="shared" ref="N14:N29" si="1">M14/L14-1</f>
        <v>0.17626655527569746</v>
      </c>
      <c r="O14" s="79">
        <f>INDEX('NI Summary'!$B$2:$AD$33,MATCH(Model!$A14,'NI Summary'!$B$2:$B$33,0),MATCH(Model!O$8,'NI Summary'!$B$2:$AD$2,0))/1000</f>
        <v>104.93631029300582</v>
      </c>
      <c r="P14" s="81">
        <f t="shared" ref="P14:P29" si="2">O14/M14-1</f>
        <v>-1.7672451438062842E-2</v>
      </c>
      <c r="Q14" s="79">
        <f>INDEX('NI Summary'!$B$2:$AD$33,MATCH(Model!$A14,'NI Summary'!$B$2:$B$33,0),MATCH(Model!Q$8,'NI Summary'!$B$2:$AD$2,0))/1000</f>
        <v>115.66226340362661</v>
      </c>
      <c r="R14" s="80">
        <f t="shared" ref="R14:R29" si="3">Q14/O14-1</f>
        <v>0.10221393415369295</v>
      </c>
      <c r="S14" s="71">
        <f>INDEX('NI Summary'!$AE$2:$AH$33,MATCH(Model!$A14,'NI Summary'!$B$2:$B$33,0),MATCH(Model!S$8,'NI Summary'!$AE$2:$AH$2,0))/1000</f>
        <v>106.28643806795243</v>
      </c>
      <c r="T14" s="84">
        <f t="shared" ref="T14:T29" si="4">+S14/M14-1</f>
        <v>-5.0336641231149004E-3</v>
      </c>
      <c r="U14" s="71">
        <f>INDEX('NI Summary'!$AE$2:$AH$33,MATCH(Model!$A14,'NI Summary'!$B$2:$B$33,0),MATCH(Model!U$8,'NI Summary'!$AE$2:$AH$2,0))/1000</f>
        <v>114.61282577261923</v>
      </c>
      <c r="V14" s="84">
        <f t="shared" ref="V14:V29" si="5">U14/S14-1</f>
        <v>7.8339135792126813E-2</v>
      </c>
    </row>
    <row r="15" spans="1:22" ht="12.75">
      <c r="A15" s="83" t="s">
        <v>21</v>
      </c>
      <c r="B15" s="82">
        <f>INDEX('NI Summary'!$B$2:$AD$33,MATCH(Model!$A15,'NI Summary'!$B$2:$B$33,0),MATCH(Model!B$8,'NI Summary'!$B$2:$AD$2,0))/1000</f>
        <v>63.537884743670411</v>
      </c>
      <c r="C15" s="79">
        <f>INDEX('NI Summary'!$B$2:$AD$33,MATCH(Model!$A15,'NI Summary'!$B$2:$B$33,0),MATCH(Model!C$8,'NI Summary'!$B$2:$AD$2,0))/1000</f>
        <v>62.750996857324324</v>
      </c>
      <c r="D15" s="79">
        <f>INDEX('NI Summary'!$B$2:$AD$33,MATCH(Model!$A15,'NI Summary'!$B$2:$B$33,0),MATCH(Model!D$8,'NI Summary'!$B$2:$AD$2,0))/1000</f>
        <v>64.648257434862487</v>
      </c>
      <c r="E15" s="79">
        <f>INDEX('NI Summary'!$B$2:$AD$33,MATCH(Model!$A15,'NI Summary'!$B$2:$B$33,0),MATCH(Model!E$8,'NI Summary'!$B$2:$AD$2,0))/1000</f>
        <v>69.436958776250052</v>
      </c>
      <c r="F15" s="79">
        <f>INDEX('NI Summary'!$B$2:$AD$33,MATCH(Model!$A15,'NI Summary'!$B$2:$B$33,0),MATCH(Model!F$8,'NI Summary'!$B$2:$AD$2,0))/1000</f>
        <v>73.270749551855417</v>
      </c>
      <c r="G15" s="79">
        <f>INDEX('NI Summary'!$B$2:$AD$33,MATCH(Model!$A15,'NI Summary'!$B$2:$B$33,0),MATCH(Model!G$8,'NI Summary'!$B$2:$AD$2,0))/1000</f>
        <v>73.22305755879637</v>
      </c>
      <c r="H15" s="79">
        <f>INDEX('NI Summary'!$B$2:$AD$33,MATCH(Model!$A15,'NI Summary'!$B$2:$B$33,0),MATCH(Model!H$8,'NI Summary'!$B$2:$AD$2,0))/1000</f>
        <v>75.436971120897354</v>
      </c>
      <c r="I15" s="79">
        <f>INDEX('NI Summary'!$B$2:$AD$33,MATCH(Model!$A15,'NI Summary'!$B$2:$B$33,0),MATCH(Model!I$8,'NI Summary'!$B$2:$AD$2,0))/1000</f>
        <v>78.277651433626218</v>
      </c>
      <c r="J15" s="79">
        <f>INDEX('NI Summary'!$B$2:$AD$33,MATCH(Model!$A15,'NI Summary'!$B$2:$B$33,0),MATCH(Model!J$8,'NI Summary'!$B$2:$AD$2,0))/1000</f>
        <v>75.973078915058281</v>
      </c>
      <c r="K15" s="79">
        <f>INDEX('NI Summary'!$B$2:$AD$33,MATCH(Model!$A15,'NI Summary'!$B$2:$B$33,0),MATCH(Model!K$8,'NI Summary'!$B$2:$AD$2,0))/1000</f>
        <v>77.654385987245917</v>
      </c>
      <c r="L15" s="79">
        <f>INDEX('NI Summary'!$B$2:$AD$33,MATCH(Model!$A15,'NI Summary'!$B$2:$B$33,0),MATCH(Model!L$8,'NI Summary'!$B$2:$AD$2,0))/1000</f>
        <v>81.963544310749782</v>
      </c>
      <c r="M15" s="82">
        <f>INDEX('NI Summary'!$B$2:$AD$33,MATCH(Model!$A15,'NI Summary'!$B$2:$B$33,0),MATCH(Model!M$8,'NI Summary'!$B$2:$AD$2,0))/1000</f>
        <v>89.30440287047432</v>
      </c>
      <c r="N15" s="81">
        <f t="shared" si="1"/>
        <v>8.9562483192442421E-2</v>
      </c>
      <c r="O15" s="79">
        <f>INDEX('NI Summary'!$B$2:$AD$33,MATCH(Model!$A15,'NI Summary'!$B$2:$B$33,0),MATCH(Model!O$8,'NI Summary'!$B$2:$AD$2,0))/1000</f>
        <v>89.738272687730003</v>
      </c>
      <c r="P15" s="81">
        <f t="shared" si="2"/>
        <v>4.8583250468059447E-3</v>
      </c>
      <c r="Q15" s="79">
        <f>INDEX('NI Summary'!$B$2:$AD$33,MATCH(Model!$A15,'NI Summary'!$B$2:$B$33,0),MATCH(Model!Q$8,'NI Summary'!$B$2:$AD$2,0))/1000</f>
        <v>94.403668529810105</v>
      </c>
      <c r="R15" s="80">
        <f t="shared" si="3"/>
        <v>5.198891958077545E-2</v>
      </c>
      <c r="S15" s="71">
        <f>INDEX('NI Summary'!$AE$2:$AH$33,MATCH(Model!$A15,'NI Summary'!$B$2:$B$33,0),MATCH(Model!S$8,'NI Summary'!$AE$2:$AH$2,0))/1000</f>
        <v>90.505806434762405</v>
      </c>
      <c r="T15" s="84">
        <f t="shared" si="4"/>
        <v>1.3452904063762539E-2</v>
      </c>
      <c r="U15" s="71">
        <f>INDEX('NI Summary'!$AE$2:$AH$33,MATCH(Model!$A15,'NI Summary'!$B$2:$B$33,0),MATCH(Model!U$8,'NI Summary'!$AE$2:$AH$2,0))/1000</f>
        <v>94.811968421643215</v>
      </c>
      <c r="V15" s="84">
        <f t="shared" si="5"/>
        <v>4.7578847772432598E-2</v>
      </c>
    </row>
    <row r="16" spans="1:22" ht="12.75">
      <c r="A16" s="83" t="s">
        <v>20</v>
      </c>
      <c r="B16" s="82">
        <f>INDEX('NI Summary'!$B$2:$AD$33,MATCH(Model!$A16,'NI Summary'!$B$2:$B$33,0),MATCH(Model!B$8,'NI Summary'!$B$2:$AD$2,0))/1000</f>
        <v>108.37013598585074</v>
      </c>
      <c r="C16" s="79">
        <f>INDEX('NI Summary'!$B$2:$AD$33,MATCH(Model!$A16,'NI Summary'!$B$2:$B$33,0),MATCH(Model!C$8,'NI Summary'!$B$2:$AD$2,0))/1000</f>
        <v>126.52971678448006</v>
      </c>
      <c r="D16" s="79">
        <f>INDEX('NI Summary'!$B$2:$AD$33,MATCH(Model!$A16,'NI Summary'!$B$2:$B$33,0),MATCH(Model!D$8,'NI Summary'!$B$2:$AD$2,0))/1000</f>
        <v>52.703202441628797</v>
      </c>
      <c r="E16" s="79">
        <f>INDEX('NI Summary'!$B$2:$AD$33,MATCH(Model!$A16,'NI Summary'!$B$2:$B$33,0),MATCH(Model!E$8,'NI Summary'!$B$2:$AD$2,0))/1000</f>
        <v>85.937751460206172</v>
      </c>
      <c r="F16" s="79">
        <f>INDEX('NI Summary'!$B$2:$AD$33,MATCH(Model!$A16,'NI Summary'!$B$2:$B$33,0),MATCH(Model!F$8,'NI Summary'!$B$2:$AD$2,0))/1000</f>
        <v>124.54978864366126</v>
      </c>
      <c r="G16" s="79">
        <f>INDEX('NI Summary'!$B$2:$AD$33,MATCH(Model!$A16,'NI Summary'!$B$2:$B$33,0),MATCH(Model!G$8,'NI Summary'!$B$2:$AD$2,0))/1000</f>
        <v>114.6928505509992</v>
      </c>
      <c r="H16" s="79">
        <f>INDEX('NI Summary'!$B$2:$AD$33,MATCH(Model!$A16,'NI Summary'!$B$2:$B$33,0),MATCH(Model!H$8,'NI Summary'!$B$2:$AD$2,0))/1000</f>
        <v>104.24306534988042</v>
      </c>
      <c r="I16" s="79">
        <f>INDEX('NI Summary'!$B$2:$AD$33,MATCH(Model!$A16,'NI Summary'!$B$2:$B$33,0),MATCH(Model!I$8,'NI Summary'!$B$2:$AD$2,0))/1000</f>
        <v>102.32865834705379</v>
      </c>
      <c r="J16" s="79">
        <f>INDEX('NI Summary'!$B$2:$AD$33,MATCH(Model!$A16,'NI Summary'!$B$2:$B$33,0),MATCH(Model!J$8,'NI Summary'!$B$2:$AD$2,0))/1000</f>
        <v>41.921636911248441</v>
      </c>
      <c r="K16" s="79">
        <f>INDEX('NI Summary'!$B$2:$AD$33,MATCH(Model!$A16,'NI Summary'!$B$2:$B$33,0),MATCH(Model!K$8,'NI Summary'!$B$2:$AD$2,0))/1000</f>
        <v>9.8585345003024329</v>
      </c>
      <c r="L16" s="79">
        <f>INDEX('NI Summary'!$B$2:$AD$33,MATCH(Model!$A16,'NI Summary'!$B$2:$B$33,0),MATCH(Model!L$8,'NI Summary'!$B$2:$AD$2,0))/1000</f>
        <v>38.460022736318287</v>
      </c>
      <c r="M16" s="82">
        <f>INDEX('NI Summary'!$B$2:$AD$33,MATCH(Model!$A16,'NI Summary'!$B$2:$B$33,0),MATCH(Model!M$8,'NI Summary'!$B$2:$AD$2,0))/1000</f>
        <v>74.447624837537234</v>
      </c>
      <c r="N16" s="81">
        <f t="shared" si="1"/>
        <v>0.93571453007060756</v>
      </c>
      <c r="O16" s="79">
        <f>INDEX('NI Summary'!$B$2:$AD$33,MATCH(Model!$A16,'NI Summary'!$B$2:$B$33,0),MATCH(Model!O$8,'NI Summary'!$B$2:$AD$2,0))/1000</f>
        <v>55.546419503812608</v>
      </c>
      <c r="P16" s="81">
        <f t="shared" si="2"/>
        <v>-0.25388594162636668</v>
      </c>
      <c r="Q16" s="79">
        <f>INDEX('NI Summary'!$B$2:$AD$33,MATCH(Model!$A16,'NI Summary'!$B$2:$B$33,0),MATCH(Model!Q$8,'NI Summary'!$B$2:$AD$2,0))/1000</f>
        <v>67.409911732062881</v>
      </c>
      <c r="R16" s="80">
        <f t="shared" si="3"/>
        <v>0.21357798277953788</v>
      </c>
      <c r="S16" s="71">
        <f>INDEX('NI Summary'!$AE$2:$AH$33,MATCH(Model!$A16,'NI Summary'!$B$2:$B$33,0),MATCH(Model!S$8,'NI Summary'!$AE$2:$AH$2,0))/1000</f>
        <v>54.672093119413397</v>
      </c>
      <c r="T16" s="84">
        <f t="shared" si="4"/>
        <v>-0.26563012267051955</v>
      </c>
      <c r="U16" s="71">
        <f>INDEX('NI Summary'!$AE$2:$AH$33,MATCH(Model!$A16,'NI Summary'!$B$2:$B$33,0),MATCH(Model!U$8,'NI Summary'!$AE$2:$AH$2,0))/1000</f>
        <v>65.765676982142651</v>
      </c>
      <c r="V16" s="84">
        <f t="shared" si="5"/>
        <v>0.20291127026175726</v>
      </c>
    </row>
    <row r="17" spans="1:22" ht="12.75">
      <c r="A17" s="83" t="s">
        <v>19</v>
      </c>
      <c r="B17" s="82">
        <f>INDEX('NI Summary'!$B$2:$AD$33,MATCH(Model!$A17,'NI Summary'!$B$2:$B$33,0),MATCH(Model!B$8,'NI Summary'!$B$2:$AD$2,0))/1000</f>
        <v>139.32844328330293</v>
      </c>
      <c r="C17" s="79">
        <f>INDEX('NI Summary'!$B$2:$AD$33,MATCH(Model!$A17,'NI Summary'!$B$2:$B$33,0),MATCH(Model!C$8,'NI Summary'!$B$2:$AD$2,0))/1000</f>
        <v>-23.861848911559104</v>
      </c>
      <c r="D17" s="79">
        <f>INDEX('NI Summary'!$B$2:$AD$33,MATCH(Model!$A17,'NI Summary'!$B$2:$B$33,0),MATCH(Model!D$8,'NI Summary'!$B$2:$AD$2,0))/1000</f>
        <v>51.0293232857357</v>
      </c>
      <c r="E17" s="79">
        <f>INDEX('NI Summary'!$B$2:$AD$33,MATCH(Model!$A17,'NI Summary'!$B$2:$B$33,0),MATCH(Model!E$8,'NI Summary'!$B$2:$AD$2,0))/1000</f>
        <v>119.07712412408014</v>
      </c>
      <c r="F17" s="79">
        <f>INDEX('NI Summary'!$B$2:$AD$33,MATCH(Model!$A17,'NI Summary'!$B$2:$B$33,0),MATCH(Model!F$8,'NI Summary'!$B$2:$AD$2,0))/1000</f>
        <v>119.79265155246263</v>
      </c>
      <c r="G17" s="79">
        <f>INDEX('NI Summary'!$B$2:$AD$33,MATCH(Model!$A17,'NI Summary'!$B$2:$B$33,0),MATCH(Model!G$8,'NI Summary'!$B$2:$AD$2,0))/1000</f>
        <v>145.25912749828836</v>
      </c>
      <c r="H17" s="79">
        <f>INDEX('NI Summary'!$B$2:$AD$33,MATCH(Model!$A17,'NI Summary'!$B$2:$B$33,0),MATCH(Model!H$8,'NI Summary'!$B$2:$AD$2,0))/1000</f>
        <v>173.54022680936637</v>
      </c>
      <c r="I17" s="79">
        <f>INDEX('NI Summary'!$B$2:$AD$33,MATCH(Model!$A17,'NI Summary'!$B$2:$B$33,0),MATCH(Model!I$8,'NI Summary'!$B$2:$AD$2,0))/1000</f>
        <v>170.56158333423159</v>
      </c>
      <c r="J17" s="79">
        <f>INDEX('NI Summary'!$B$2:$AD$33,MATCH(Model!$A17,'NI Summary'!$B$2:$B$33,0),MATCH(Model!J$8,'NI Summary'!$B$2:$AD$2,0))/1000</f>
        <v>187.55679955316464</v>
      </c>
      <c r="K17" s="79">
        <f>INDEX('NI Summary'!$B$2:$AD$33,MATCH(Model!$A17,'NI Summary'!$B$2:$B$33,0),MATCH(Model!K$8,'NI Summary'!$B$2:$AD$2,0))/1000</f>
        <v>186.11062845856034</v>
      </c>
      <c r="L17" s="79">
        <f>INDEX('NI Summary'!$B$2:$AD$33,MATCH(Model!$A17,'NI Summary'!$B$2:$B$33,0),MATCH(Model!L$8,'NI Summary'!$B$2:$AD$2,0))/1000</f>
        <v>198.06835720782794</v>
      </c>
      <c r="M17" s="82">
        <f>INDEX('NI Summary'!$B$2:$AD$33,MATCH(Model!$A17,'NI Summary'!$B$2:$B$33,0),MATCH(Model!M$8,'NI Summary'!$B$2:$AD$2,0))/1000</f>
        <v>245.48797965137999</v>
      </c>
      <c r="N17" s="81">
        <f t="shared" si="1"/>
        <v>0.23941038897897182</v>
      </c>
      <c r="O17" s="79">
        <f>INDEX('NI Summary'!$B$2:$AD$33,MATCH(Model!$A17,'NI Summary'!$B$2:$B$33,0),MATCH(Model!O$8,'NI Summary'!$B$2:$AD$2,0))/1000</f>
        <v>253.22257652383385</v>
      </c>
      <c r="P17" s="81">
        <f t="shared" si="2"/>
        <v>3.1507028912119539E-2</v>
      </c>
      <c r="Q17" s="79">
        <f>INDEX('NI Summary'!$B$2:$AD$33,MATCH(Model!$A17,'NI Summary'!$B$2:$B$33,0),MATCH(Model!Q$8,'NI Summary'!$B$2:$AD$2,0))/1000</f>
        <v>253.62661849144845</v>
      </c>
      <c r="R17" s="80">
        <f t="shared" si="3"/>
        <v>1.5956000968049278E-3</v>
      </c>
      <c r="S17" s="71">
        <f>INDEX('NI Summary'!$AE$2:$AH$33,MATCH(Model!$A17,'NI Summary'!$B$2:$B$33,0),MATCH(Model!S$8,'NI Summary'!$AE$2:$AH$2,0))/1000</f>
        <v>255.11483800032281</v>
      </c>
      <c r="T17" s="84">
        <f t="shared" si="4"/>
        <v>3.9215192379741026E-2</v>
      </c>
      <c r="U17" s="71">
        <f>INDEX('NI Summary'!$AE$2:$AH$33,MATCH(Model!$A17,'NI Summary'!$B$2:$B$33,0),MATCH(Model!U$8,'NI Summary'!$AE$2:$AH$2,0))/1000</f>
        <v>254.50189758620456</v>
      </c>
      <c r="V17" s="84">
        <f t="shared" si="5"/>
        <v>-2.402605896711818E-3</v>
      </c>
    </row>
    <row r="18" spans="1:22" ht="12.75">
      <c r="A18" s="83" t="s">
        <v>18</v>
      </c>
      <c r="B18" s="82">
        <f>INDEX('NI Summary'!$B$2:$AD$33,MATCH(Model!$A18,'NI Summary'!$B$2:$B$33,0),MATCH(Model!B$8,'NI Summary'!$B$2:$AD$2,0))/1000</f>
        <v>83.009114434904205</v>
      </c>
      <c r="C18" s="79">
        <f>INDEX('NI Summary'!$B$2:$AD$33,MATCH(Model!$A18,'NI Summary'!$B$2:$B$33,0),MATCH(Model!C$8,'NI Summary'!$B$2:$AD$2,0))/1000</f>
        <v>88.49054062037996</v>
      </c>
      <c r="D18" s="79">
        <f>INDEX('NI Summary'!$B$2:$AD$33,MATCH(Model!$A18,'NI Summary'!$B$2:$B$33,0),MATCH(Model!D$8,'NI Summary'!$B$2:$AD$2,0))/1000</f>
        <v>90.751439732997298</v>
      </c>
      <c r="E18" s="79">
        <f>INDEX('NI Summary'!$B$2:$AD$33,MATCH(Model!$A18,'NI Summary'!$B$2:$B$33,0),MATCH(Model!E$8,'NI Summary'!$B$2:$AD$2,0))/1000</f>
        <v>104.21237027248129</v>
      </c>
      <c r="F18" s="79">
        <f>INDEX('NI Summary'!$B$2:$AD$33,MATCH(Model!$A18,'NI Summary'!$B$2:$B$33,0),MATCH(Model!F$8,'NI Summary'!$B$2:$AD$2,0))/1000</f>
        <v>111.43458331459414</v>
      </c>
      <c r="G18" s="79">
        <f>INDEX('NI Summary'!$B$2:$AD$33,MATCH(Model!$A18,'NI Summary'!$B$2:$B$33,0),MATCH(Model!G$8,'NI Summary'!$B$2:$AD$2,0))/1000</f>
        <v>119.49821091171482</v>
      </c>
      <c r="H18" s="79">
        <f>INDEX('NI Summary'!$B$2:$AD$33,MATCH(Model!$A18,'NI Summary'!$B$2:$B$33,0),MATCH(Model!H$8,'NI Summary'!$B$2:$AD$2,0))/1000</f>
        <v>118.32014874410618</v>
      </c>
      <c r="I18" s="79">
        <f>INDEX('NI Summary'!$B$2:$AD$33,MATCH(Model!$A18,'NI Summary'!$B$2:$B$33,0),MATCH(Model!I$8,'NI Summary'!$B$2:$AD$2,0))/1000</f>
        <v>136.45688981480683</v>
      </c>
      <c r="J18" s="79">
        <f>INDEX('NI Summary'!$B$2:$AD$33,MATCH(Model!$A18,'NI Summary'!$B$2:$B$33,0),MATCH(Model!J$8,'NI Summary'!$B$2:$AD$2,0))/1000</f>
        <v>155.72363296115552</v>
      </c>
      <c r="K18" s="79">
        <f>INDEX('NI Summary'!$B$2:$AD$33,MATCH(Model!$A18,'NI Summary'!$B$2:$B$33,0),MATCH(Model!K$8,'NI Summary'!$B$2:$AD$2,0))/1000</f>
        <v>167.09780178281352</v>
      </c>
      <c r="L18" s="79">
        <f>INDEX('NI Summary'!$B$2:$AD$33,MATCH(Model!$A18,'NI Summary'!$B$2:$B$33,0),MATCH(Model!L$8,'NI Summary'!$B$2:$AD$2,0))/1000</f>
        <v>179.24724578722453</v>
      </c>
      <c r="M18" s="82">
        <f>INDEX('NI Summary'!$B$2:$AD$33,MATCH(Model!$A18,'NI Summary'!$B$2:$B$33,0),MATCH(Model!M$8,'NI Summary'!$B$2:$AD$2,0))/1000</f>
        <v>203.57312307186959</v>
      </c>
      <c r="N18" s="81">
        <f t="shared" si="1"/>
        <v>0.1357113029983239</v>
      </c>
      <c r="O18" s="79">
        <f>INDEX('NI Summary'!$B$2:$AD$33,MATCH(Model!$A18,'NI Summary'!$B$2:$B$33,0),MATCH(Model!O$8,'NI Summary'!$B$2:$AD$2,0))/1000</f>
        <v>222.011039221956</v>
      </c>
      <c r="P18" s="81">
        <f t="shared" si="2"/>
        <v>9.0571465780269422E-2</v>
      </c>
      <c r="Q18" s="79">
        <f>INDEX('NI Summary'!$B$2:$AD$33,MATCH(Model!$A18,'NI Summary'!$B$2:$B$33,0),MATCH(Model!Q$8,'NI Summary'!$B$2:$AD$2,0))/1000</f>
        <v>241.86182333010063</v>
      </c>
      <c r="R18" s="80">
        <f t="shared" si="3"/>
        <v>8.9413500237250698E-2</v>
      </c>
      <c r="S18" s="71">
        <f>INDEX('NI Summary'!$AE$2:$AH$33,MATCH(Model!$A18,'NI Summary'!$B$2:$B$33,0),MATCH(Model!S$8,'NI Summary'!$AE$2:$AH$2,0))/1000</f>
        <v>224.6603462268165</v>
      </c>
      <c r="T18" s="84">
        <f t="shared" si="4"/>
        <v>0.10358549712626974</v>
      </c>
      <c r="U18" s="71">
        <f>INDEX('NI Summary'!$AE$2:$AH$33,MATCH(Model!$A18,'NI Summary'!$B$2:$B$33,0),MATCH(Model!U$8,'NI Summary'!$AE$2:$AH$2,0))/1000</f>
        <v>243.50349167835495</v>
      </c>
      <c r="V18" s="84">
        <f t="shared" si="5"/>
        <v>8.3873926876772753E-2</v>
      </c>
    </row>
    <row r="19" spans="1:22" ht="12.75">
      <c r="A19" s="83" t="s">
        <v>17</v>
      </c>
      <c r="B19" s="82">
        <f>INDEX('NI Summary'!$B$2:$AD$33,MATCH(Model!$A19,'NI Summary'!$B$2:$B$33,0),MATCH(Model!B$8,'NI Summary'!$B$2:$AD$2,0))/1000</f>
        <v>83.598591399191434</v>
      </c>
      <c r="C19" s="79">
        <f>INDEX('NI Summary'!$B$2:$AD$33,MATCH(Model!$A19,'NI Summary'!$B$2:$B$33,0),MATCH(Model!C$8,'NI Summary'!$B$2:$AD$2,0))/1000</f>
        <v>72.636440955372848</v>
      </c>
      <c r="D19" s="79">
        <f>INDEX('NI Summary'!$B$2:$AD$33,MATCH(Model!$A19,'NI Summary'!$B$2:$B$33,0),MATCH(Model!D$8,'NI Summary'!$B$2:$AD$2,0))/1000</f>
        <v>49.037592226242197</v>
      </c>
      <c r="E19" s="79">
        <f>INDEX('NI Summary'!$B$2:$AD$33,MATCH(Model!$A19,'NI Summary'!$B$2:$B$33,0),MATCH(Model!E$8,'NI Summary'!$B$2:$AD$2,0))/1000</f>
        <v>71.836448890397435</v>
      </c>
      <c r="F19" s="79">
        <f>INDEX('NI Summary'!$B$2:$AD$33,MATCH(Model!$A19,'NI Summary'!$B$2:$B$33,0),MATCH(Model!F$8,'NI Summary'!$B$2:$AD$2,0))/1000</f>
        <v>86.373350787515676</v>
      </c>
      <c r="G19" s="79">
        <f>INDEX('NI Summary'!$B$2:$AD$33,MATCH(Model!$A19,'NI Summary'!$B$2:$B$33,0),MATCH(Model!G$8,'NI Summary'!$B$2:$AD$2,0))/1000</f>
        <v>90.959809881086059</v>
      </c>
      <c r="H19" s="79">
        <f>INDEX('NI Summary'!$B$2:$AD$33,MATCH(Model!$A19,'NI Summary'!$B$2:$B$33,0),MATCH(Model!H$8,'NI Summary'!$B$2:$AD$2,0))/1000</f>
        <v>98.285659045499571</v>
      </c>
      <c r="I19" s="79">
        <f>INDEX('NI Summary'!$B$2:$AD$33,MATCH(Model!$A19,'NI Summary'!$B$2:$B$33,0),MATCH(Model!I$8,'NI Summary'!$B$2:$AD$2,0))/1000</f>
        <v>111.11214228416401</v>
      </c>
      <c r="J19" s="79">
        <f>INDEX('NI Summary'!$B$2:$AD$33,MATCH(Model!$A19,'NI Summary'!$B$2:$B$33,0),MATCH(Model!J$8,'NI Summary'!$B$2:$AD$2,0))/1000</f>
        <v>111.26812036367883</v>
      </c>
      <c r="K19" s="79">
        <f>INDEX('NI Summary'!$B$2:$AD$33,MATCH(Model!$A19,'NI Summary'!$B$2:$B$33,0),MATCH(Model!K$8,'NI Summary'!$B$2:$AD$2,0))/1000</f>
        <v>107.65147629111301</v>
      </c>
      <c r="L19" s="79">
        <f>INDEX('NI Summary'!$B$2:$AD$33,MATCH(Model!$A19,'NI Summary'!$B$2:$B$33,0),MATCH(Model!L$8,'NI Summary'!$B$2:$AD$2,0))/1000</f>
        <v>109.12999947459713</v>
      </c>
      <c r="M19" s="82">
        <f>INDEX('NI Summary'!$B$2:$AD$33,MATCH(Model!$A19,'NI Summary'!$B$2:$B$33,0),MATCH(Model!M$8,'NI Summary'!$B$2:$AD$2,0))/1000</f>
        <v>130.58973405910544</v>
      </c>
      <c r="N19" s="81">
        <f t="shared" si="1"/>
        <v>0.19664377062059479</v>
      </c>
      <c r="O19" s="79">
        <f>INDEX('NI Summary'!$B$2:$AD$33,MATCH(Model!$A19,'NI Summary'!$B$2:$B$33,0),MATCH(Model!O$8,'NI Summary'!$B$2:$AD$2,0))/1000</f>
        <v>126.69387299102114</v>
      </c>
      <c r="P19" s="81">
        <f t="shared" si="2"/>
        <v>-2.9832827948949037E-2</v>
      </c>
      <c r="Q19" s="79">
        <f>INDEX('NI Summary'!$B$2:$AD$33,MATCH(Model!$A19,'NI Summary'!$B$2:$B$33,0),MATCH(Model!Q$8,'NI Summary'!$B$2:$AD$2,0))/1000</f>
        <v>143.62131719450431</v>
      </c>
      <c r="R19" s="80">
        <f t="shared" si="3"/>
        <v>0.13360901994591989</v>
      </c>
      <c r="S19" s="71">
        <f>INDEX('NI Summary'!$AE$2:$AH$33,MATCH(Model!$A19,'NI Summary'!$B$2:$B$33,0),MATCH(Model!S$8,'NI Summary'!$AE$2:$AH$2,0))/1000</f>
        <v>127.28080290373349</v>
      </c>
      <c r="T19" s="84">
        <f t="shared" si="4"/>
        <v>-2.533837119137039E-2</v>
      </c>
      <c r="U19" s="71">
        <f>INDEX('NI Summary'!$AE$2:$AH$33,MATCH(Model!$A19,'NI Summary'!$B$2:$B$33,0),MATCH(Model!U$8,'NI Summary'!$AE$2:$AH$2,0))/1000</f>
        <v>141.26500148029399</v>
      </c>
      <c r="V19" s="84">
        <f t="shared" si="5"/>
        <v>0.10986887462626393</v>
      </c>
    </row>
    <row r="20" spans="1:22" ht="12.75">
      <c r="A20" s="83" t="s">
        <v>16</v>
      </c>
      <c r="B20" s="82">
        <f>INDEX('NI Summary'!$B$2:$AD$33,MATCH(Model!$A20,'NI Summary'!$B$2:$B$33,0),MATCH(Model!B$8,'NI Summary'!$B$2:$AD$2,0))/1000</f>
        <v>84.365584553539023</v>
      </c>
      <c r="C20" s="79">
        <f>INDEX('NI Summary'!$B$2:$AD$33,MATCH(Model!$A20,'NI Summary'!$B$2:$B$33,0),MATCH(Model!C$8,'NI Summary'!$B$2:$AD$2,0))/1000</f>
        <v>86.156588077774501</v>
      </c>
      <c r="D20" s="79">
        <f>INDEX('NI Summary'!$B$2:$AD$33,MATCH(Model!$A20,'NI Summary'!$B$2:$B$33,0),MATCH(Model!D$8,'NI Summary'!$B$2:$AD$2,0))/1000</f>
        <v>91.045594491927105</v>
      </c>
      <c r="E20" s="79">
        <f>INDEX('NI Summary'!$B$2:$AD$33,MATCH(Model!$A20,'NI Summary'!$B$2:$B$33,0),MATCH(Model!E$8,'NI Summary'!$B$2:$AD$2,0))/1000</f>
        <v>130.59148501178871</v>
      </c>
      <c r="F20" s="79">
        <f>INDEX('NI Summary'!$B$2:$AD$33,MATCH(Model!$A20,'NI Summary'!$B$2:$B$33,0),MATCH(Model!F$8,'NI Summary'!$B$2:$AD$2,0))/1000</f>
        <v>152.77144113052449</v>
      </c>
      <c r="G20" s="79">
        <f>INDEX('NI Summary'!$B$2:$AD$33,MATCH(Model!$A20,'NI Summary'!$B$2:$B$33,0),MATCH(Model!G$8,'NI Summary'!$B$2:$AD$2,0))/1000</f>
        <v>162.98713223567569</v>
      </c>
      <c r="H20" s="79">
        <f>INDEX('NI Summary'!$B$2:$AD$33,MATCH(Model!$A20,'NI Summary'!$B$2:$B$33,0),MATCH(Model!H$8,'NI Summary'!$B$2:$AD$2,0))/1000</f>
        <v>164.61567184503491</v>
      </c>
      <c r="I20" s="79">
        <f>INDEX('NI Summary'!$B$2:$AD$33,MATCH(Model!$A20,'NI Summary'!$B$2:$B$33,0),MATCH(Model!I$8,'NI Summary'!$B$2:$AD$2,0))/1000</f>
        <v>177.10926347452849</v>
      </c>
      <c r="J20" s="79">
        <f>INDEX('NI Summary'!$B$2:$AD$33,MATCH(Model!$A20,'NI Summary'!$B$2:$B$33,0),MATCH(Model!J$8,'NI Summary'!$B$2:$AD$2,0))/1000</f>
        <v>186.17828022567619</v>
      </c>
      <c r="K20" s="79">
        <f>INDEX('NI Summary'!$B$2:$AD$33,MATCH(Model!$A20,'NI Summary'!$B$2:$B$33,0),MATCH(Model!K$8,'NI Summary'!$B$2:$AD$2,0))/1000</f>
        <v>192.49566778248825</v>
      </c>
      <c r="L20" s="79">
        <f>INDEX('NI Summary'!$B$2:$AD$33,MATCH(Model!$A20,'NI Summary'!$B$2:$B$33,0),MATCH(Model!L$8,'NI Summary'!$B$2:$AD$2,0))/1000</f>
        <v>229.11718386814366</v>
      </c>
      <c r="M20" s="82">
        <f>INDEX('NI Summary'!$B$2:$AD$33,MATCH(Model!$A20,'NI Summary'!$B$2:$B$33,0),MATCH(Model!M$8,'NI Summary'!$B$2:$AD$2,0))/1000</f>
        <v>267.43609146255409</v>
      </c>
      <c r="N20" s="81">
        <f t="shared" si="1"/>
        <v>0.16724589115263777</v>
      </c>
      <c r="O20" s="79">
        <f>INDEX('NI Summary'!$B$2:$AD$33,MATCH(Model!$A20,'NI Summary'!$B$2:$B$33,0),MATCH(Model!O$8,'NI Summary'!$B$2:$AD$2,0))/1000</f>
        <v>262.51001954736967</v>
      </c>
      <c r="P20" s="81">
        <f t="shared" si="2"/>
        <v>-1.841962275265363E-2</v>
      </c>
      <c r="Q20" s="79">
        <f>INDEX('NI Summary'!$B$2:$AD$33,MATCH(Model!$A20,'NI Summary'!$B$2:$B$33,0),MATCH(Model!Q$8,'NI Summary'!$B$2:$AD$2,0))/1000</f>
        <v>280.59585034193356</v>
      </c>
      <c r="R20" s="80">
        <f t="shared" si="3"/>
        <v>6.8895773295618135E-2</v>
      </c>
      <c r="S20" s="71">
        <f>INDEX('NI Summary'!$AE$2:$AH$33,MATCH(Model!$A20,'NI Summary'!$B$2:$B$33,0),MATCH(Model!S$8,'NI Summary'!$AE$2:$AH$2,0))/1000</f>
        <v>265.79461816920394</v>
      </c>
      <c r="T20" s="84">
        <f t="shared" si="4"/>
        <v>-6.1378151481845666E-3</v>
      </c>
      <c r="U20" s="71">
        <f>INDEX('NI Summary'!$AE$2:$AH$33,MATCH(Model!$A20,'NI Summary'!$B$2:$B$33,0),MATCH(Model!U$8,'NI Summary'!$AE$2:$AH$2,0))/1000</f>
        <v>283.7391550835606</v>
      </c>
      <c r="V20" s="84">
        <f t="shared" si="5"/>
        <v>6.7512792538685806E-2</v>
      </c>
    </row>
    <row r="21" spans="1:22" ht="12.75">
      <c r="A21" s="83" t="s">
        <v>15</v>
      </c>
      <c r="B21" s="82">
        <f>INDEX('NI Summary'!$B$2:$AD$33,MATCH(Model!$A21,'NI Summary'!$B$2:$B$33,0),MATCH(Model!B$8,'NI Summary'!$B$2:$AD$2,0))/1000</f>
        <v>15.702507393484277</v>
      </c>
      <c r="C21" s="79">
        <f>INDEX('NI Summary'!$B$2:$AD$33,MATCH(Model!$A21,'NI Summary'!$B$2:$B$33,0),MATCH(Model!C$8,'NI Summary'!$B$2:$AD$2,0))/1000</f>
        <v>15.14131468915113</v>
      </c>
      <c r="D21" s="79">
        <f>INDEX('NI Summary'!$B$2:$AD$33,MATCH(Model!$A21,'NI Summary'!$B$2:$B$33,0),MATCH(Model!D$8,'NI Summary'!$B$2:$AD$2,0))/1000</f>
        <v>10.711180842666961</v>
      </c>
      <c r="E21" s="79">
        <f>INDEX('NI Summary'!$B$2:$AD$33,MATCH(Model!$A21,'NI Summary'!$B$2:$B$33,0),MATCH(Model!E$8,'NI Summary'!$B$2:$AD$2,0))/1000</f>
        <v>19.57008423277377</v>
      </c>
      <c r="F21" s="79">
        <f>INDEX('NI Summary'!$B$2:$AD$33,MATCH(Model!$A21,'NI Summary'!$B$2:$B$33,0),MATCH(Model!F$8,'NI Summary'!$B$2:$AD$2,0))/1000</f>
        <v>25.117059894792458</v>
      </c>
      <c r="G21" s="79">
        <f>INDEX('NI Summary'!$B$2:$AD$33,MATCH(Model!$A21,'NI Summary'!$B$2:$B$33,0),MATCH(Model!G$8,'NI Summary'!$B$2:$AD$2,0))/1000</f>
        <v>23.993984958248188</v>
      </c>
      <c r="H21" s="79">
        <f>INDEX('NI Summary'!$B$2:$AD$33,MATCH(Model!$A21,'NI Summary'!$B$2:$B$33,0),MATCH(Model!H$8,'NI Summary'!$B$2:$AD$2,0))/1000</f>
        <v>24.911800790812091</v>
      </c>
      <c r="I21" s="79">
        <f>INDEX('NI Summary'!$B$2:$AD$33,MATCH(Model!$A21,'NI Summary'!$B$2:$B$33,0),MATCH(Model!I$8,'NI Summary'!$B$2:$AD$2,0))/1000</f>
        <v>26.300021222788153</v>
      </c>
      <c r="J21" s="79">
        <f>INDEX('NI Summary'!$B$2:$AD$33,MATCH(Model!$A21,'NI Summary'!$B$2:$B$33,0),MATCH(Model!J$8,'NI Summary'!$B$2:$AD$2,0))/1000</f>
        <v>25.352998559425245</v>
      </c>
      <c r="K21" s="79">
        <f>INDEX('NI Summary'!$B$2:$AD$33,MATCH(Model!$A21,'NI Summary'!$B$2:$B$33,0),MATCH(Model!K$8,'NI Summary'!$B$2:$AD$2,0))/1000</f>
        <v>24.182847354634305</v>
      </c>
      <c r="L21" s="79">
        <f>INDEX('NI Summary'!$B$2:$AD$33,MATCH(Model!$A21,'NI Summary'!$B$2:$B$33,0),MATCH(Model!L$8,'NI Summary'!$B$2:$AD$2,0))/1000</f>
        <v>24.118701981046215</v>
      </c>
      <c r="M21" s="82">
        <f>INDEX('NI Summary'!$B$2:$AD$33,MATCH(Model!$A21,'NI Summary'!$B$2:$B$33,0),MATCH(Model!M$8,'NI Summary'!$B$2:$AD$2,0))/1000</f>
        <v>37.047083247188837</v>
      </c>
      <c r="N21" s="81">
        <f t="shared" si="1"/>
        <v>0.53603138661037586</v>
      </c>
      <c r="O21" s="79">
        <f>INDEX('NI Summary'!$B$2:$AD$33,MATCH(Model!$A21,'NI Summary'!$B$2:$B$33,0),MATCH(Model!O$8,'NI Summary'!$B$2:$AD$2,0))/1000</f>
        <v>34.394091060135622</v>
      </c>
      <c r="P21" s="81">
        <f t="shared" si="2"/>
        <v>-7.1611364634340702E-2</v>
      </c>
      <c r="Q21" s="79">
        <f>INDEX('NI Summary'!$B$2:$AD$33,MATCH(Model!$A21,'NI Summary'!$B$2:$B$33,0),MATCH(Model!Q$8,'NI Summary'!$B$2:$AD$2,0))/1000</f>
        <v>38.93047623599432</v>
      </c>
      <c r="R21" s="80">
        <f t="shared" si="3"/>
        <v>0.13189431777473493</v>
      </c>
      <c r="S21" s="71">
        <f>INDEX('NI Summary'!$AE$2:$AH$33,MATCH(Model!$A21,'NI Summary'!$B$2:$B$33,0),MATCH(Model!S$8,'NI Summary'!$AE$2:$AH$2,0))/1000</f>
        <v>34.226431517152484</v>
      </c>
      <c r="T21" s="84">
        <f t="shared" si="4"/>
        <v>-7.6136944741807322E-2</v>
      </c>
      <c r="U21" s="71">
        <f>INDEX('NI Summary'!$AE$2:$AH$33,MATCH(Model!$A21,'NI Summary'!$B$2:$B$33,0),MATCH(Model!U$8,'NI Summary'!$AE$2:$AH$2,0))/1000</f>
        <v>37.214688042164553</v>
      </c>
      <c r="V21" s="84">
        <f t="shared" si="5"/>
        <v>8.7308445331629514E-2</v>
      </c>
    </row>
    <row r="22" spans="1:22" ht="12.75">
      <c r="A22" s="85" t="s">
        <v>14</v>
      </c>
      <c r="B22" s="79">
        <f>INDEX('NI Summary'!$B$2:$AD$33,MATCH(Model!$A22,'NI Summary'!$B$2:$B$33,0),MATCH(Model!B$8,'NI Summary'!$B$2:$AD$2,0))/1000</f>
        <v>10.542088336367241</v>
      </c>
      <c r="C22" s="79">
        <f>INDEX('NI Summary'!$B$2:$AD$33,MATCH(Model!$A22,'NI Summary'!$B$2:$B$33,0),MATCH(Model!C$8,'NI Summary'!$B$2:$AD$2,0))/1000</f>
        <v>9.6562922411332099</v>
      </c>
      <c r="D22" s="79">
        <f>INDEX('NI Summary'!$B$2:$AD$33,MATCH(Model!$A22,'NI Summary'!$B$2:$B$33,0),MATCH(Model!D$8,'NI Summary'!$B$2:$AD$2,0))/1000</f>
        <v>8.9427637195036827</v>
      </c>
      <c r="E22" s="79">
        <f>INDEX('NI Summary'!$B$2:$AD$33,MATCH(Model!$A22,'NI Summary'!$B$2:$B$33,0),MATCH(Model!E$8,'NI Summary'!$B$2:$AD$2,0))/1000</f>
        <v>10.335936536735206</v>
      </c>
      <c r="F22" s="79">
        <f>INDEX('NI Summary'!$B$2:$AD$33,MATCH(Model!$A22,'NI Summary'!$B$2:$B$33,0),MATCH(Model!F$8,'NI Summary'!$B$2:$AD$2,0))/1000</f>
        <v>14.753764130694609</v>
      </c>
      <c r="G22" s="79">
        <f>INDEX('NI Summary'!$B$2:$AD$33,MATCH(Model!$A22,'NI Summary'!$B$2:$B$33,0),MATCH(Model!G$8,'NI Summary'!$B$2:$AD$2,0))/1000</f>
        <v>17.857159323168329</v>
      </c>
      <c r="H22" s="79">
        <f>INDEX('NI Summary'!$B$2:$AD$33,MATCH(Model!$A22,'NI Summary'!$B$2:$B$33,0),MATCH(Model!H$8,'NI Summary'!$B$2:$AD$2,0))/1000</f>
        <v>20.558712423329027</v>
      </c>
      <c r="I22" s="79">
        <f>INDEX('NI Summary'!$B$2:$AD$33,MATCH(Model!$A22,'NI Summary'!$B$2:$B$33,0),MATCH(Model!I$8,'NI Summary'!$B$2:$AD$2,0))/1000</f>
        <v>24.279175576227395</v>
      </c>
      <c r="J22" s="79">
        <f>INDEX('NI Summary'!$B$2:$AD$33,MATCH(Model!$A22,'NI Summary'!$B$2:$B$33,0),MATCH(Model!J$8,'NI Summary'!$B$2:$AD$2,0))/1000</f>
        <v>27.299612464763797</v>
      </c>
      <c r="K22" s="79">
        <f>INDEX('NI Summary'!$B$2:$AD$33,MATCH(Model!$A22,'NI Summary'!$B$2:$B$33,0),MATCH(Model!K$8,'NI Summary'!$B$2:$AD$2,0))/1000</f>
        <v>30.314189169986758</v>
      </c>
      <c r="L22" s="79">
        <f>INDEX('NI Summary'!$B$2:$AD$33,MATCH(Model!$A22,'NI Summary'!$B$2:$B$33,0),MATCH(Model!L$8,'NI Summary'!$B$2:$AD$2,0))/1000</f>
        <v>33.364062796562152</v>
      </c>
      <c r="M22" s="82">
        <f>INDEX('NI Summary'!$B$2:$AD$33,MATCH(Model!$A22,'NI Summary'!$B$2:$B$33,0),MATCH(Model!M$8,'NI Summary'!$B$2:$AD$2,0))/1000</f>
        <v>36.227196894204091</v>
      </c>
      <c r="N22" s="81">
        <f t="shared" si="1"/>
        <v>8.5814911544194628E-2</v>
      </c>
      <c r="O22" s="79">
        <f>INDEX('NI Summary'!$B$2:$AD$33,MATCH(Model!$A22,'NI Summary'!$B$2:$B$33,0),MATCH(Model!O$8,'NI Summary'!$B$2:$AD$2,0))/1000</f>
        <v>37.521338907834867</v>
      </c>
      <c r="P22" s="81">
        <f t="shared" si="2"/>
        <v>3.5722940900178246E-2</v>
      </c>
      <c r="Q22" s="79">
        <f>INDEX('NI Summary'!$B$2:$AD$33,MATCH(Model!$A22,'NI Summary'!$B$2:$B$33,0),MATCH(Model!Q$8,'NI Summary'!$B$2:$AD$2,0))/1000</f>
        <v>39.66126380291368</v>
      </c>
      <c r="R22" s="80">
        <f t="shared" si="3"/>
        <v>5.7032210399932559E-2</v>
      </c>
      <c r="S22" s="71">
        <f>INDEX('NI Summary'!$AE$2:$AH$33,MATCH(Model!$A22,'NI Summary'!$B$2:$B$33,0),MATCH(Model!S$8,'NI Summary'!$AE$2:$AH$2,0))/1000</f>
        <v>37.55858164257949</v>
      </c>
      <c r="T22" s="84">
        <f t="shared" si="4"/>
        <v>3.675097337129074E-2</v>
      </c>
      <c r="U22" s="71">
        <f>INDEX('NI Summary'!$AE$2:$AH$33,MATCH(Model!$A22,'NI Summary'!$B$2:$B$33,0),MATCH(Model!U$8,'NI Summary'!$AE$2:$AH$2,0))/1000</f>
        <v>39.755169820367307</v>
      </c>
      <c r="V22" s="84">
        <f t="shared" si="5"/>
        <v>5.8484321870599709E-2</v>
      </c>
    </row>
    <row r="23" spans="1:22" ht="12.75">
      <c r="A23" s="83" t="s">
        <v>13</v>
      </c>
      <c r="B23" s="82">
        <f>INDEX('NI Summary'!$B$2:$AD$33,MATCH(Model!$A23,'NI Summary'!$B$2:$B$33,0),MATCH(Model!B$8,'NI Summary'!$B$2:$AD$2,0))/1000</f>
        <v>41.887042860664145</v>
      </c>
      <c r="C23" s="79">
        <f>INDEX('NI Summary'!$B$2:$AD$33,MATCH(Model!$A23,'NI Summary'!$B$2:$B$33,0),MATCH(Model!C$8,'NI Summary'!$B$2:$AD$2,0))/1000</f>
        <v>39.18255033805093</v>
      </c>
      <c r="D23" s="79">
        <f>INDEX('NI Summary'!$B$2:$AD$33,MATCH(Model!$A23,'NI Summary'!$B$2:$B$33,0),MATCH(Model!D$8,'NI Summary'!$B$2:$AD$2,0))/1000</f>
        <v>36.403718197261782</v>
      </c>
      <c r="E23" s="79">
        <f>INDEX('NI Summary'!$B$2:$AD$33,MATCH(Model!$A23,'NI Summary'!$B$2:$B$33,0),MATCH(Model!E$8,'NI Summary'!$B$2:$AD$2,0))/1000</f>
        <v>43.739440886420923</v>
      </c>
      <c r="F23" s="79">
        <f>INDEX('NI Summary'!$B$2:$AD$33,MATCH(Model!$A23,'NI Summary'!$B$2:$B$33,0),MATCH(Model!F$8,'NI Summary'!$B$2:$AD$2,0))/1000</f>
        <v>48.361993009496466</v>
      </c>
      <c r="G23" s="79">
        <f>INDEX('NI Summary'!$B$2:$AD$33,MATCH(Model!$A23,'NI Summary'!$B$2:$B$33,0),MATCH(Model!G$8,'NI Summary'!$B$2:$AD$2,0))/1000</f>
        <v>52.948962631116409</v>
      </c>
      <c r="H23" s="79">
        <f>INDEX('NI Summary'!$B$2:$AD$33,MATCH(Model!$A23,'NI Summary'!$B$2:$B$33,0),MATCH(Model!H$8,'NI Summary'!$B$2:$AD$2,0))/1000</f>
        <v>59.736661067529916</v>
      </c>
      <c r="I23" s="79">
        <f>INDEX('NI Summary'!$B$2:$AD$33,MATCH(Model!$A23,'NI Summary'!$B$2:$B$33,0),MATCH(Model!I$8,'NI Summary'!$B$2:$AD$2,0))/1000</f>
        <v>72.833441497801957</v>
      </c>
      <c r="J23" s="79">
        <f>INDEX('NI Summary'!$B$2:$AD$33,MATCH(Model!$A23,'NI Summary'!$B$2:$B$33,0),MATCH(Model!J$8,'NI Summary'!$B$2:$AD$2,0))/1000</f>
        <v>82.576967858493887</v>
      </c>
      <c r="K23" s="79">
        <f>INDEX('NI Summary'!$B$2:$AD$33,MATCH(Model!$A23,'NI Summary'!$B$2:$B$33,0),MATCH(Model!K$8,'NI Summary'!$B$2:$AD$2,0))/1000</f>
        <v>95.384070945600826</v>
      </c>
      <c r="L23" s="79">
        <f>INDEX('NI Summary'!$B$2:$AD$33,MATCH(Model!$A23,'NI Summary'!$B$2:$B$33,0),MATCH(Model!L$8,'NI Summary'!$B$2:$AD$2,0))/1000</f>
        <v>100.26712686322452</v>
      </c>
      <c r="M23" s="82">
        <f>INDEX('NI Summary'!$B$2:$AD$33,MATCH(Model!$A23,'NI Summary'!$B$2:$B$33,0),MATCH(Model!M$8,'NI Summary'!$B$2:$AD$2,0))/1000</f>
        <v>129.37815565864398</v>
      </c>
      <c r="N23" s="81">
        <f t="shared" si="1"/>
        <v>0.29033472590802489</v>
      </c>
      <c r="O23" s="79">
        <f>INDEX('NI Summary'!$B$2:$AD$33,MATCH(Model!$A23,'NI Summary'!$B$2:$B$33,0),MATCH(Model!O$8,'NI Summary'!$B$2:$AD$2,0))/1000</f>
        <v>132.59900109308785</v>
      </c>
      <c r="P23" s="81">
        <f t="shared" si="2"/>
        <v>2.4894816424357424E-2</v>
      </c>
      <c r="Q23" s="79">
        <f>INDEX('NI Summary'!$B$2:$AD$33,MATCH(Model!$A23,'NI Summary'!$B$2:$B$33,0),MATCH(Model!Q$8,'NI Summary'!$B$2:$AD$2,0))/1000</f>
        <v>147.71581598272684</v>
      </c>
      <c r="R23" s="80">
        <f t="shared" si="3"/>
        <v>0.11400398769992703</v>
      </c>
      <c r="S23" s="71">
        <f>INDEX('NI Summary'!$AE$2:$AH$33,MATCH(Model!$A23,'NI Summary'!$B$2:$B$33,0),MATCH(Model!S$8,'NI Summary'!$AE$2:$AH$2,0))/1000</f>
        <v>134.99102028311239</v>
      </c>
      <c r="T23" s="84">
        <f t="shared" si="4"/>
        <v>4.3383402676396177E-2</v>
      </c>
      <c r="U23" s="71">
        <f>INDEX('NI Summary'!$AE$2:$AH$33,MATCH(Model!$A23,'NI Summary'!$B$2:$B$33,0),MATCH(Model!U$8,'NI Summary'!$AE$2:$AH$2,0))/1000</f>
        <v>149.65641432957557</v>
      </c>
      <c r="V23" s="84">
        <f t="shared" si="5"/>
        <v>0.10863977482136145</v>
      </c>
    </row>
    <row r="24" spans="1:22" ht="12.75">
      <c r="A24" s="83" t="s">
        <v>12</v>
      </c>
      <c r="B24" s="82">
        <f>INDEX('NI Summary'!$B$2:$AD$33,MATCH(Model!$A24,'NI Summary'!$B$2:$B$33,0),MATCH(Model!B$8,'NI Summary'!$B$2:$AD$2,0))/1000</f>
        <v>23.552389430175165</v>
      </c>
      <c r="C24" s="79">
        <f>INDEX('NI Summary'!$B$2:$AD$33,MATCH(Model!$A24,'NI Summary'!$B$2:$B$33,0),MATCH(Model!C$8,'NI Summary'!$B$2:$AD$2,0))/1000</f>
        <v>25.624234378055238</v>
      </c>
      <c r="D24" s="79">
        <f>INDEX('NI Summary'!$B$2:$AD$33,MATCH(Model!$A24,'NI Summary'!$B$2:$B$33,0),MATCH(Model!D$8,'NI Summary'!$B$2:$AD$2,0))/1000</f>
        <v>24.800644138553704</v>
      </c>
      <c r="E24" s="79">
        <f>INDEX('NI Summary'!$B$2:$AD$33,MATCH(Model!$A24,'NI Summary'!$B$2:$B$33,0),MATCH(Model!E$8,'NI Summary'!$B$2:$AD$2,0))/1000</f>
        <v>25.735060522159738</v>
      </c>
      <c r="F24" s="79">
        <f>INDEX('NI Summary'!$B$2:$AD$33,MATCH(Model!$A24,'NI Summary'!$B$2:$B$33,0),MATCH(Model!F$8,'NI Summary'!$B$2:$AD$2,0))/1000</f>
        <v>27.478593648716561</v>
      </c>
      <c r="G24" s="79">
        <f>INDEX('NI Summary'!$B$2:$AD$33,MATCH(Model!$A24,'NI Summary'!$B$2:$B$33,0),MATCH(Model!G$8,'NI Summary'!$B$2:$AD$2,0))/1000</f>
        <v>27.874243902998742</v>
      </c>
      <c r="H24" s="79">
        <f>INDEX('NI Summary'!$B$2:$AD$33,MATCH(Model!$A24,'NI Summary'!$B$2:$B$33,0),MATCH(Model!H$8,'NI Summary'!$B$2:$AD$2,0))/1000</f>
        <v>28.62824832467469</v>
      </c>
      <c r="I24" s="79">
        <f>INDEX('NI Summary'!$B$2:$AD$33,MATCH(Model!$A24,'NI Summary'!$B$2:$B$33,0),MATCH(Model!I$8,'NI Summary'!$B$2:$AD$2,0))/1000</f>
        <v>30.817493678565906</v>
      </c>
      <c r="J24" s="79">
        <f>INDEX('NI Summary'!$B$2:$AD$33,MATCH(Model!$A24,'NI Summary'!$B$2:$B$33,0),MATCH(Model!J$8,'NI Summary'!$B$2:$AD$2,0))/1000</f>
        <v>31.696580426949001</v>
      </c>
      <c r="K24" s="79">
        <f>INDEX('NI Summary'!$B$2:$AD$33,MATCH(Model!$A24,'NI Summary'!$B$2:$B$33,0),MATCH(Model!K$8,'NI Summary'!$B$2:$AD$2,0))/1000</f>
        <v>33.843159687274408</v>
      </c>
      <c r="L24" s="79">
        <f>INDEX('NI Summary'!$B$2:$AD$33,MATCH(Model!$A24,'NI Summary'!$B$2:$B$33,0),MATCH(Model!L$8,'NI Summary'!$B$2:$AD$2,0))/1000</f>
        <v>35.55157382580844</v>
      </c>
      <c r="M24" s="82">
        <f>INDEX('NI Summary'!$B$2:$AD$33,MATCH(Model!$A24,'NI Summary'!$B$2:$B$33,0),MATCH(Model!M$8,'NI Summary'!$B$2:$AD$2,0))/1000</f>
        <v>39.104543860338609</v>
      </c>
      <c r="N24" s="81">
        <f t="shared" si="1"/>
        <v>9.9938473946008965E-2</v>
      </c>
      <c r="O24" s="79">
        <f>INDEX('NI Summary'!$B$2:$AD$33,MATCH(Model!$A24,'NI Summary'!$B$2:$B$33,0),MATCH(Model!O$8,'NI Summary'!$B$2:$AD$2,0))/1000</f>
        <v>42.19399410039194</v>
      </c>
      <c r="P24" s="81">
        <f t="shared" si="2"/>
        <v>7.9004891377515207E-2</v>
      </c>
      <c r="Q24" s="79">
        <f>INDEX('NI Summary'!$B$2:$AD$33,MATCH(Model!$A24,'NI Summary'!$B$2:$B$33,0),MATCH(Model!Q$8,'NI Summary'!$B$2:$AD$2,0))/1000</f>
        <v>44.712690578082018</v>
      </c>
      <c r="R24" s="80">
        <f t="shared" si="3"/>
        <v>5.9693246192748628E-2</v>
      </c>
      <c r="S24" s="65">
        <f>INDEX('NI Summary'!$AE$2:$AH$33,MATCH(Model!$A24,'NI Summary'!$B$2:$B$33,0),MATCH(Model!S$8,'NI Summary'!$AE$2:$AH$2,0))/1000</f>
        <v>42.209995544278989</v>
      </c>
      <c r="T24" s="70">
        <f t="shared" si="4"/>
        <v>7.9414087913452169E-2</v>
      </c>
      <c r="U24" s="65">
        <f>INDEX('NI Summary'!$AE$2:$AH$33,MATCH(Model!$A24,'NI Summary'!$B$2:$B$33,0),MATCH(Model!U$8,'NI Summary'!$AE$2:$AH$2,0))/1000</f>
        <v>44.82515206022449</v>
      </c>
      <c r="V24" s="70">
        <f t="shared" si="5"/>
        <v>6.1955858611786763E-2</v>
      </c>
    </row>
    <row r="25" spans="1:22" ht="12.75">
      <c r="A25" s="78" t="s">
        <v>11</v>
      </c>
      <c r="B25" s="77">
        <f t="shared" ref="B25:M25" si="6">SUM(B14:B24)</f>
        <v>667.47290310298354</v>
      </c>
      <c r="C25" s="76">
        <f t="shared" si="6"/>
        <v>509.29103814583203</v>
      </c>
      <c r="D25" s="76">
        <f t="shared" si="6"/>
        <v>510.15855201396801</v>
      </c>
      <c r="E25" s="76">
        <f t="shared" si="6"/>
        <v>727.86545437974837</v>
      </c>
      <c r="F25" s="76">
        <f t="shared" si="6"/>
        <v>841.3794654813928</v>
      </c>
      <c r="G25" s="76">
        <f t="shared" si="6"/>
        <v>887.36038723113961</v>
      </c>
      <c r="H25" s="76">
        <f t="shared" si="6"/>
        <v>934.7299853393647</v>
      </c>
      <c r="I25" s="76">
        <f t="shared" si="6"/>
        <v>999.96048422746333</v>
      </c>
      <c r="J25" s="76">
        <f t="shared" si="6"/>
        <v>1004.3428090298681</v>
      </c>
      <c r="K25" s="76">
        <f t="shared" si="6"/>
        <v>1010.7345487248535</v>
      </c>
      <c r="L25" s="76">
        <f t="shared" si="6"/>
        <v>1120.1041006757712</v>
      </c>
      <c r="M25" s="77">
        <f t="shared" si="6"/>
        <v>1359.4200905976754</v>
      </c>
      <c r="N25" s="61">
        <f t="shared" si="1"/>
        <v>0.21365513239128608</v>
      </c>
      <c r="O25" s="76">
        <f>SUM(O14:O24)</f>
        <v>1361.3669359301798</v>
      </c>
      <c r="P25" s="61">
        <f t="shared" si="2"/>
        <v>1.4321145803048996E-3</v>
      </c>
      <c r="Q25" s="76">
        <f>SUM(Q14:Q24)</f>
        <v>1468.2016996232032</v>
      </c>
      <c r="R25" s="60">
        <f t="shared" si="3"/>
        <v>7.8476096982645238E-2</v>
      </c>
      <c r="S25" s="58">
        <f>SUM(S14:S24)</f>
        <v>1373.3009719093282</v>
      </c>
      <c r="T25" s="57">
        <f t="shared" si="4"/>
        <v>1.0210884337857662E-2</v>
      </c>
      <c r="U25" s="58">
        <f>SUM(U14:U24)</f>
        <v>1469.6514412571512</v>
      </c>
      <c r="V25" s="57">
        <f t="shared" si="5"/>
        <v>7.0159762003128234E-2</v>
      </c>
    </row>
    <row r="26" spans="1:22" ht="12.75">
      <c r="A26" s="22" t="s">
        <v>10</v>
      </c>
      <c r="B26" s="75">
        <f t="shared" ref="B26:M26" si="7">B25-B17</f>
        <v>528.14445981968061</v>
      </c>
      <c r="C26" s="72">
        <f t="shared" si="7"/>
        <v>533.15288705739113</v>
      </c>
      <c r="D26" s="72">
        <f t="shared" si="7"/>
        <v>459.12922872823231</v>
      </c>
      <c r="E26" s="72">
        <f t="shared" si="7"/>
        <v>608.78833025566826</v>
      </c>
      <c r="F26" s="72">
        <f t="shared" si="7"/>
        <v>721.58681392893016</v>
      </c>
      <c r="G26" s="72">
        <f t="shared" si="7"/>
        <v>742.1012597328513</v>
      </c>
      <c r="H26" s="72">
        <f t="shared" si="7"/>
        <v>761.18975852999836</v>
      </c>
      <c r="I26" s="72">
        <f t="shared" si="7"/>
        <v>829.39890089323171</v>
      </c>
      <c r="J26" s="72">
        <f t="shared" si="7"/>
        <v>816.7860094767035</v>
      </c>
      <c r="K26" s="72">
        <f t="shared" si="7"/>
        <v>824.62392026629323</v>
      </c>
      <c r="L26" s="72">
        <f t="shared" si="7"/>
        <v>922.03574346794323</v>
      </c>
      <c r="M26" s="75">
        <f t="shared" si="7"/>
        <v>1113.9321109462953</v>
      </c>
      <c r="N26" s="74">
        <f t="shared" si="1"/>
        <v>0.20812248205974648</v>
      </c>
      <c r="O26" s="72">
        <f>O25-O17</f>
        <v>1108.144359406346</v>
      </c>
      <c r="P26" s="74">
        <f t="shared" si="2"/>
        <v>-5.1957848086743308E-3</v>
      </c>
      <c r="Q26" s="72">
        <f>Q25-Q17</f>
        <v>1214.5750811317548</v>
      </c>
      <c r="R26" s="73">
        <f t="shared" si="3"/>
        <v>9.6044094636213106E-2</v>
      </c>
      <c r="S26" s="71">
        <f>S25-S17</f>
        <v>1118.1861339090053</v>
      </c>
      <c r="T26" s="70">
        <f t="shared" si="4"/>
        <v>3.8189247988336117E-3</v>
      </c>
      <c r="U26" s="71">
        <f>U25-U17</f>
        <v>1215.1495436709465</v>
      </c>
      <c r="V26" s="70">
        <f t="shared" si="5"/>
        <v>8.6714909818253805E-2</v>
      </c>
    </row>
    <row r="27" spans="1:22" ht="12.75">
      <c r="A27" s="22" t="s">
        <v>9</v>
      </c>
      <c r="B27" s="75">
        <f t="shared" ref="B27:M27" si="8">B26-B16</f>
        <v>419.77432383382984</v>
      </c>
      <c r="C27" s="72">
        <f t="shared" si="8"/>
        <v>406.62317027291107</v>
      </c>
      <c r="D27" s="72">
        <f t="shared" si="8"/>
        <v>406.42602628660353</v>
      </c>
      <c r="E27" s="72">
        <f t="shared" si="8"/>
        <v>522.85057879546207</v>
      </c>
      <c r="F27" s="72">
        <f t="shared" si="8"/>
        <v>597.0370252852689</v>
      </c>
      <c r="G27" s="72">
        <f t="shared" si="8"/>
        <v>627.40840918185211</v>
      </c>
      <c r="H27" s="72">
        <f t="shared" si="8"/>
        <v>656.9466931801179</v>
      </c>
      <c r="I27" s="72">
        <f t="shared" si="8"/>
        <v>727.07024254617795</v>
      </c>
      <c r="J27" s="72">
        <f t="shared" si="8"/>
        <v>774.86437256545503</v>
      </c>
      <c r="K27" s="72">
        <f t="shared" si="8"/>
        <v>814.7653857659908</v>
      </c>
      <c r="L27" s="72">
        <f t="shared" si="8"/>
        <v>883.57572073162498</v>
      </c>
      <c r="M27" s="75">
        <f t="shared" si="8"/>
        <v>1039.4844861087581</v>
      </c>
      <c r="N27" s="74">
        <f t="shared" si="1"/>
        <v>0.17645207051189282</v>
      </c>
      <c r="O27" s="72">
        <f>O26-O16</f>
        <v>1052.5979399025334</v>
      </c>
      <c r="P27" s="74">
        <f t="shared" si="2"/>
        <v>1.2615343440924853E-2</v>
      </c>
      <c r="Q27" s="72">
        <f>Q26-Q16</f>
        <v>1147.1651693996919</v>
      </c>
      <c r="R27" s="73">
        <f t="shared" si="3"/>
        <v>8.9841739103075691E-2</v>
      </c>
      <c r="S27" s="71">
        <f>S26-S16</f>
        <v>1063.5140407895919</v>
      </c>
      <c r="T27" s="70">
        <f t="shared" si="4"/>
        <v>2.3116799723281067E-2</v>
      </c>
      <c r="U27" s="71">
        <f>U26-U16</f>
        <v>1149.3838666888039</v>
      </c>
      <c r="V27" s="70">
        <f t="shared" si="5"/>
        <v>8.0741600586165196E-2</v>
      </c>
    </row>
    <row r="28" spans="1:22" ht="12.75" outlineLevel="1">
      <c r="A28" s="14" t="s">
        <v>8</v>
      </c>
      <c r="B28" s="69">
        <f t="shared" ref="B28:M28" si="9">B25-B16</f>
        <v>559.10276711713277</v>
      </c>
      <c r="C28" s="66">
        <f t="shared" si="9"/>
        <v>382.76132136135197</v>
      </c>
      <c r="D28" s="66">
        <f t="shared" si="9"/>
        <v>457.45534957233923</v>
      </c>
      <c r="E28" s="66">
        <f t="shared" si="9"/>
        <v>641.92770291954218</v>
      </c>
      <c r="F28" s="66">
        <f t="shared" si="9"/>
        <v>716.82967683773154</v>
      </c>
      <c r="G28" s="66">
        <f t="shared" si="9"/>
        <v>772.66753668014042</v>
      </c>
      <c r="H28" s="66">
        <f t="shared" si="9"/>
        <v>830.48691998948425</v>
      </c>
      <c r="I28" s="66">
        <f t="shared" si="9"/>
        <v>897.63182588040956</v>
      </c>
      <c r="J28" s="66">
        <f t="shared" si="9"/>
        <v>962.42117211861967</v>
      </c>
      <c r="K28" s="66">
        <f t="shared" si="9"/>
        <v>1000.8760142245511</v>
      </c>
      <c r="L28" s="66">
        <f t="shared" si="9"/>
        <v>1081.6440779394529</v>
      </c>
      <c r="M28" s="69">
        <f t="shared" si="9"/>
        <v>1284.9724657601382</v>
      </c>
      <c r="N28" s="68">
        <f t="shared" si="1"/>
        <v>0.18798086354619414</v>
      </c>
      <c r="O28" s="66">
        <f>O25-O16</f>
        <v>1305.8205164263672</v>
      </c>
      <c r="P28" s="68">
        <f t="shared" si="2"/>
        <v>1.6224511592080049E-2</v>
      </c>
      <c r="Q28" s="66">
        <f>Q25-Q16</f>
        <v>1400.7917878911403</v>
      </c>
      <c r="R28" s="67">
        <f t="shared" si="3"/>
        <v>7.2729192312493751E-2</v>
      </c>
      <c r="S28" s="65">
        <f>S25-S16</f>
        <v>1318.6288787899148</v>
      </c>
      <c r="T28" s="64">
        <f t="shared" si="4"/>
        <v>2.6192322346663577E-2</v>
      </c>
      <c r="U28" s="65">
        <f>U25-U16</f>
        <v>1403.8857642750086</v>
      </c>
      <c r="V28" s="64">
        <f t="shared" si="5"/>
        <v>6.4655709317797294E-2</v>
      </c>
    </row>
    <row r="29" spans="1:22" ht="12.75">
      <c r="A29" s="63" t="s">
        <v>7</v>
      </c>
      <c r="B29" s="62">
        <f t="shared" ref="B29:M29" si="10">B16</f>
        <v>108.37013598585074</v>
      </c>
      <c r="C29" s="59">
        <f t="shared" si="10"/>
        <v>126.52971678448006</v>
      </c>
      <c r="D29" s="59">
        <f t="shared" si="10"/>
        <v>52.703202441628797</v>
      </c>
      <c r="E29" s="59">
        <f t="shared" si="10"/>
        <v>85.937751460206172</v>
      </c>
      <c r="F29" s="59">
        <f t="shared" si="10"/>
        <v>124.54978864366126</v>
      </c>
      <c r="G29" s="59">
        <f t="shared" si="10"/>
        <v>114.6928505509992</v>
      </c>
      <c r="H29" s="59">
        <f t="shared" si="10"/>
        <v>104.24306534988042</v>
      </c>
      <c r="I29" s="59">
        <f t="shared" si="10"/>
        <v>102.32865834705379</v>
      </c>
      <c r="J29" s="59">
        <f t="shared" si="10"/>
        <v>41.921636911248441</v>
      </c>
      <c r="K29" s="59">
        <f t="shared" si="10"/>
        <v>9.8585345003024329</v>
      </c>
      <c r="L29" s="59">
        <f t="shared" si="10"/>
        <v>38.460022736318287</v>
      </c>
      <c r="M29" s="62">
        <f t="shared" si="10"/>
        <v>74.447624837537234</v>
      </c>
      <c r="N29" s="61">
        <f t="shared" si="1"/>
        <v>0.93571453007060756</v>
      </c>
      <c r="O29" s="59">
        <f>O16</f>
        <v>55.546419503812608</v>
      </c>
      <c r="P29" s="61">
        <f t="shared" si="2"/>
        <v>-0.25388594162636668</v>
      </c>
      <c r="Q29" s="59">
        <f>Q16</f>
        <v>67.409911732062881</v>
      </c>
      <c r="R29" s="60">
        <f t="shared" si="3"/>
        <v>0.21357798277953788</v>
      </c>
      <c r="S29" s="58">
        <f>S16</f>
        <v>54.672093119413397</v>
      </c>
      <c r="T29" s="57">
        <f t="shared" si="4"/>
        <v>-0.26563012267051955</v>
      </c>
      <c r="U29" s="58">
        <f>U16</f>
        <v>65.765676982142651</v>
      </c>
      <c r="V29" s="57">
        <f t="shared" si="5"/>
        <v>0.20291127026175726</v>
      </c>
    </row>
    <row r="30" spans="1:22" ht="12.75">
      <c r="A30" s="56" t="s">
        <v>6</v>
      </c>
      <c r="B30" s="55">
        <f>'S&amp;P'!D55</f>
        <v>72</v>
      </c>
      <c r="C30" s="54">
        <f>'S&amp;P'!E55</f>
        <v>100</v>
      </c>
      <c r="D30" s="54">
        <f>'S&amp;P'!F55</f>
        <v>62</v>
      </c>
      <c r="E30" s="54">
        <f>'S&amp;P'!G55</f>
        <v>80</v>
      </c>
      <c r="F30" s="54">
        <f>'S&amp;P'!H55</f>
        <v>106</v>
      </c>
      <c r="G30" s="54">
        <f>'S&amp;P'!I55</f>
        <v>106</v>
      </c>
      <c r="H30" s="54">
        <f>'S&amp;P'!J55</f>
        <v>105</v>
      </c>
      <c r="I30" s="54">
        <f>'S&amp;P'!K55</f>
        <v>96.928333333333327</v>
      </c>
      <c r="J30" s="53">
        <f>'S&amp;P'!L55</f>
        <v>51.143333333333338</v>
      </c>
      <c r="K30" s="53">
        <f>'S&amp;P'!M55</f>
        <v>43.34</v>
      </c>
      <c r="L30" s="53">
        <f>'S&amp;P'!R55</f>
        <v>59</v>
      </c>
      <c r="M30" s="52">
        <f>'S&amp;P'!W55</f>
        <v>69.430000000000007</v>
      </c>
      <c r="N30" s="50"/>
      <c r="O30" s="50"/>
      <c r="P30" s="50"/>
      <c r="Q30" s="50"/>
      <c r="R30" s="51"/>
      <c r="S30" s="49">
        <f>+'S&amp;P'!AF55</f>
        <v>62</v>
      </c>
      <c r="T30" s="48"/>
      <c r="U30" s="49">
        <f>+'S&amp;P'!AG55</f>
        <v>58</v>
      </c>
      <c r="V30" s="48"/>
    </row>
    <row r="31" spans="1:22" ht="12.75">
      <c r="A31" s="47" t="s">
        <v>5</v>
      </c>
      <c r="B31" s="46">
        <v>27.731999999999999</v>
      </c>
      <c r="C31" s="42">
        <v>28.387</v>
      </c>
      <c r="D31" s="42">
        <v>22.405000000000001</v>
      </c>
      <c r="E31" s="42">
        <v>22.728999999999999</v>
      </c>
      <c r="F31" s="42">
        <v>26.424999999999997</v>
      </c>
      <c r="G31" s="42">
        <v>31.246942068069242</v>
      </c>
      <c r="H31" s="42">
        <v>34.992044109737122</v>
      </c>
      <c r="I31" s="42">
        <v>39.44</v>
      </c>
      <c r="J31" s="42">
        <v>43.39</v>
      </c>
      <c r="K31" s="44">
        <v>45.7</v>
      </c>
      <c r="L31" s="44">
        <v>48.92</v>
      </c>
      <c r="M31" s="45">
        <v>53.739999999999995</v>
      </c>
      <c r="N31" s="44"/>
      <c r="O31" s="44"/>
      <c r="P31" s="44"/>
      <c r="Q31" s="44"/>
      <c r="R31" s="43"/>
      <c r="S31" s="41">
        <f>'S&amp;P'!AF48</f>
        <v>57</v>
      </c>
      <c r="T31" s="40">
        <f>+S31/M31-1</f>
        <v>6.0662448827689008E-2</v>
      </c>
      <c r="U31" s="41">
        <f>'S&amp;P'!AG48</f>
        <v>61</v>
      </c>
      <c r="V31" s="40">
        <f>U31/S31-1</f>
        <v>7.0175438596491224E-2</v>
      </c>
    </row>
    <row r="32" spans="1:22" ht="12.75">
      <c r="A32" s="39" t="s">
        <v>4</v>
      </c>
      <c r="B32" s="38"/>
      <c r="C32" s="37"/>
      <c r="D32" s="37"/>
      <c r="E32" s="36"/>
      <c r="F32" s="36"/>
      <c r="G32" s="36"/>
      <c r="H32" s="36"/>
      <c r="I32" s="36"/>
      <c r="J32" s="36"/>
      <c r="K32" s="36"/>
      <c r="L32" s="36"/>
      <c r="M32" s="35"/>
      <c r="N32" s="32"/>
      <c r="O32" s="32"/>
      <c r="P32" s="32"/>
      <c r="Q32" s="32"/>
      <c r="R32" s="31"/>
      <c r="S32" s="34"/>
      <c r="T32" s="29"/>
      <c r="U32" s="34"/>
      <c r="V32" s="29"/>
    </row>
    <row r="33" spans="1:22" ht="12.75">
      <c r="A33" s="33" t="s">
        <v>3</v>
      </c>
      <c r="B33" s="28">
        <f>'S&amp;P'!D51</f>
        <v>5.339E-2</v>
      </c>
      <c r="C33" s="27">
        <f>'S&amp;P'!E51</f>
        <v>2.8000000000000001E-2</v>
      </c>
      <c r="D33" s="27">
        <f>'S&amp;P'!F51</f>
        <v>-7.0000000000000001E-3</v>
      </c>
      <c r="E33" s="20">
        <f>'S&amp;P'!G51</f>
        <v>0.05</v>
      </c>
      <c r="F33" s="20">
        <f>'S&amp;P'!H51</f>
        <v>3.7999999999999999E-2</v>
      </c>
      <c r="G33" s="20">
        <f>'S&amp;P'!I51</f>
        <v>3.1E-2</v>
      </c>
      <c r="H33" s="20">
        <f>'S&amp;P'!J51</f>
        <v>3.3000000000000002E-2</v>
      </c>
      <c r="I33" s="20">
        <f>'S&amp;P'!K51</f>
        <v>3.3000000000000002E-2</v>
      </c>
      <c r="J33" s="20">
        <f>'S&amp;P'!L51</f>
        <v>3.2000000000000001E-2</v>
      </c>
      <c r="K33" s="25">
        <f>'S&amp;P'!M51</f>
        <v>3.1E-2</v>
      </c>
      <c r="L33" s="25">
        <f>'S&amp;P'!R51</f>
        <v>3.7999999999999999E-2</v>
      </c>
      <c r="M33" s="26">
        <f>'S&amp;P'!W51</f>
        <v>3.7999999999999999E-2</v>
      </c>
      <c r="N33" s="32"/>
      <c r="O33" s="32"/>
      <c r="P33" s="32"/>
      <c r="Q33" s="32"/>
      <c r="R33" s="31"/>
      <c r="S33" s="30">
        <f>+'S&amp;P'!AF51</f>
        <v>3.2000000000000001E-2</v>
      </c>
      <c r="T33" s="29"/>
      <c r="U33" s="30">
        <f>+'S&amp;P'!AG51</f>
        <v>3.2000000000000001E-2</v>
      </c>
      <c r="V33" s="29"/>
    </row>
    <row r="34" spans="1:22" ht="12.75">
      <c r="A34" s="22" t="s">
        <v>2</v>
      </c>
      <c r="B34" s="28">
        <f>'S&amp;P'!D52</f>
        <v>1.7780000000000001E-2</v>
      </c>
      <c r="C34" s="27">
        <f>'S&amp;P'!E52</f>
        <v>-2.9099999999999998E-3</v>
      </c>
      <c r="D34" s="27">
        <f>'S&amp;P'!F52</f>
        <v>-2.776E-2</v>
      </c>
      <c r="E34" s="27">
        <f>'S&amp;P'!G52</f>
        <v>2.5319999999999999E-2</v>
      </c>
      <c r="F34" s="27">
        <f>'S&amp;P'!H52</f>
        <v>1.602E-2</v>
      </c>
      <c r="G34" s="27">
        <f>'S&amp;P'!I52</f>
        <v>2.2239999999999999E-2</v>
      </c>
      <c r="H34" s="27">
        <f>'S&amp;P'!J52</f>
        <v>1.489E-2</v>
      </c>
      <c r="I34" s="27">
        <f>'S&amp;P'!K52</f>
        <v>2.4279999999999999E-2</v>
      </c>
      <c r="J34" s="27">
        <f>'S&amp;P'!L52</f>
        <v>2.5999999999999999E-2</v>
      </c>
      <c r="K34" s="25">
        <f>'S&amp;P'!M52</f>
        <v>1.4999999999999999E-2</v>
      </c>
      <c r="L34" s="25">
        <f>'S&amp;P'!R52</f>
        <v>2.3E-2</v>
      </c>
      <c r="M34" s="26">
        <f>'S&amp;P'!W52</f>
        <v>2.9000000000000001E-2</v>
      </c>
      <c r="N34" s="25"/>
      <c r="O34" s="25"/>
      <c r="P34" s="25"/>
      <c r="Q34" s="25"/>
      <c r="R34" s="24"/>
      <c r="S34" s="16">
        <f>+'S&amp;P'!AF52</f>
        <v>2.3E-2</v>
      </c>
      <c r="T34" s="23"/>
      <c r="U34" s="16">
        <f>+'S&amp;P'!AG52</f>
        <v>1.7000000000000001E-2</v>
      </c>
      <c r="V34" s="23"/>
    </row>
    <row r="35" spans="1:22" ht="12.75">
      <c r="A35" s="22" t="s">
        <v>1</v>
      </c>
      <c r="B35" s="21">
        <f>'S&amp;P'!D53</f>
        <v>4.5999999999999999E-2</v>
      </c>
      <c r="C35" s="20">
        <f>'S&amp;P'!E53</f>
        <v>5.8000000000000003E-2</v>
      </c>
      <c r="D35" s="20">
        <f>'S&amp;P'!F53</f>
        <v>9.2999999999999999E-2</v>
      </c>
      <c r="E35" s="20">
        <f>'S&amp;P'!G53</f>
        <v>9.6000000000000002E-2</v>
      </c>
      <c r="F35" s="20">
        <f>'S&amp;P'!H53</f>
        <v>8.8999999999999996E-2</v>
      </c>
      <c r="G35" s="20">
        <f>'S&amp;P'!I53</f>
        <v>8.1000000000000003E-2</v>
      </c>
      <c r="H35" s="20">
        <f>'S&amp;P'!J53</f>
        <v>7.3999999999999996E-2</v>
      </c>
      <c r="I35" s="20">
        <f>'S&amp;P'!K53</f>
        <v>6.2E-2</v>
      </c>
      <c r="J35" s="20">
        <f>'S&amp;P'!L53</f>
        <v>5.2999999999999999E-2</v>
      </c>
      <c r="K35" s="18">
        <f>'S&amp;P'!M53</f>
        <v>4.9000000000000002E-2</v>
      </c>
      <c r="L35" s="18">
        <f>'S&amp;P'!R53</f>
        <v>4.3999999999999997E-2</v>
      </c>
      <c r="M35" s="19">
        <f>'S&amp;P'!W53</f>
        <v>3.9E-2</v>
      </c>
      <c r="N35" s="18"/>
      <c r="O35" s="18"/>
      <c r="P35" s="18"/>
      <c r="Q35" s="18"/>
      <c r="R35" s="17"/>
      <c r="S35" s="16">
        <f>+'S&amp;P'!AF53</f>
        <v>3.6999999999999998E-2</v>
      </c>
      <c r="T35" s="15"/>
      <c r="U35" s="16">
        <f>+'S&amp;P'!AG53</f>
        <v>3.6999999999999998E-2</v>
      </c>
      <c r="V35" s="15"/>
    </row>
    <row r="36" spans="1:22" ht="12.75">
      <c r="A36" s="14" t="s">
        <v>0</v>
      </c>
      <c r="B36" s="12">
        <f>'S&amp;P'!D54</f>
        <v>1.37</v>
      </c>
      <c r="C36" s="13">
        <f>'S&amp;P'!E54</f>
        <v>1.47</v>
      </c>
      <c r="D36" s="13">
        <f>'S&amp;P'!F54</f>
        <v>1.39</v>
      </c>
      <c r="E36" s="13">
        <f>'S&amp;P'!G54</f>
        <v>1.33</v>
      </c>
      <c r="F36" s="13">
        <f>'S&amp;P'!H54</f>
        <v>1.39257769230769</v>
      </c>
      <c r="G36" s="13">
        <f>'S&amp;P'!I54</f>
        <v>1.2859511247086199</v>
      </c>
      <c r="H36" s="13">
        <f>'S&amp;P'!J54</f>
        <v>1.33</v>
      </c>
      <c r="I36" s="13">
        <f>'S&amp;P'!K54</f>
        <v>1.33</v>
      </c>
      <c r="J36" s="13">
        <f>'S&amp;P'!L54</f>
        <v>1.1100000000000001</v>
      </c>
      <c r="K36" s="13">
        <f>'S&amp;P'!M54</f>
        <v>1.1069157088122601</v>
      </c>
      <c r="L36" s="13">
        <f>'S&amp;P'!R54</f>
        <v>1.1299811538461499</v>
      </c>
      <c r="M36" s="12">
        <f>'S&amp;P'!W54</f>
        <v>1.18</v>
      </c>
      <c r="N36" s="11"/>
      <c r="O36" s="11"/>
      <c r="P36" s="11"/>
      <c r="Q36" s="11"/>
      <c r="R36" s="10"/>
      <c r="S36" s="9">
        <f>+'S&amp;P'!AF54</f>
        <v>1.1100000000000001</v>
      </c>
      <c r="T36" s="8"/>
      <c r="U36" s="9">
        <f>+'S&amp;P'!AG54</f>
        <v>1.1100000000000001</v>
      </c>
      <c r="V36" s="8"/>
    </row>
  </sheetData>
  <mergeCells count="2">
    <mergeCell ref="M7:R7"/>
    <mergeCell ref="S7:V7"/>
  </mergeCells>
  <pageMargins left="0.75" right="0.75" top="1" bottom="1" header="0.5" footer="0.5"/>
  <pageSetup scale="15"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77</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107590.74463245025</v>
      </c>
      <c r="D3" s="179">
        <v>116464.98886976267</v>
      </c>
      <c r="E3" s="179">
        <v>124787.77714093172</v>
      </c>
      <c r="F3" s="179">
        <v>121318.14993342712</v>
      </c>
      <c r="G3" s="179">
        <v>123980.29181923637</v>
      </c>
      <c r="H3" s="179">
        <v>132844.09431065834</v>
      </c>
      <c r="I3" s="179">
        <v>132572.38768796017</v>
      </c>
      <c r="J3" s="179">
        <v>134156.89388766955</v>
      </c>
      <c r="K3" s="179">
        <v>130038.90148036744</v>
      </c>
      <c r="L3" s="179">
        <v>117501.40334994922</v>
      </c>
      <c r="M3" s="180">
        <v>114568.94307349744</v>
      </c>
      <c r="N3" s="179">
        <v>28228.909947405118</v>
      </c>
      <c r="O3" s="179">
        <v>29230.774443838789</v>
      </c>
      <c r="P3" s="179">
        <v>30158.453443179824</v>
      </c>
      <c r="Q3" s="179">
        <v>31341.673569666211</v>
      </c>
      <c r="R3" s="180">
        <v>118952.81565528949</v>
      </c>
      <c r="S3" s="179">
        <v>30084.375132002773</v>
      </c>
      <c r="T3" s="179">
        <v>30389.881874298168</v>
      </c>
      <c r="U3" s="179">
        <v>30184.920187403255</v>
      </c>
      <c r="V3" s="179">
        <v>31309.88351885794</v>
      </c>
      <c r="W3" s="180">
        <v>122248.90010199722</v>
      </c>
      <c r="X3" s="179">
        <v>30061.425969246135</v>
      </c>
      <c r="Y3" s="179">
        <v>31145.485587887066</v>
      </c>
      <c r="Z3" s="179">
        <v>30995.41052775061</v>
      </c>
      <c r="AA3" s="179">
        <v>31769.857107597687</v>
      </c>
      <c r="AB3" s="180">
        <v>123522.26561569248</v>
      </c>
      <c r="AC3" s="180">
        <v>126178.51150153695</v>
      </c>
      <c r="AE3" s="179">
        <f>INDEX(C3:AD3,1,MATCH(AE$2,$C$2:$AD$2,0))</f>
        <v>122248.90010199722</v>
      </c>
      <c r="AF3" s="179">
        <f>+AE3*(1+AF4)</f>
        <v>123471.38910301719</v>
      </c>
      <c r="AG3" s="179">
        <f>+AF3*(1+AG4)</f>
        <v>125940.81688507754</v>
      </c>
      <c r="AI3" s="245">
        <f>+AF3/AB3-1</f>
        <v>-4.1188131080405199E-4</v>
      </c>
      <c r="AJ3" s="245">
        <f>+AG3/AC3-1</f>
        <v>-1.8837963265758706E-3</v>
      </c>
    </row>
    <row r="4" spans="1:37" s="234" customFormat="1" ht="12.75" customHeight="1">
      <c r="A4" s="278"/>
      <c r="B4" s="458" t="s">
        <v>60</v>
      </c>
      <c r="C4" s="386"/>
      <c r="D4" s="384">
        <v>8.2481483585121307E-2</v>
      </c>
      <c r="E4" s="384">
        <v>7.1461718684196374E-2</v>
      </c>
      <c r="F4" s="384">
        <v>-4.4986399453071146E-2</v>
      </c>
      <c r="G4" s="384">
        <v>2.1943475788825495E-2</v>
      </c>
      <c r="H4" s="384">
        <v>7.1493641137297947E-2</v>
      </c>
      <c r="I4" s="384">
        <v>-2.0453044910131446E-3</v>
      </c>
      <c r="J4" s="384">
        <v>1.1952007709470136E-2</v>
      </c>
      <c r="K4" s="384">
        <v>-3.0695346977473448E-2</v>
      </c>
      <c r="L4" s="384">
        <v>-9.6413442344489897E-2</v>
      </c>
      <c r="M4" s="385">
        <v>-2.4956810666491913E-2</v>
      </c>
      <c r="N4" s="384"/>
      <c r="O4" s="384"/>
      <c r="P4" s="384"/>
      <c r="Q4" s="384"/>
      <c r="R4" s="385">
        <v>3.8264057118688299E-2</v>
      </c>
      <c r="S4" s="384">
        <v>6.5729253735077986E-2</v>
      </c>
      <c r="T4" s="384">
        <v>3.9653668180648971E-2</v>
      </c>
      <c r="U4" s="384">
        <v>8.77589571139481E-4</v>
      </c>
      <c r="V4" s="384">
        <v>-1.0143061039037393E-3</v>
      </c>
      <c r="W4" s="385">
        <v>2.7709175512577788E-2</v>
      </c>
      <c r="X4" s="384">
        <v>-7.6282663861038102E-4</v>
      </c>
      <c r="Y4" s="384">
        <v>2.4863660764273599E-2</v>
      </c>
      <c r="Z4" s="384">
        <v>2.6850835957670904E-2</v>
      </c>
      <c r="AA4" s="384">
        <v>1.4691002873348458E-2</v>
      </c>
      <c r="AB4" s="385">
        <v>1.0416171537190433E-2</v>
      </c>
      <c r="AC4" s="385">
        <f>+AC3/AB3-1</f>
        <v>2.1504186897839839E-2</v>
      </c>
      <c r="AE4" s="384">
        <f>INDEX(C4:AD4,1,MATCH(AE$2,$C$2:$AD$2,0))</f>
        <v>2.7709175512577788E-2</v>
      </c>
      <c r="AF4" s="476">
        <v>0.01</v>
      </c>
      <c r="AG4" s="476">
        <v>0.02</v>
      </c>
    </row>
    <row r="5" spans="1:37" s="187" customFormat="1" ht="12.75" customHeight="1">
      <c r="A5" s="313"/>
      <c r="B5" s="458" t="s">
        <v>93</v>
      </c>
      <c r="C5" s="384"/>
      <c r="D5" s="384"/>
      <c r="E5" s="384"/>
      <c r="F5" s="384"/>
      <c r="G5" s="384"/>
      <c r="H5" s="384"/>
      <c r="I5" s="384"/>
      <c r="J5" s="384"/>
      <c r="K5" s="384"/>
      <c r="L5" s="384"/>
      <c r="M5" s="385"/>
      <c r="N5" s="384"/>
      <c r="O5" s="384">
        <v>3.5490725582401295E-2</v>
      </c>
      <c r="P5" s="384">
        <v>3.1736381159636728E-2</v>
      </c>
      <c r="Q5" s="384">
        <v>3.9233448383407366E-2</v>
      </c>
      <c r="R5" s="385"/>
      <c r="S5" s="384">
        <v>-4.0115867931197702E-2</v>
      </c>
      <c r="T5" s="384">
        <v>1.0154997102479468E-2</v>
      </c>
      <c r="U5" s="384">
        <v>-6.7444055143977E-3</v>
      </c>
      <c r="V5" s="384">
        <v>3.7269051051662228E-2</v>
      </c>
      <c r="W5" s="385"/>
      <c r="X5" s="384">
        <v>-3.9874231689806749E-2</v>
      </c>
      <c r="Y5" s="384">
        <v>3.6061483568675667E-2</v>
      </c>
      <c r="Z5" s="384">
        <v>-4.8185172683524735E-3</v>
      </c>
      <c r="AA5" s="384">
        <v>2.4985846828958991E-2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24234.020382065377</v>
      </c>
      <c r="D7" s="466">
        <f t="shared" si="1"/>
        <v>26539.308671152103</v>
      </c>
      <c r="E7" s="466">
        <f t="shared" si="1"/>
        <v>27268.422515148945</v>
      </c>
      <c r="F7" s="466">
        <f t="shared" si="1"/>
        <v>27759.840659879686</v>
      </c>
      <c r="G7" s="466">
        <f t="shared" si="1"/>
        <v>28052.235056905665</v>
      </c>
      <c r="H7" s="466">
        <f t="shared" si="1"/>
        <v>27646.644768899256</v>
      </c>
      <c r="I7" s="466">
        <f t="shared" si="1"/>
        <v>28160.63257435786</v>
      </c>
      <c r="J7" s="466">
        <f t="shared" si="1"/>
        <v>29864.939508469182</v>
      </c>
      <c r="K7" s="466">
        <f t="shared" si="1"/>
        <v>29403.238011117934</v>
      </c>
      <c r="L7" s="466">
        <f t="shared" si="1"/>
        <v>28281.81738710621</v>
      </c>
      <c r="M7" s="482">
        <f t="shared" si="1"/>
        <v>28835.58014986723</v>
      </c>
      <c r="N7" s="466">
        <f t="shared" si="1"/>
        <v>7043.5787558924985</v>
      </c>
      <c r="O7" s="466">
        <f t="shared" si="1"/>
        <v>6597.1245796282674</v>
      </c>
      <c r="P7" s="466">
        <f t="shared" si="1"/>
        <v>7651.8272817896759</v>
      </c>
      <c r="Q7" s="466">
        <f t="shared" si="1"/>
        <v>8059.9243411385742</v>
      </c>
      <c r="R7" s="482">
        <f t="shared" si="1"/>
        <v>29327.606036160967</v>
      </c>
      <c r="S7" s="466">
        <f t="shared" si="1"/>
        <v>7334.3652482235138</v>
      </c>
      <c r="T7" s="466">
        <f t="shared" si="1"/>
        <v>6928.8231185895056</v>
      </c>
      <c r="U7" s="466">
        <f t="shared" si="1"/>
        <v>7357.1139507358121</v>
      </c>
      <c r="V7" s="466">
        <f t="shared" si="1"/>
        <v>7728.2208284924563</v>
      </c>
      <c r="W7" s="482">
        <f t="shared" si="1"/>
        <v>29686.902587233606</v>
      </c>
      <c r="X7" s="466">
        <f t="shared" si="1"/>
        <v>7058.3239318997657</v>
      </c>
      <c r="Y7" s="466">
        <f t="shared" si="1"/>
        <v>7282.7927329059403</v>
      </c>
      <c r="Z7" s="466"/>
      <c r="AA7" s="466"/>
      <c r="AB7" s="482"/>
      <c r="AC7" s="482"/>
      <c r="AE7" s="466"/>
      <c r="AF7" s="466"/>
      <c r="AG7" s="466"/>
    </row>
    <row r="8" spans="1:37" s="234" customFormat="1" ht="12.75" customHeight="1">
      <c r="A8" s="278"/>
      <c r="B8" s="458" t="s">
        <v>58</v>
      </c>
      <c r="C8" s="386">
        <f t="shared" ref="C8:Y8" si="2">+C7/C3</f>
        <v>0.22524261231626608</v>
      </c>
      <c r="D8" s="384">
        <f t="shared" si="2"/>
        <v>0.22787370632757081</v>
      </c>
      <c r="E8" s="384">
        <f t="shared" si="2"/>
        <v>0.21851837687879297</v>
      </c>
      <c r="F8" s="384">
        <f t="shared" si="2"/>
        <v>0.2288185294213009</v>
      </c>
      <c r="G8" s="384">
        <f t="shared" si="2"/>
        <v>0.22626366372653733</v>
      </c>
      <c r="H8" s="384">
        <f t="shared" si="2"/>
        <v>0.20811346497833069</v>
      </c>
      <c r="I8" s="384">
        <f t="shared" si="2"/>
        <v>0.21241702790056427</v>
      </c>
      <c r="J8" s="384">
        <f t="shared" si="2"/>
        <v>0.22261203761526629</v>
      </c>
      <c r="K8" s="384">
        <f t="shared" si="2"/>
        <v>0.22611109196087045</v>
      </c>
      <c r="L8" s="384">
        <f t="shared" si="2"/>
        <v>0.24069344348914479</v>
      </c>
      <c r="M8" s="385">
        <f t="shared" si="2"/>
        <v>0.25168758108703887</v>
      </c>
      <c r="N8" s="384">
        <f t="shared" si="2"/>
        <v>0.24951649812252011</v>
      </c>
      <c r="O8" s="384">
        <f t="shared" si="2"/>
        <v>0.22569106378975182</v>
      </c>
      <c r="P8" s="384">
        <f t="shared" si="2"/>
        <v>0.25372081151993214</v>
      </c>
      <c r="Q8" s="384">
        <f t="shared" si="2"/>
        <v>0.25716317679153256</v>
      </c>
      <c r="R8" s="385">
        <f t="shared" si="2"/>
        <v>0.24654822901501325</v>
      </c>
      <c r="S8" s="384">
        <f t="shared" si="2"/>
        <v>0.2437931722378191</v>
      </c>
      <c r="T8" s="384">
        <f t="shared" si="2"/>
        <v>0.22799769828817479</v>
      </c>
      <c r="U8" s="384">
        <f t="shared" si="2"/>
        <v>0.24373474917472454</v>
      </c>
      <c r="V8" s="384">
        <f t="shared" si="2"/>
        <v>0.24683007280553279</v>
      </c>
      <c r="W8" s="385">
        <f t="shared" si="2"/>
        <v>0.24283983383461624</v>
      </c>
      <c r="X8" s="384">
        <f t="shared" si="2"/>
        <v>0.23479671054595588</v>
      </c>
      <c r="Y8" s="384">
        <f t="shared" si="2"/>
        <v>0.23383140751988549</v>
      </c>
      <c r="Z8" s="384"/>
      <c r="AA8" s="384"/>
      <c r="AB8" s="385"/>
      <c r="AC8" s="385"/>
      <c r="AE8" s="384"/>
      <c r="AF8" s="384"/>
      <c r="AG8" s="384"/>
    </row>
    <row r="9" spans="1:37" s="187" customFormat="1" ht="12.75" customHeight="1">
      <c r="A9" s="313"/>
      <c r="B9" s="465" t="s">
        <v>56</v>
      </c>
      <c r="C9" s="384"/>
      <c r="D9" s="384">
        <f t="shared" ref="D9:M9" si="3">+(D7-C7)/(D$3-C$3)</f>
        <v>0.25977291445213663</v>
      </c>
      <c r="E9" s="384">
        <f t="shared" si="3"/>
        <v>8.7604516688543368E-2</v>
      </c>
      <c r="F9" s="384">
        <f t="shared" si="3"/>
        <v>-0.14163427807685891</v>
      </c>
      <c r="G9" s="384">
        <f t="shared" si="3"/>
        <v>0.10983426487694338</v>
      </c>
      <c r="H9" s="384">
        <f t="shared" si="3"/>
        <v>-4.5758046662132124E-2</v>
      </c>
      <c r="I9" s="384">
        <f t="shared" si="3"/>
        <v>-1.891701425436277</v>
      </c>
      <c r="J9" s="384">
        <f t="shared" si="3"/>
        <v>1.0756076148038571</v>
      </c>
      <c r="K9" s="384">
        <f t="shared" si="3"/>
        <v>0.11211810311562254</v>
      </c>
      <c r="L9" s="384">
        <f t="shared" si="3"/>
        <v>8.9445327317015225E-2</v>
      </c>
      <c r="M9" s="385">
        <f t="shared" si="3"/>
        <v>-0.18883896474501022</v>
      </c>
      <c r="N9" s="384"/>
      <c r="O9" s="384"/>
      <c r="P9" s="384"/>
      <c r="Q9" s="384"/>
      <c r="R9" s="385">
        <f t="shared" ref="R9:Y9" si="4">+(R7-M7)/(R$3-M$3)</f>
        <v>0.11223544414527797</v>
      </c>
      <c r="S9" s="384">
        <f t="shared" si="4"/>
        <v>0.15671891595964943</v>
      </c>
      <c r="T9" s="384">
        <f t="shared" si="4"/>
        <v>0.28616720956553543</v>
      </c>
      <c r="U9" s="384">
        <f t="shared" si="4"/>
        <v>-11.135231767304074</v>
      </c>
      <c r="V9" s="384">
        <f t="shared" si="4"/>
        <v>10.434192592099118</v>
      </c>
      <c r="W9" s="385">
        <f t="shared" si="4"/>
        <v>0.10900708306533838</v>
      </c>
      <c r="X9" s="384">
        <f t="shared" si="4"/>
        <v>12.028382876142057</v>
      </c>
      <c r="Y9" s="384">
        <f t="shared" si="4"/>
        <v>0.46845933648894045</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4367.1009846893976</v>
      </c>
      <c r="D11" s="174">
        <v>4408.6452555539054</v>
      </c>
      <c r="E11" s="174">
        <v>4476.0969249010741</v>
      </c>
      <c r="F11" s="174">
        <v>4559.9150203431782</v>
      </c>
      <c r="G11" s="174">
        <v>4485.5434209733594</v>
      </c>
      <c r="H11" s="174">
        <v>4760.8012865247601</v>
      </c>
      <c r="I11" s="174">
        <v>4851.602809196037</v>
      </c>
      <c r="J11" s="174">
        <v>4781.8724026143645</v>
      </c>
      <c r="K11" s="174">
        <v>4882.203985667129</v>
      </c>
      <c r="L11" s="174">
        <v>4645.5489137347813</v>
      </c>
      <c r="M11" s="175">
        <v>4716.913181714327</v>
      </c>
      <c r="N11" s="174">
        <v>1166.4990820398166</v>
      </c>
      <c r="O11" s="174">
        <v>1212.183083260187</v>
      </c>
      <c r="P11" s="174">
        <v>1216.1643677216043</v>
      </c>
      <c r="Q11" s="174">
        <v>1211.8688984885976</v>
      </c>
      <c r="R11" s="175">
        <v>4806.5841424306427</v>
      </c>
      <c r="S11" s="174">
        <v>1294.2715276041713</v>
      </c>
      <c r="T11" s="174">
        <v>1355.603510765259</v>
      </c>
      <c r="U11" s="174">
        <v>1222.3280628650955</v>
      </c>
      <c r="V11" s="174">
        <v>1240.3184866717527</v>
      </c>
      <c r="W11" s="175">
        <v>5111.7273740825131</v>
      </c>
      <c r="X11" s="174">
        <v>1301.4407789717579</v>
      </c>
      <c r="Y11" s="174">
        <v>1433.1337634865099</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19866.919397375979</v>
      </c>
      <c r="D13" s="176">
        <v>22130.663415598196</v>
      </c>
      <c r="E13" s="176">
        <v>22792.32559024787</v>
      </c>
      <c r="F13" s="176">
        <v>23199.925639536508</v>
      </c>
      <c r="G13" s="176">
        <v>23566.691635932308</v>
      </c>
      <c r="H13" s="176">
        <v>22885.843482374497</v>
      </c>
      <c r="I13" s="176">
        <v>23309.029765161824</v>
      </c>
      <c r="J13" s="176">
        <v>25083.067105854818</v>
      </c>
      <c r="K13" s="176">
        <v>24521.034025450805</v>
      </c>
      <c r="L13" s="176">
        <v>23636.268473371427</v>
      </c>
      <c r="M13" s="177">
        <v>24118.666968152902</v>
      </c>
      <c r="N13" s="176">
        <v>5877.0796738526824</v>
      </c>
      <c r="O13" s="176">
        <v>5384.9414963680802</v>
      </c>
      <c r="P13" s="176">
        <v>6435.6629140680716</v>
      </c>
      <c r="Q13" s="176">
        <v>6848.0554426499766</v>
      </c>
      <c r="R13" s="177">
        <v>24521.021893730325</v>
      </c>
      <c r="S13" s="176">
        <v>6040.093720619343</v>
      </c>
      <c r="T13" s="176">
        <v>5573.2196078242469</v>
      </c>
      <c r="U13" s="176">
        <v>6134.7858878707166</v>
      </c>
      <c r="V13" s="176">
        <v>6487.9023418207034</v>
      </c>
      <c r="W13" s="177">
        <v>24575.175213151091</v>
      </c>
      <c r="X13" s="176">
        <v>5756.8831529280078</v>
      </c>
      <c r="Y13" s="176">
        <v>5849.6589694194299</v>
      </c>
      <c r="Z13" s="176">
        <v>6881.8900726759148</v>
      </c>
      <c r="AA13" s="176">
        <v>6972.3987125014137</v>
      </c>
      <c r="AB13" s="177">
        <v>25275.215755819892</v>
      </c>
      <c r="AC13" s="177">
        <v>26729.277480104334</v>
      </c>
      <c r="AE13" s="176">
        <f>INDEX(C13:AD13,1,MATCH(AE$2,$C$2:$AD$2,0))</f>
        <v>24575.175213151091</v>
      </c>
      <c r="AF13" s="481">
        <f>+AF3*AF14</f>
        <v>25311.634766118525</v>
      </c>
      <c r="AG13" s="481">
        <f>+AG3*AG14</f>
        <v>26447.571545866282</v>
      </c>
      <c r="AI13" s="245">
        <f>+AF13/AB13-1</f>
        <v>1.4408980975857411E-3</v>
      </c>
      <c r="AJ13" s="245">
        <f>+AG13/AC13-1</f>
        <v>-1.0539227423851494E-2</v>
      </c>
    </row>
    <row r="14" spans="1:37" s="234" customFormat="1" ht="12.75" customHeight="1">
      <c r="A14" s="278"/>
      <c r="B14" s="458" t="s">
        <v>57</v>
      </c>
      <c r="C14" s="386">
        <v>0.18465268053720629</v>
      </c>
      <c r="D14" s="386">
        <v>0.19001988177190207</v>
      </c>
      <c r="E14" s="386">
        <v>0.18264870256088361</v>
      </c>
      <c r="F14" s="386">
        <v>0.19467267104354768</v>
      </c>
      <c r="G14" s="386">
        <v>0.19378061073161215</v>
      </c>
      <c r="H14" s="386">
        <v>0.17587374063763089</v>
      </c>
      <c r="I14" s="386">
        <v>0.17973635536190147</v>
      </c>
      <c r="J14" s="386">
        <v>0.18696815630553459</v>
      </c>
      <c r="K14" s="386">
        <v>0.18856691148804311</v>
      </c>
      <c r="L14" s="386">
        <v>0.20115732918505302</v>
      </c>
      <c r="M14" s="459">
        <v>0.21051662275247202</v>
      </c>
      <c r="N14" s="386">
        <v>0.20819364562084058</v>
      </c>
      <c r="O14" s="386">
        <v>0.1842216499160565</v>
      </c>
      <c r="P14" s="386">
        <v>0.21339499143061871</v>
      </c>
      <c r="Q14" s="386">
        <v>0.21849680194735396</v>
      </c>
      <c r="R14" s="459">
        <v>0.20614074377851807</v>
      </c>
      <c r="S14" s="386">
        <v>0.20077178582293667</v>
      </c>
      <c r="T14" s="386">
        <v>0.18339063083156379</v>
      </c>
      <c r="U14" s="386">
        <v>0.20324008974623295</v>
      </c>
      <c r="V14" s="386">
        <v>0.20721579299115056</v>
      </c>
      <c r="W14" s="459">
        <v>0.20102573677674829</v>
      </c>
      <c r="X14" s="386">
        <v>0.19150399448174868</v>
      </c>
      <c r="Y14" s="386">
        <v>0.18781723447247994</v>
      </c>
      <c r="Z14" s="386">
        <v>0.22202932484196219</v>
      </c>
      <c r="AA14" s="386">
        <v>0.21946585056669898</v>
      </c>
      <c r="AB14" s="459">
        <v>0.20462072671543427</v>
      </c>
      <c r="AC14" s="459">
        <f>+AC13/AC3</f>
        <v>0.21183700110282844</v>
      </c>
      <c r="AE14" s="386">
        <f>INDEX(C14:AD14,1,MATCH(AE$2,$C$2:$AD$2,0))</f>
        <v>0.20102573677674829</v>
      </c>
      <c r="AF14" s="476">
        <v>0.20499999999999999</v>
      </c>
      <c r="AG14" s="476">
        <v>0.21</v>
      </c>
    </row>
    <row r="15" spans="1:37" s="187" customFormat="1" ht="12.75" customHeight="1">
      <c r="A15" s="313"/>
      <c r="B15" s="458" t="s">
        <v>56</v>
      </c>
      <c r="C15" s="384"/>
      <c r="D15" s="384">
        <f t="shared" ref="D15:M15" si="5">+(D13-C13)/(D$3-C$3)</f>
        <v>0.25509147119302122</v>
      </c>
      <c r="E15" s="384">
        <f t="shared" si="5"/>
        <v>7.9500060928107158E-2</v>
      </c>
      <c r="F15" s="384">
        <f t="shared" si="5"/>
        <v>-0.11747661201382754</v>
      </c>
      <c r="G15" s="384">
        <f t="shared" si="5"/>
        <v>0.13777101752197107</v>
      </c>
      <c r="H15" s="384">
        <f t="shared" si="5"/>
        <v>-7.6812198175298635E-2</v>
      </c>
      <c r="I15" s="384">
        <f t="shared" si="5"/>
        <v>-1.5575118434173421</v>
      </c>
      <c r="J15" s="384">
        <f t="shared" si="5"/>
        <v>1.1196152725804323</v>
      </c>
      <c r="K15" s="384">
        <f t="shared" si="5"/>
        <v>0.13648230128045025</v>
      </c>
      <c r="L15" s="384">
        <f t="shared" si="5"/>
        <v>7.0569546082944426E-2</v>
      </c>
      <c r="M15" s="385">
        <f t="shared" si="5"/>
        <v>-0.16450299383600467</v>
      </c>
      <c r="N15" s="384"/>
      <c r="O15" s="384"/>
      <c r="P15" s="384"/>
      <c r="Q15" s="384"/>
      <c r="R15" s="385">
        <f t="shared" ref="R15:AB15" si="6">+(R13-M13)/(R$3-M$3)</f>
        <v>9.1780707142028226E-2</v>
      </c>
      <c r="S15" s="384">
        <f t="shared" si="6"/>
        <v>8.7856160341811582E-2</v>
      </c>
      <c r="T15" s="384">
        <f t="shared" si="6"/>
        <v>0.16243370244080668</v>
      </c>
      <c r="U15" s="384">
        <f t="shared" si="6"/>
        <v>-11.368116291802345</v>
      </c>
      <c r="V15" s="384">
        <f t="shared" si="6"/>
        <v>11.329113721817894</v>
      </c>
      <c r="W15" s="385">
        <f t="shared" si="6"/>
        <v>1.6429591018172072E-2</v>
      </c>
      <c r="X15" s="384">
        <f t="shared" si="6"/>
        <v>12.340779953264761</v>
      </c>
      <c r="Y15" s="384">
        <f t="shared" si="6"/>
        <v>0.36585230673652513</v>
      </c>
      <c r="Z15" s="384">
        <f t="shared" si="6"/>
        <v>0.92179283035626225</v>
      </c>
      <c r="AA15" s="384">
        <f t="shared" si="6"/>
        <v>1.0533134565576934</v>
      </c>
      <c r="AB15" s="385">
        <f t="shared" si="6"/>
        <v>0.54975616595529597</v>
      </c>
      <c r="AC15" s="385">
        <f>+(AC13-AB13)/(AC$3-AB$3)</f>
        <v>0.54741232053604361</v>
      </c>
      <c r="AD15" s="311"/>
      <c r="AE15" s="384">
        <f>INDEX(C15:AD15,1,MATCH(AE$2,$C$2:$AD$2,0))</f>
        <v>1.6429591018172072E-2</v>
      </c>
      <c r="AF15" s="384">
        <f>+(AF13-AE13)/(AF$3-AE$3)</f>
        <v>0.60242632232516946</v>
      </c>
      <c r="AG15" s="384">
        <f>+(AG13-AF13)/(AG$3-AF$3)</f>
        <v>0.45999999999999924</v>
      </c>
      <c r="AH15" s="311"/>
      <c r="AI15" s="311"/>
      <c r="AJ15" s="311"/>
      <c r="AK15" s="311"/>
    </row>
    <row r="16" spans="1:37" ht="12.75" customHeight="1">
      <c r="M16" s="185"/>
      <c r="R16" s="185"/>
      <c r="W16" s="185"/>
      <c r="AB16" s="185"/>
      <c r="AC16" s="185"/>
    </row>
    <row r="17" spans="1:37" ht="12.75" customHeight="1">
      <c r="A17" s="286"/>
      <c r="B17" s="168" t="s">
        <v>35</v>
      </c>
      <c r="C17" s="174">
        <v>1780.2661218436856</v>
      </c>
      <c r="D17" s="174">
        <v>1901.6471819007611</v>
      </c>
      <c r="E17" s="174">
        <v>1973.9333704010039</v>
      </c>
      <c r="F17" s="174">
        <v>1645.5505822304731</v>
      </c>
      <c r="G17" s="174">
        <v>1353.8071910210158</v>
      </c>
      <c r="H17" s="174">
        <v>1317.6716213783902</v>
      </c>
      <c r="I17" s="174">
        <v>1249.6307019081892</v>
      </c>
      <c r="J17" s="174">
        <v>1237.4334370558122</v>
      </c>
      <c r="K17" s="174">
        <v>1257.8025487625744</v>
      </c>
      <c r="L17" s="174">
        <v>1198.2576210936768</v>
      </c>
      <c r="M17" s="175">
        <v>1224.7258336477753</v>
      </c>
      <c r="N17" s="174">
        <v>280.56805831947071</v>
      </c>
      <c r="O17" s="174">
        <v>308.20738908582786</v>
      </c>
      <c r="P17" s="174">
        <v>310.4615943151789</v>
      </c>
      <c r="Q17" s="174">
        <v>312.7060838616116</v>
      </c>
      <c r="R17" s="175">
        <v>1262.4396835017967</v>
      </c>
      <c r="S17" s="174">
        <v>329.15077904218765</v>
      </c>
      <c r="T17" s="174">
        <v>339.91742961588204</v>
      </c>
      <c r="U17" s="174">
        <v>307.63326333973879</v>
      </c>
      <c r="V17" s="174">
        <v>385.33907759478575</v>
      </c>
      <c r="W17" s="175">
        <v>1363.2059417376336</v>
      </c>
      <c r="X17" s="174">
        <v>357.33990390713512</v>
      </c>
      <c r="Y17" s="174">
        <v>382.29449869174618</v>
      </c>
      <c r="Z17" s="174"/>
      <c r="AA17" s="174"/>
      <c r="AB17" s="175"/>
      <c r="AC17" s="175"/>
      <c r="AE17" s="174">
        <f>INDEX(C17:AD17,1,MATCH(AE$2,$C$2:$AD$2,0))</f>
        <v>1363.2059417376336</v>
      </c>
      <c r="AF17" s="174">
        <f>+AF43*AF18</f>
        <v>1407.3101321075374</v>
      </c>
      <c r="AG17" s="174">
        <f>+AG43*AG18</f>
        <v>1407.3101321075374</v>
      </c>
    </row>
    <row r="18" spans="1:37" s="187" customFormat="1" ht="12.75" customHeight="1">
      <c r="A18" s="313"/>
      <c r="B18" s="458" t="s">
        <v>55</v>
      </c>
      <c r="C18" s="384">
        <v>3.907049868976066E-2</v>
      </c>
      <c r="D18" s="384">
        <v>4.2692577049911778E-2</v>
      </c>
      <c r="E18" s="384">
        <v>3.9355424275147211E-2</v>
      </c>
      <c r="F18" s="384">
        <v>3.3075008659084769E-2</v>
      </c>
      <c r="G18" s="384">
        <v>3.1356858241120319E-2</v>
      </c>
      <c r="H18" s="384">
        <v>2.8634417852997758E-2</v>
      </c>
      <c r="I18" s="384">
        <v>2.6909914916994418E-2</v>
      </c>
      <c r="J18" s="384">
        <v>2.5648748301000789E-2</v>
      </c>
      <c r="K18" s="384">
        <v>2.4672984631252514E-2</v>
      </c>
      <c r="L18" s="384">
        <v>2.4031804409801703E-2</v>
      </c>
      <c r="M18" s="385">
        <v>2.3777712387905429E-2</v>
      </c>
      <c r="N18" s="384">
        <v>2.1317777810971179E-2</v>
      </c>
      <c r="O18" s="384">
        <v>2.2806212273125015E-2</v>
      </c>
      <c r="P18" s="384">
        <v>2.1984580561123641E-2</v>
      </c>
      <c r="Q18" s="384">
        <v>2.0839774073334996E-2</v>
      </c>
      <c r="R18" s="385">
        <v>2.2626640380538115E-2</v>
      </c>
      <c r="S18" s="384">
        <v>2.1643749914893391E-2</v>
      </c>
      <c r="T18" s="384">
        <v>2.3388646237718795E-2</v>
      </c>
      <c r="U18" s="384">
        <v>2.2220433442924948E-2</v>
      </c>
      <c r="V18" s="384">
        <v>2.7439057995660324E-2</v>
      </c>
      <c r="W18" s="385">
        <v>2.3654517089674053E-2</v>
      </c>
      <c r="X18" s="384">
        <v>2.5451833330583814E-2</v>
      </c>
      <c r="Y18" s="384">
        <v>2.7512991791302937E-2</v>
      </c>
      <c r="Z18" s="384"/>
      <c r="AA18" s="384"/>
      <c r="AB18" s="385"/>
      <c r="AC18" s="385"/>
      <c r="AD18" s="311"/>
      <c r="AE18" s="384">
        <f>+AE17/AE43</f>
        <v>2.3654517089674053E-2</v>
      </c>
      <c r="AF18" s="476">
        <v>2.5999999999999999E-2</v>
      </c>
      <c r="AG18" s="476">
        <f>+AF18</f>
        <v>2.5999999999999999E-2</v>
      </c>
      <c r="AH18" s="311"/>
      <c r="AI18" s="311"/>
      <c r="AJ18" s="311"/>
      <c r="AK18" s="311"/>
    </row>
    <row r="19" spans="1:37" ht="12.75" customHeight="1">
      <c r="A19" s="286"/>
      <c r="B19" s="168" t="s">
        <v>34</v>
      </c>
      <c r="C19" s="174">
        <v>41.47936633412462</v>
      </c>
      <c r="D19" s="174">
        <v>57.169787848556012</v>
      </c>
      <c r="E19" s="174">
        <v>73.432445735524752</v>
      </c>
      <c r="F19" s="174">
        <v>42.321051931145348</v>
      </c>
      <c r="G19" s="174">
        <v>30.500118308624444</v>
      </c>
      <c r="H19" s="174">
        <v>32.695469529484782</v>
      </c>
      <c r="I19" s="174">
        <v>82.028500145833149</v>
      </c>
      <c r="J19" s="174">
        <v>208.24952526583803</v>
      </c>
      <c r="K19" s="174">
        <v>237.49930247327663</v>
      </c>
      <c r="L19" s="174">
        <v>308.88558569674262</v>
      </c>
      <c r="M19" s="175">
        <v>227.2250641657017</v>
      </c>
      <c r="N19" s="174">
        <v>51.719818620868466</v>
      </c>
      <c r="O19" s="174">
        <v>54.346704705081343</v>
      </c>
      <c r="P19" s="174">
        <v>58.625291654245466</v>
      </c>
      <c r="Q19" s="174">
        <v>75.22202650212985</v>
      </c>
      <c r="R19" s="175">
        <v>290.43541968518252</v>
      </c>
      <c r="S19" s="174">
        <v>79.994050238650615</v>
      </c>
      <c r="T19" s="174">
        <v>76.661757698658107</v>
      </c>
      <c r="U19" s="174">
        <v>64.592253713468921</v>
      </c>
      <c r="V19" s="174">
        <v>74.299610505841713</v>
      </c>
      <c r="W19" s="175">
        <v>345.4147853838507</v>
      </c>
      <c r="X19" s="174">
        <v>64.37951122199577</v>
      </c>
      <c r="Y19" s="174">
        <v>65.420490039701761</v>
      </c>
      <c r="Z19" s="174"/>
      <c r="AA19" s="174"/>
      <c r="AB19" s="175"/>
      <c r="AC19" s="175"/>
      <c r="AE19" s="174">
        <f>INDEX(C19:AD19,1,MATCH(AE$2,$C$2:$AD$2,0))</f>
        <v>345.4147853838507</v>
      </c>
      <c r="AF19" s="174">
        <f>+AF20*AF44</f>
        <v>253.1998764253913</v>
      </c>
      <c r="AG19" s="174">
        <f>+AG20*AG44</f>
        <v>253.1998764253913</v>
      </c>
    </row>
    <row r="20" spans="1:37" s="187" customFormat="1" ht="12.75" customHeight="1">
      <c r="A20" s="313"/>
      <c r="B20" s="458" t="s">
        <v>54</v>
      </c>
      <c r="C20" s="384">
        <v>4.5364239269313099E-3</v>
      </c>
      <c r="D20" s="384">
        <v>9.1176576495997069E-3</v>
      </c>
      <c r="E20" s="384">
        <v>1.2232387469710814E-2</v>
      </c>
      <c r="F20" s="384">
        <v>5.7719507669890023E-3</v>
      </c>
      <c r="G20" s="384">
        <v>5.0214851932982888E-3</v>
      </c>
      <c r="H20" s="384">
        <v>5.3457692602767613E-3</v>
      </c>
      <c r="I20" s="384">
        <v>1.0270104159686329E-2</v>
      </c>
      <c r="J20" s="384">
        <v>1.9504991537975105E-2</v>
      </c>
      <c r="K20" s="384">
        <v>1.6084452250932729E-2</v>
      </c>
      <c r="L20" s="384">
        <v>1.9610840234259904E-2</v>
      </c>
      <c r="M20" s="385">
        <v>1.3165629835130453E-2</v>
      </c>
      <c r="N20" s="384">
        <v>1.1766353047803966E-2</v>
      </c>
      <c r="O20" s="384">
        <v>1.1794012184387151E-2</v>
      </c>
      <c r="P20" s="384">
        <v>1.2146777289641544E-2</v>
      </c>
      <c r="Q20" s="384">
        <v>1.4171826226221941E-2</v>
      </c>
      <c r="R20" s="385">
        <v>1.5179366899355428E-2</v>
      </c>
      <c r="S20" s="384">
        <v>1.5253082110576934E-2</v>
      </c>
      <c r="T20" s="384">
        <v>1.7858136824860104E-2</v>
      </c>
      <c r="U20" s="384">
        <v>1.798719256090648E-2</v>
      </c>
      <c r="V20" s="384">
        <v>2.1861642015376537E-2</v>
      </c>
      <c r="W20" s="385">
        <v>2.063671684844318E-2</v>
      </c>
      <c r="X20" s="384">
        <v>1.8495157267760368E-2</v>
      </c>
      <c r="Y20" s="384">
        <v>1.9229842830991037E-2</v>
      </c>
      <c r="Z20" s="384"/>
      <c r="AA20" s="384"/>
      <c r="AB20" s="385"/>
      <c r="AC20" s="385"/>
      <c r="AD20" s="311"/>
      <c r="AE20" s="384">
        <f>+AE19/AE44</f>
        <v>2.063671684844318E-2</v>
      </c>
      <c r="AF20" s="476">
        <v>1.9E-2</v>
      </c>
      <c r="AG20" s="476">
        <f>+AF20</f>
        <v>1.9E-2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404.19455621640736</v>
      </c>
      <c r="D22" s="479">
        <f t="shared" si="7"/>
        <v>378.58226931925674</v>
      </c>
      <c r="E22" s="479">
        <f t="shared" si="7"/>
        <v>454.83037174206402</v>
      </c>
      <c r="F22" s="479">
        <f t="shared" si="7"/>
        <v>224.8741800779535</v>
      </c>
      <c r="G22" s="479">
        <f t="shared" si="7"/>
        <v>101.65158165432149</v>
      </c>
      <c r="H22" s="485">
        <f t="shared" si="7"/>
        <v>295.15543377260838</v>
      </c>
      <c r="I22" s="485">
        <f t="shared" si="7"/>
        <v>641.51191702661527</v>
      </c>
      <c r="J22" s="485">
        <f t="shared" si="7"/>
        <v>242.68342005124214</v>
      </c>
      <c r="K22" s="485">
        <f t="shared" si="7"/>
        <v>-721.50706496664134</v>
      </c>
      <c r="L22" s="485">
        <f t="shared" si="7"/>
        <v>-60.698091071622912</v>
      </c>
      <c r="M22" s="486">
        <f t="shared" si="7"/>
        <v>208.20636052598275</v>
      </c>
      <c r="N22" s="485">
        <f t="shared" si="7"/>
        <v>29.788709981078682</v>
      </c>
      <c r="O22" s="485">
        <f t="shared" si="7"/>
        <v>-4.2374743744430816</v>
      </c>
      <c r="P22" s="485">
        <f t="shared" si="7"/>
        <v>71.576712775239685</v>
      </c>
      <c r="Q22" s="485">
        <f t="shared" si="7"/>
        <v>83.976874007871629</v>
      </c>
      <c r="R22" s="486">
        <f t="shared" si="7"/>
        <v>103.42256817755697</v>
      </c>
      <c r="S22" s="485">
        <f t="shared" si="7"/>
        <v>-22.258584987761424</v>
      </c>
      <c r="T22" s="485">
        <f t="shared" si="7"/>
        <v>1.0622361466603252</v>
      </c>
      <c r="U22" s="485">
        <f t="shared" si="7"/>
        <v>55.136525689277732</v>
      </c>
      <c r="V22" s="485">
        <f t="shared" si="7"/>
        <v>199.57263088930722</v>
      </c>
      <c r="W22" s="486">
        <f t="shared" si="7"/>
        <v>217.57346206947841</v>
      </c>
      <c r="X22" s="485">
        <f t="shared" si="7"/>
        <v>237.20989826357891</v>
      </c>
      <c r="Y22" s="485">
        <f t="shared" si="7"/>
        <v>160.8284920196902</v>
      </c>
      <c r="Z22" s="479"/>
      <c r="AA22" s="479"/>
      <c r="AB22" s="480"/>
      <c r="AC22" s="480"/>
      <c r="AE22" s="479">
        <f>INDEX(C22:AD22,1,MATCH(AE$2,$C$2:$AD$2,0))</f>
        <v>217.57346206947841</v>
      </c>
      <c r="AF22" s="484">
        <v>400</v>
      </c>
      <c r="AG22" s="484">
        <f>+AF22</f>
        <v>400</v>
      </c>
    </row>
    <row r="23" spans="1:37" ht="12.75" customHeight="1">
      <c r="H23" s="187"/>
      <c r="I23" s="187"/>
      <c r="J23" s="187"/>
      <c r="K23" s="187"/>
      <c r="L23" s="187"/>
      <c r="M23" s="471"/>
      <c r="N23" s="187"/>
      <c r="O23" s="187"/>
      <c r="P23" s="187"/>
      <c r="Q23" s="187"/>
      <c r="R23" s="471"/>
      <c r="S23" s="187"/>
      <c r="T23" s="187"/>
      <c r="U23" s="187"/>
      <c r="V23" s="187"/>
      <c r="W23" s="471"/>
      <c r="X23" s="187"/>
      <c r="Y23" s="187"/>
      <c r="AB23" s="185"/>
      <c r="AC23" s="185"/>
    </row>
    <row r="24" spans="1:37" s="171" customFormat="1" ht="12.75" customHeight="1">
      <c r="A24" s="286"/>
      <c r="B24" s="178" t="s">
        <v>33</v>
      </c>
      <c r="C24" s="176">
        <v>18532.327198082829</v>
      </c>
      <c r="D24" s="176">
        <v>20664.76829086525</v>
      </c>
      <c r="E24" s="176">
        <v>21346.655037324457</v>
      </c>
      <c r="F24" s="176">
        <v>21821.570289315136</v>
      </c>
      <c r="G24" s="176">
        <v>22345.036144874237</v>
      </c>
      <c r="H24" s="176">
        <v>21896.022764298199</v>
      </c>
      <c r="I24" s="176">
        <v>22782.939480426081</v>
      </c>
      <c r="J24" s="176">
        <v>24296.566614116084</v>
      </c>
      <c r="K24" s="176">
        <v>22779.223714194864</v>
      </c>
      <c r="L24" s="176">
        <v>22686.198346902871</v>
      </c>
      <c r="M24" s="177">
        <v>23329.37255919681</v>
      </c>
      <c r="N24" s="176">
        <v>5678.0201441351592</v>
      </c>
      <c r="O24" s="176">
        <v>5126.8433376128905</v>
      </c>
      <c r="P24" s="176">
        <v>6255.4033241823772</v>
      </c>
      <c r="Q24" s="176">
        <v>6694.5482592983662</v>
      </c>
      <c r="R24" s="177">
        <v>23652.440198091266</v>
      </c>
      <c r="S24" s="176">
        <v>5768.6784068280449</v>
      </c>
      <c r="T24" s="176">
        <v>5311.0261720536837</v>
      </c>
      <c r="U24" s="176">
        <v>5946.8814039337249</v>
      </c>
      <c r="V24" s="176">
        <v>6376.435505621067</v>
      </c>
      <c r="W24" s="177">
        <v>23774.957518866788</v>
      </c>
      <c r="X24" s="176">
        <v>5701.1326585064471</v>
      </c>
      <c r="Y24" s="176">
        <v>5693.6134527870754</v>
      </c>
      <c r="Z24" s="176">
        <v>6711.7106193825493</v>
      </c>
      <c r="AA24" s="176">
        <v>6796.6079480273311</v>
      </c>
      <c r="AB24" s="177">
        <v>24560.054993166275</v>
      </c>
      <c r="AC24" s="177">
        <v>25981.022430839701</v>
      </c>
      <c r="AE24" s="176">
        <f>INDEX(C24:AD24,1,MATCH(AE$2,$C$2:$AD$2,0))</f>
        <v>23774.957518866788</v>
      </c>
      <c r="AF24" s="176">
        <f>+AF13-AF17+AF19+AF22</f>
        <v>24557.524510436378</v>
      </c>
      <c r="AG24" s="176">
        <f>+AG13-AG17+AG19+AG22</f>
        <v>25693.461290184136</v>
      </c>
      <c r="AI24" s="245">
        <f>+AF24/AB24-1</f>
        <v>-1.0303245373843861E-4</v>
      </c>
      <c r="AJ24" s="245">
        <f>+AG24/AC24-1</f>
        <v>-1.106812256603984E-2</v>
      </c>
    </row>
    <row r="25" spans="1:37" s="234" customFormat="1" ht="12.75" customHeight="1">
      <c r="A25" s="278"/>
      <c r="B25" s="458" t="s">
        <v>52</v>
      </c>
      <c r="C25" s="386">
        <v>0.17224834033255057</v>
      </c>
      <c r="D25" s="386">
        <v>0.17743330842519281</v>
      </c>
      <c r="E25" s="386">
        <v>0.17106366926639105</v>
      </c>
      <c r="F25" s="386">
        <v>0.18310676683144608</v>
      </c>
      <c r="G25" s="386">
        <v>0.18373536760550821</v>
      </c>
      <c r="H25" s="386">
        <v>0.16826713997277995</v>
      </c>
      <c r="I25" s="386">
        <v>0.17567966354236314</v>
      </c>
      <c r="J25" s="386">
        <v>0.18110561380811158</v>
      </c>
      <c r="K25" s="386">
        <v>0.1751723788410651</v>
      </c>
      <c r="L25" s="386">
        <v>0.19307172255073049</v>
      </c>
      <c r="M25" s="459">
        <v>0.20362736997783701</v>
      </c>
      <c r="N25" s="386">
        <v>0.20114202619634269</v>
      </c>
      <c r="O25" s="386">
        <v>0.1753919776386054</v>
      </c>
      <c r="P25" s="386">
        <v>0.20741790808231925</v>
      </c>
      <c r="Q25" s="386">
        <v>0.21359894022307829</v>
      </c>
      <c r="R25" s="459">
        <v>0.19883884267719315</v>
      </c>
      <c r="S25" s="386">
        <v>0.19174998255793965</v>
      </c>
      <c r="T25" s="386">
        <v>0.1747629751909438</v>
      </c>
      <c r="U25" s="386">
        <v>0.19701497857249503</v>
      </c>
      <c r="V25" s="386">
        <v>0.20365567638667645</v>
      </c>
      <c r="W25" s="459">
        <v>0.19447992987282811</v>
      </c>
      <c r="X25" s="386">
        <v>0.18964944192397595</v>
      </c>
      <c r="Y25" s="386">
        <v>0.18280702147734068</v>
      </c>
      <c r="Z25" s="386">
        <v>0.2165388522076023</v>
      </c>
      <c r="AA25" s="386">
        <v>0.21393259418853156</v>
      </c>
      <c r="AB25" s="459">
        <v>0.19883099513069588</v>
      </c>
      <c r="AC25" s="459">
        <f>+AC24/AC$3</f>
        <v>0.20590687052543993</v>
      </c>
      <c r="AE25" s="384">
        <f>INDEX(C25:AD25,1,MATCH(AE$2,$C$2:$AD$2,0))</f>
        <v>0.19447992987282811</v>
      </c>
      <c r="AF25" s="384">
        <f>+AF24/AF$3</f>
        <v>0.19889242915981967</v>
      </c>
      <c r="AG25" s="384">
        <f>+AG24/AG$3</f>
        <v>0.2040121854508036</v>
      </c>
    </row>
    <row r="26" spans="1:37" ht="12.75" customHeight="1">
      <c r="M26" s="185"/>
      <c r="R26" s="185"/>
      <c r="W26" s="185"/>
      <c r="Z26" s="189"/>
      <c r="AA26" s="189"/>
      <c r="AB26" s="457"/>
      <c r="AC26" s="457"/>
    </row>
    <row r="27" spans="1:37" ht="12.75" customHeight="1">
      <c r="B27" s="168" t="s">
        <v>51</v>
      </c>
      <c r="C27" s="477">
        <f t="shared" ref="C27:Y27" si="8">+C24-C30+C33-C39-C37</f>
        <v>5355.8308670802926</v>
      </c>
      <c r="D27" s="477">
        <f t="shared" si="8"/>
        <v>5545.9988858793058</v>
      </c>
      <c r="E27" s="477">
        <f t="shared" si="8"/>
        <v>4567.0548577575601</v>
      </c>
      <c r="F27" s="477">
        <f t="shared" si="8"/>
        <v>4129.223785414476</v>
      </c>
      <c r="G27" s="477">
        <f t="shared" si="8"/>
        <v>5024.0804880210017</v>
      </c>
      <c r="H27" s="477">
        <f t="shared" si="8"/>
        <v>5066.5674962906105</v>
      </c>
      <c r="I27" s="477">
        <f t="shared" si="8"/>
        <v>5955.9851872062973</v>
      </c>
      <c r="J27" s="477">
        <f t="shared" si="8"/>
        <v>6842.1460489710989</v>
      </c>
      <c r="K27" s="477">
        <f t="shared" si="8"/>
        <v>4891.3217274207855</v>
      </c>
      <c r="L27" s="477">
        <f t="shared" si="8"/>
        <v>5328.428975896878</v>
      </c>
      <c r="M27" s="478">
        <f t="shared" si="8"/>
        <v>6030.8934075954821</v>
      </c>
      <c r="N27" s="477">
        <f t="shared" si="8"/>
        <v>1385.134925140464</v>
      </c>
      <c r="O27" s="477">
        <f t="shared" si="8"/>
        <v>1323.76924208437</v>
      </c>
      <c r="P27" s="477">
        <f t="shared" si="8"/>
        <v>1534.5328241641093</v>
      </c>
      <c r="Q27" s="477">
        <f t="shared" si="8"/>
        <v>1465.4633137194239</v>
      </c>
      <c r="R27" s="478">
        <f t="shared" si="8"/>
        <v>5663.1506584603621</v>
      </c>
      <c r="S27" s="477">
        <f t="shared" si="8"/>
        <v>1208.6940193743753</v>
      </c>
      <c r="T27" s="477">
        <f t="shared" si="8"/>
        <v>1104.6593586687914</v>
      </c>
      <c r="U27" s="477">
        <f t="shared" si="8"/>
        <v>1114.7305458836997</v>
      </c>
      <c r="V27" s="477">
        <f t="shared" si="8"/>
        <v>1154.9959909318477</v>
      </c>
      <c r="W27" s="478">
        <f t="shared" si="8"/>
        <v>4685.5105685366561</v>
      </c>
      <c r="X27" s="477">
        <f t="shared" si="8"/>
        <v>1064.7760630908035</v>
      </c>
      <c r="Y27" s="477">
        <f t="shared" si="8"/>
        <v>956.24463496372755</v>
      </c>
      <c r="Z27" s="477"/>
      <c r="AA27" s="477"/>
      <c r="AB27" s="478"/>
      <c r="AC27" s="478"/>
      <c r="AE27" s="477">
        <f>INDEX(C27:AD27,1,MATCH(AE$2,$C$2:$AD$2,0))</f>
        <v>4685.5105685366561</v>
      </c>
      <c r="AF27" s="477">
        <f>+AF24*AF28</f>
        <v>4543.1420344307298</v>
      </c>
      <c r="AG27" s="477">
        <f>+AG24*AG28</f>
        <v>4933.1445677153542</v>
      </c>
    </row>
    <row r="28" spans="1:37" s="234" customFormat="1" ht="12.75" customHeight="1">
      <c r="A28" s="278"/>
      <c r="B28" s="458" t="s">
        <v>50</v>
      </c>
      <c r="C28" s="386">
        <f t="shared" ref="C28:Y28" si="9">+C27/C24</f>
        <v>0.28899936903954265</v>
      </c>
      <c r="D28" s="384">
        <f t="shared" si="9"/>
        <v>0.26837943730203279</v>
      </c>
      <c r="E28" s="384">
        <f t="shared" si="9"/>
        <v>0.2139470961502915</v>
      </c>
      <c r="F28" s="384">
        <f t="shared" si="9"/>
        <v>0.18922670232564967</v>
      </c>
      <c r="G28" s="384">
        <f t="shared" si="9"/>
        <v>0.22484100967424406</v>
      </c>
      <c r="H28" s="384">
        <f t="shared" si="9"/>
        <v>0.2313921368656835</v>
      </c>
      <c r="I28" s="384">
        <f t="shared" si="9"/>
        <v>0.26142303508831116</v>
      </c>
      <c r="J28" s="384">
        <f t="shared" si="9"/>
        <v>0.28160958532288566</v>
      </c>
      <c r="K28" s="384">
        <f t="shared" si="9"/>
        <v>0.21472732296723351</v>
      </c>
      <c r="L28" s="384">
        <f t="shared" si="9"/>
        <v>0.23487535877179339</v>
      </c>
      <c r="M28" s="385">
        <f t="shared" si="9"/>
        <v>0.25851074186810941</v>
      </c>
      <c r="N28" s="384">
        <f t="shared" si="9"/>
        <v>0.24394681420268882</v>
      </c>
      <c r="O28" s="384">
        <f t="shared" si="9"/>
        <v>0.25820356794844646</v>
      </c>
      <c r="P28" s="384">
        <f t="shared" si="9"/>
        <v>0.2453131708121607</v>
      </c>
      <c r="Q28" s="384">
        <f t="shared" si="9"/>
        <v>0.21890398828389571</v>
      </c>
      <c r="R28" s="385">
        <f t="shared" si="9"/>
        <v>0.23943198295951612</v>
      </c>
      <c r="S28" s="384">
        <f t="shared" si="9"/>
        <v>0.20952702406563614</v>
      </c>
      <c r="T28" s="384">
        <f t="shared" si="9"/>
        <v>0.20799358219724953</v>
      </c>
      <c r="U28" s="384">
        <f t="shared" si="9"/>
        <v>0.18744791936599428</v>
      </c>
      <c r="V28" s="384">
        <f t="shared" si="9"/>
        <v>0.18113505420288112</v>
      </c>
      <c r="W28" s="385">
        <f t="shared" si="9"/>
        <v>0.19707755796486431</v>
      </c>
      <c r="X28" s="384">
        <f t="shared" si="9"/>
        <v>0.18676570549574759</v>
      </c>
      <c r="Y28" s="384">
        <f t="shared" si="9"/>
        <v>0.16795039615758198</v>
      </c>
      <c r="Z28" s="384"/>
      <c r="AA28" s="384"/>
      <c r="AB28" s="385"/>
      <c r="AC28" s="385"/>
      <c r="AE28" s="384">
        <f>INDEX(C28:AD28,1,MATCH(AE$2,$C$2:$AD$2,0))</f>
        <v>0.19707755796486431</v>
      </c>
      <c r="AF28" s="476">
        <v>0.185</v>
      </c>
      <c r="AG28" s="476">
        <v>0.192</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154.77663795455499</v>
      </c>
      <c r="D30" s="174">
        <v>193.48071006724558</v>
      </c>
      <c r="E30" s="174">
        <v>218.78157546243091</v>
      </c>
      <c r="F30" s="174">
        <v>231.12247250747316</v>
      </c>
      <c r="G30" s="174">
        <v>222.26662862045086</v>
      </c>
      <c r="H30" s="174">
        <v>256.77952323483612</v>
      </c>
      <c r="I30" s="174">
        <v>392.97555194508772</v>
      </c>
      <c r="J30" s="174">
        <v>360.918095632936</v>
      </c>
      <c r="K30" s="174">
        <v>349.93127990710548</v>
      </c>
      <c r="L30" s="174">
        <v>330.84437357653468</v>
      </c>
      <c r="M30" s="175">
        <v>312.7604154371142</v>
      </c>
      <c r="N30" s="174">
        <v>88.874534481767824</v>
      </c>
      <c r="O30" s="174">
        <v>35.309757420148799</v>
      </c>
      <c r="P30" s="174">
        <v>74.853626386076343</v>
      </c>
      <c r="Q30" s="174">
        <v>107.87003989500991</v>
      </c>
      <c r="R30" s="175">
        <v>306.72896779016321</v>
      </c>
      <c r="S30" s="174">
        <v>87.217848034270787</v>
      </c>
      <c r="T30" s="174">
        <v>55.124307064243247</v>
      </c>
      <c r="U30" s="174">
        <v>63.646271392814057</v>
      </c>
      <c r="V30" s="174">
        <v>72.997688231654905</v>
      </c>
      <c r="W30" s="175">
        <v>278.80866984287479</v>
      </c>
      <c r="X30" s="174">
        <v>87.31950282114245</v>
      </c>
      <c r="Y30" s="174">
        <v>46.362654434458591</v>
      </c>
      <c r="Z30" s="174"/>
      <c r="AA30" s="174"/>
      <c r="AB30" s="175"/>
      <c r="AC30" s="175"/>
      <c r="AE30" s="174">
        <f>INDEX(C30:AD30,1,MATCH(AE$2,$C$2:$AD$2,0))</f>
        <v>278.80866984287479</v>
      </c>
      <c r="AF30" s="477">
        <f>+AF24*AF31</f>
        <v>287.98582449433167</v>
      </c>
      <c r="AG30" s="477">
        <f>+AG24*AG31</f>
        <v>301.30694283221908</v>
      </c>
    </row>
    <row r="31" spans="1:37" s="234" customFormat="1" ht="12.75" customHeight="1">
      <c r="A31" s="278"/>
      <c r="B31" s="458" t="s">
        <v>49</v>
      </c>
      <c r="C31" s="386">
        <f t="shared" ref="C31:Y31" si="10">+C30/C24</f>
        <v>8.3517108402104325E-3</v>
      </c>
      <c r="D31" s="384">
        <f t="shared" si="10"/>
        <v>9.3628298824319604E-3</v>
      </c>
      <c r="E31" s="384">
        <f t="shared" si="10"/>
        <v>1.0248986320334172E-2</v>
      </c>
      <c r="F31" s="384">
        <f t="shared" si="10"/>
        <v>1.0591468416030609E-2</v>
      </c>
      <c r="G31" s="384">
        <f t="shared" si="10"/>
        <v>9.9470247968892617E-3</v>
      </c>
      <c r="H31" s="384">
        <f t="shared" si="10"/>
        <v>1.1727222153491687E-2</v>
      </c>
      <c r="I31" s="384">
        <f t="shared" si="10"/>
        <v>1.72486764617319E-2</v>
      </c>
      <c r="J31" s="384">
        <f t="shared" si="10"/>
        <v>1.4854695371783348E-2</v>
      </c>
      <c r="K31" s="384">
        <f t="shared" si="10"/>
        <v>1.536186150580039E-2</v>
      </c>
      <c r="L31" s="384">
        <f t="shared" si="10"/>
        <v>1.4583508815248532E-2</v>
      </c>
      <c r="M31" s="385">
        <f t="shared" si="10"/>
        <v>1.3406293488755619E-2</v>
      </c>
      <c r="N31" s="384">
        <f t="shared" si="10"/>
        <v>1.5652380975359263E-2</v>
      </c>
      <c r="O31" s="384">
        <f t="shared" si="10"/>
        <v>6.88723159553172E-3</v>
      </c>
      <c r="P31" s="384">
        <f t="shared" si="10"/>
        <v>1.1966235030234475E-2</v>
      </c>
      <c r="Q31" s="384">
        <f t="shared" si="10"/>
        <v>1.6113117079286754E-2</v>
      </c>
      <c r="R31" s="385">
        <f t="shared" si="10"/>
        <v>1.2968174328791496E-2</v>
      </c>
      <c r="S31" s="384">
        <f t="shared" si="10"/>
        <v>1.5119207881485672E-2</v>
      </c>
      <c r="T31" s="384">
        <f t="shared" si="10"/>
        <v>1.0379219623187738E-2</v>
      </c>
      <c r="U31" s="384">
        <f t="shared" si="10"/>
        <v>1.0702461856850469E-2</v>
      </c>
      <c r="V31" s="384">
        <f t="shared" si="10"/>
        <v>1.1448039922509168E-2</v>
      </c>
      <c r="W31" s="385">
        <f t="shared" si="10"/>
        <v>1.1726989191111033E-2</v>
      </c>
      <c r="X31" s="384">
        <f t="shared" si="10"/>
        <v>1.5316167514687855E-2</v>
      </c>
      <c r="Y31" s="384">
        <f t="shared" si="10"/>
        <v>8.1429227359584178E-3</v>
      </c>
      <c r="Z31" s="384"/>
      <c r="AA31" s="384"/>
      <c r="AB31" s="385"/>
      <c r="AC31" s="385"/>
      <c r="AE31" s="384">
        <f>INDEX(C31:AD31,1,MATCH(AE$2,$C$2:$AD$2,0))</f>
        <v>1.1726989191111033E-2</v>
      </c>
      <c r="AF31" s="476">
        <f>+AE31</f>
        <v>1.1726989191111033E-2</v>
      </c>
      <c r="AG31" s="476">
        <f>+AF31</f>
        <v>1.1726989191111033E-2</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217.83078392302846</v>
      </c>
      <c r="D33" s="174">
        <v>168.01048072154762</v>
      </c>
      <c r="E33" s="174">
        <v>164.9894503022725</v>
      </c>
      <c r="F33" s="174">
        <v>163.02641620456919</v>
      </c>
      <c r="G33" s="174">
        <v>179.80792868027697</v>
      </c>
      <c r="H33" s="174">
        <v>159.81100132713124</v>
      </c>
      <c r="I33" s="174">
        <v>174.68734563144167</v>
      </c>
      <c r="J33" s="174">
        <v>203.39920091061651</v>
      </c>
      <c r="K33" s="174">
        <v>145.34177215344317</v>
      </c>
      <c r="L33" s="174">
        <v>148.13992942422735</v>
      </c>
      <c r="M33" s="175">
        <v>131.26332666879591</v>
      </c>
      <c r="N33" s="174">
        <v>28.76960122699386</v>
      </c>
      <c r="O33" s="174">
        <v>25.870838239416877</v>
      </c>
      <c r="P33" s="174">
        <v>23.898737316798197</v>
      </c>
      <c r="Q33" s="174">
        <v>24.883771929824565</v>
      </c>
      <c r="R33" s="175">
        <v>103.43369538912121</v>
      </c>
      <c r="S33" s="174">
        <v>26.854968803176401</v>
      </c>
      <c r="T33" s="174">
        <v>29.916842706251781</v>
      </c>
      <c r="U33" s="174">
        <v>22.925157683486241</v>
      </c>
      <c r="V33" s="174">
        <v>22.933841059602646</v>
      </c>
      <c r="W33" s="175">
        <v>102.63244643045672</v>
      </c>
      <c r="X33" s="174">
        <v>26.877641618497112</v>
      </c>
      <c r="Y33" s="174">
        <v>32.789696531791911</v>
      </c>
      <c r="Z33" s="174"/>
      <c r="AA33" s="174"/>
      <c r="AB33" s="175"/>
      <c r="AC33" s="175"/>
      <c r="AE33" s="174">
        <f>INDEX(C33:AD33,1,MATCH(AE$2,$C$2:$AD$2,0))</f>
        <v>102.63244643045672</v>
      </c>
      <c r="AF33" s="475">
        <f>+AE33</f>
        <v>102.63244643045672</v>
      </c>
      <c r="AG33" s="475">
        <f>+AF33</f>
        <v>102.63244643045672</v>
      </c>
    </row>
    <row r="34" spans="1:36" ht="12.75" customHeight="1">
      <c r="M34" s="185"/>
      <c r="R34" s="185"/>
      <c r="W34" s="185"/>
      <c r="AB34" s="185"/>
      <c r="AC34" s="185"/>
    </row>
    <row r="35" spans="1:36" s="171" customFormat="1" ht="12.75" customHeight="1" thickBot="1">
      <c r="A35" s="286"/>
      <c r="B35" s="173" t="s">
        <v>48</v>
      </c>
      <c r="C35" s="170">
        <f t="shared" ref="C35:Y35" si="11">+C24-C27-C30+C33</f>
        <v>13239.55047697101</v>
      </c>
      <c r="D35" s="170">
        <f t="shared" si="11"/>
        <v>15093.299175640246</v>
      </c>
      <c r="E35" s="170">
        <f t="shared" si="11"/>
        <v>16725.808054406738</v>
      </c>
      <c r="F35" s="170">
        <f t="shared" si="11"/>
        <v>17624.250447597755</v>
      </c>
      <c r="G35" s="170">
        <f t="shared" si="11"/>
        <v>17278.496956913063</v>
      </c>
      <c r="H35" s="170">
        <f t="shared" si="11"/>
        <v>16732.486746099883</v>
      </c>
      <c r="I35" s="170">
        <f t="shared" si="11"/>
        <v>16608.666086906138</v>
      </c>
      <c r="J35" s="170">
        <f t="shared" si="11"/>
        <v>17296.901670422663</v>
      </c>
      <c r="K35" s="170">
        <f t="shared" si="11"/>
        <v>17683.312479020417</v>
      </c>
      <c r="L35" s="170">
        <f t="shared" si="11"/>
        <v>17175.064926853684</v>
      </c>
      <c r="M35" s="172">
        <f t="shared" si="11"/>
        <v>17116.982062833009</v>
      </c>
      <c r="N35" s="170">
        <f t="shared" si="11"/>
        <v>4232.7802857399211</v>
      </c>
      <c r="O35" s="170">
        <f t="shared" si="11"/>
        <v>3793.6351763477887</v>
      </c>
      <c r="P35" s="170">
        <f t="shared" si="11"/>
        <v>4669.9156109489904</v>
      </c>
      <c r="Q35" s="170">
        <f t="shared" si="11"/>
        <v>5146.098677613757</v>
      </c>
      <c r="R35" s="172">
        <f t="shared" si="11"/>
        <v>17785.99426722986</v>
      </c>
      <c r="S35" s="170">
        <f t="shared" si="11"/>
        <v>4499.6215082225744</v>
      </c>
      <c r="T35" s="170">
        <f t="shared" si="11"/>
        <v>4181.1593490269006</v>
      </c>
      <c r="U35" s="170">
        <f t="shared" si="11"/>
        <v>4791.4297443406967</v>
      </c>
      <c r="V35" s="170">
        <f t="shared" si="11"/>
        <v>5171.3756675171671</v>
      </c>
      <c r="W35" s="172">
        <f t="shared" si="11"/>
        <v>18913.270726917712</v>
      </c>
      <c r="X35" s="170">
        <f t="shared" si="11"/>
        <v>4575.9147342129991</v>
      </c>
      <c r="Y35" s="170">
        <f t="shared" si="11"/>
        <v>4723.7958599206813</v>
      </c>
      <c r="Z35" s="170"/>
      <c r="AA35" s="170"/>
      <c r="AB35" s="172"/>
      <c r="AC35" s="172"/>
      <c r="AE35" s="170">
        <f>+AE24-AE27-AE30+AE33</f>
        <v>18913.270726917712</v>
      </c>
      <c r="AF35" s="170">
        <f>+AF24-AF27-AF30+AF33</f>
        <v>19829.029097941773</v>
      </c>
      <c r="AG35" s="170">
        <f>+AG24-AG27-AG30+AG33</f>
        <v>20561.642226067019</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171.32167278036479</v>
      </c>
      <c r="D37" s="174">
        <v>182.5828495386144</v>
      </c>
      <c r="E37" s="174">
        <v>200.17205605035326</v>
      </c>
      <c r="F37" s="174">
        <v>214.69603739805208</v>
      </c>
      <c r="G37" s="174">
        <v>252.55536783646698</v>
      </c>
      <c r="H37" s="174">
        <v>220.35784370027756</v>
      </c>
      <c r="I37" s="174">
        <v>242.7420156614682</v>
      </c>
      <c r="J37" s="174">
        <v>0</v>
      </c>
      <c r="K37" s="174">
        <v>0</v>
      </c>
      <c r="L37" s="174">
        <v>243.49114840318634</v>
      </c>
      <c r="M37" s="175">
        <v>237.84250352513806</v>
      </c>
      <c r="N37" s="174">
        <v>56.695109961190163</v>
      </c>
      <c r="O37" s="174">
        <v>59.775071227185045</v>
      </c>
      <c r="P37" s="174">
        <v>58.760450457147108</v>
      </c>
      <c r="Q37" s="174">
        <v>59.178461192688047</v>
      </c>
      <c r="R37" s="175">
        <v>234.40112676645842</v>
      </c>
      <c r="S37" s="174">
        <v>70.514928938615057</v>
      </c>
      <c r="T37" s="174">
        <v>64.282549124346602</v>
      </c>
      <c r="U37" s="174">
        <v>62.893646491328823</v>
      </c>
      <c r="V37" s="174">
        <v>61.739046892870753</v>
      </c>
      <c r="W37" s="175">
        <v>259.42754835564284</v>
      </c>
      <c r="X37" s="174">
        <v>60.697243810895856</v>
      </c>
      <c r="Y37" s="174">
        <v>67.9655881415365</v>
      </c>
      <c r="Z37" s="174"/>
      <c r="AA37" s="174"/>
      <c r="AB37" s="175"/>
      <c r="AC37" s="175"/>
      <c r="AE37" s="174">
        <f>INDEX(C37:AD37,1,MATCH(AE$2,$C$2:$AD$2,0))</f>
        <v>259.42754835564284</v>
      </c>
      <c r="AF37" s="475">
        <f>+AE37</f>
        <v>259.42754835564284</v>
      </c>
      <c r="AG37" s="475">
        <f>+AF37</f>
        <v>259.42754835564284</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13068.228804190647</v>
      </c>
      <c r="D39" s="170">
        <v>14910.716326101632</v>
      </c>
      <c r="E39" s="170">
        <v>16525.635998356385</v>
      </c>
      <c r="F39" s="170">
        <v>17409.554410199704</v>
      </c>
      <c r="G39" s="170">
        <v>17025.941589076596</v>
      </c>
      <c r="H39" s="170">
        <v>16512.128902399607</v>
      </c>
      <c r="I39" s="170">
        <v>16365.92407124467</v>
      </c>
      <c r="J39" s="170">
        <v>17296.901670422663</v>
      </c>
      <c r="K39" s="170">
        <v>17683.312479020417</v>
      </c>
      <c r="L39" s="170">
        <v>16931.573778450496</v>
      </c>
      <c r="M39" s="172">
        <v>16879.139559307871</v>
      </c>
      <c r="N39" s="170">
        <v>4176.0851757787304</v>
      </c>
      <c r="O39" s="170">
        <v>3733.8601051206033</v>
      </c>
      <c r="P39" s="170">
        <v>4611.1551604918432</v>
      </c>
      <c r="Q39" s="170">
        <v>5086.9202164210692</v>
      </c>
      <c r="R39" s="172">
        <v>17551.593140463403</v>
      </c>
      <c r="S39" s="170">
        <v>4429.1065792839599</v>
      </c>
      <c r="T39" s="170">
        <v>4116.876799902554</v>
      </c>
      <c r="U39" s="170">
        <v>4728.5360978493682</v>
      </c>
      <c r="V39" s="170">
        <v>5109.6366206242965</v>
      </c>
      <c r="W39" s="172">
        <v>18653.843178562071</v>
      </c>
      <c r="X39" s="170">
        <v>4515.2174904021031</v>
      </c>
      <c r="Y39" s="170">
        <v>4655.8302717791448</v>
      </c>
      <c r="Z39" s="170">
        <v>5426.3539183171724</v>
      </c>
      <c r="AA39" s="170">
        <v>5381.9743690223668</v>
      </c>
      <c r="AB39" s="172">
        <v>19549.415218000533</v>
      </c>
      <c r="AC39" s="172">
        <v>20543.378359433373</v>
      </c>
      <c r="AE39" s="170">
        <f>+AE35-AE37</f>
        <v>18653.843178562071</v>
      </c>
      <c r="AF39" s="170">
        <f>+AF35-AF37</f>
        <v>19569.601549586132</v>
      </c>
      <c r="AG39" s="170">
        <f>+AG35-AG37</f>
        <v>20302.214677711378</v>
      </c>
      <c r="AI39" s="245">
        <f>+AF39/AB39-1</f>
        <v>1.0325798168637768E-3</v>
      </c>
      <c r="AJ39" s="245">
        <f>+AG39/AC39-1</f>
        <v>-1.173924159417794E-2</v>
      </c>
    </row>
    <row r="40" spans="1:36" s="234" customFormat="1" ht="12.75" customHeight="1" thickTop="1">
      <c r="A40" s="278"/>
      <c r="B40" s="458" t="s">
        <v>47</v>
      </c>
      <c r="C40" s="386">
        <v>0.12146238832005594</v>
      </c>
      <c r="D40" s="386">
        <v>0.12802745675591473</v>
      </c>
      <c r="E40" s="386">
        <v>0.1324299252457459</v>
      </c>
      <c r="F40" s="386">
        <v>0.1460851431754529</v>
      </c>
      <c r="G40" s="386">
        <v>0.13999832519476577</v>
      </c>
      <c r="H40" s="386">
        <v>0.12689284876881674</v>
      </c>
      <c r="I40" s="386">
        <v>0.12619794021163572</v>
      </c>
      <c r="J40" s="386">
        <v>0.12893039760525071</v>
      </c>
      <c r="K40" s="386">
        <v>0.13598478822654578</v>
      </c>
      <c r="L40" s="386">
        <v>0.14409677923610784</v>
      </c>
      <c r="M40" s="459">
        <v>0.14732735684294204</v>
      </c>
      <c r="N40" s="386">
        <v>0.14793646596908741</v>
      </c>
      <c r="O40" s="386">
        <v>0.12773729660479863</v>
      </c>
      <c r="P40" s="386">
        <v>0.15289760030896518</v>
      </c>
      <c r="Q40" s="386">
        <v>0.1623053154808046</v>
      </c>
      <c r="R40" s="459">
        <v>0.14755088430462834</v>
      </c>
      <c r="S40" s="386">
        <v>0.14722282114387084</v>
      </c>
      <c r="T40" s="386">
        <v>0.13546866739828781</v>
      </c>
      <c r="U40" s="386">
        <v>0.15665226439202834</v>
      </c>
      <c r="V40" s="386">
        <v>0.1631956445173858</v>
      </c>
      <c r="W40" s="459">
        <v>0.15258904712433741</v>
      </c>
      <c r="X40" s="386">
        <v>0.15019971091927989</v>
      </c>
      <c r="Y40" s="386">
        <v>0.14948652056302714</v>
      </c>
      <c r="Z40" s="386">
        <v>0.17506959339863831</v>
      </c>
      <c r="AA40" s="386">
        <v>0.16940505431909167</v>
      </c>
      <c r="AB40" s="459">
        <v>0.15826632648419414</v>
      </c>
      <c r="AC40" s="459">
        <f>+AC39/AC$3</f>
        <v>0.1628120201686096</v>
      </c>
      <c r="AE40" s="384">
        <f>INDEX(C40:AD40,1,MATCH(AE$2,$C$2:$AD$2,0))</f>
        <v>0.15258904712433741</v>
      </c>
      <c r="AF40" s="384">
        <f>+AF39/AF$3</f>
        <v>0.15849503023942185</v>
      </c>
      <c r="AG40" s="384">
        <f>+AG39/AG$3</f>
        <v>0.16120440679876949</v>
      </c>
    </row>
    <row r="41" spans="1:36">
      <c r="A41" s="168"/>
      <c r="B41" s="458" t="s">
        <v>46</v>
      </c>
      <c r="C41" s="386"/>
      <c r="D41" s="384">
        <v>0.14098984258066771</v>
      </c>
      <c r="E41" s="384">
        <v>0.10830597517490093</v>
      </c>
      <c r="F41" s="384">
        <v>5.348770915269041E-2</v>
      </c>
      <c r="G41" s="384">
        <v>-2.2034614561896038E-2</v>
      </c>
      <c r="H41" s="384">
        <v>-3.0178224445844282E-2</v>
      </c>
      <c r="I41" s="384">
        <v>-8.8543901285611515E-3</v>
      </c>
      <c r="J41" s="384">
        <v>4.4677841570772037E-2</v>
      </c>
      <c r="K41" s="384">
        <v>2.2339885833918327E-2</v>
      </c>
      <c r="L41" s="384">
        <v>-4.2511192485106375E-2</v>
      </c>
      <c r="M41" s="385">
        <v>-3.0968307984081678E-3</v>
      </c>
      <c r="N41" s="384"/>
      <c r="O41" s="384"/>
      <c r="P41" s="384"/>
      <c r="Q41" s="384"/>
      <c r="R41" s="385">
        <v>3.983932823072811E-2</v>
      </c>
      <c r="S41" s="384">
        <v>6.0588180761434796E-2</v>
      </c>
      <c r="T41" s="384">
        <v>0.1025792836364392</v>
      </c>
      <c r="U41" s="384">
        <v>2.5455863720058591E-2</v>
      </c>
      <c r="V41" s="384">
        <v>4.4656497913799775E-3</v>
      </c>
      <c r="W41" s="385">
        <v>6.2800569115150084E-2</v>
      </c>
      <c r="X41" s="384">
        <v>1.9442049898032554E-2</v>
      </c>
      <c r="Y41" s="384">
        <v>0.13091318931121476</v>
      </c>
      <c r="Z41" s="384">
        <v>0.14757586830841496</v>
      </c>
      <c r="AA41" s="384">
        <v>5.3298848551934119E-2</v>
      </c>
      <c r="AB41" s="385">
        <v>4.8010055132644114E-2</v>
      </c>
      <c r="AC41" s="385">
        <v>5.0843625261876246E-2</v>
      </c>
      <c r="AD41" s="234"/>
      <c r="AE41" s="384">
        <f>INDEX(C41:AD41,1,MATCH(AE$2,$C$2:$AD$2,0))</f>
        <v>6.2800569115150084E-2</v>
      </c>
      <c r="AF41" s="386">
        <f>+AF39/AE39-1</f>
        <v>4.9092209163444478E-2</v>
      </c>
      <c r="AG41" s="386">
        <f>+AG39/AF39-1</f>
        <v>3.7436282300839174E-2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45565.482436758502</v>
      </c>
      <c r="D43" s="174">
        <v>44542.80611070984</v>
      </c>
      <c r="E43" s="174">
        <v>50156.577060396092</v>
      </c>
      <c r="F43" s="174">
        <v>48635.465875105787</v>
      </c>
      <c r="G43" s="174">
        <v>41879.812558656122</v>
      </c>
      <c r="H43" s="174">
        <v>46017.056401949594</v>
      </c>
      <c r="I43" s="174">
        <v>46437.556780196654</v>
      </c>
      <c r="J43" s="174">
        <v>48245.373323248241</v>
      </c>
      <c r="K43" s="174">
        <v>50978.937796173814</v>
      </c>
      <c r="L43" s="174">
        <v>49861.325461060711</v>
      </c>
      <c r="M43" s="175">
        <v>51507.302875390735</v>
      </c>
      <c r="N43" s="174">
        <v>52644.897757603343</v>
      </c>
      <c r="O43" s="174">
        <v>54056.74303032273</v>
      </c>
      <c r="P43" s="174">
        <v>56487.153521442684</v>
      </c>
      <c r="Q43" s="174">
        <v>60021.012274164088</v>
      </c>
      <c r="R43" s="175">
        <v>55794.393788468078</v>
      </c>
      <c r="S43" s="174">
        <v>60830.638006160669</v>
      </c>
      <c r="T43" s="174">
        <v>58133.750224106312</v>
      </c>
      <c r="U43" s="174">
        <v>55378.445092877366</v>
      </c>
      <c r="V43" s="174">
        <v>56173.805624920475</v>
      </c>
      <c r="W43" s="175">
        <v>57629.836050752274</v>
      </c>
      <c r="X43" s="174">
        <v>56159.397127238452</v>
      </c>
      <c r="Y43" s="174">
        <v>55580.214844187518</v>
      </c>
      <c r="Z43" s="174"/>
      <c r="AA43" s="174"/>
      <c r="AB43" s="175"/>
      <c r="AC43" s="175"/>
      <c r="AE43" s="174">
        <f>INDEX(C43:AD43,1,MATCH(AE$2,$C$2:$AD$2,0))</f>
        <v>57629.836050752274</v>
      </c>
      <c r="AF43" s="189">
        <v>54127.312773366823</v>
      </c>
      <c r="AG43" s="474">
        <f>+AF43</f>
        <v>54127.312773366823</v>
      </c>
    </row>
    <row r="44" spans="1:36" ht="12.75" customHeight="1">
      <c r="B44" s="168" t="s">
        <v>40</v>
      </c>
      <c r="C44" s="174">
        <v>9143.6265662639635</v>
      </c>
      <c r="D44" s="174">
        <v>6270.2275129913378</v>
      </c>
      <c r="E44" s="174">
        <v>6003.1163922295837</v>
      </c>
      <c r="F44" s="174">
        <v>7202.2722819828323</v>
      </c>
      <c r="G44" s="174">
        <v>5806.3625881208336</v>
      </c>
      <c r="H44" s="174">
        <v>6116.1393127155043</v>
      </c>
      <c r="I44" s="174">
        <v>8264.547578057518</v>
      </c>
      <c r="J44" s="174">
        <v>10676.729844275405</v>
      </c>
      <c r="K44" s="174">
        <v>14765.768754077664</v>
      </c>
      <c r="L44" s="174">
        <v>15750.757336604231</v>
      </c>
      <c r="M44" s="175">
        <v>17258.958896093725</v>
      </c>
      <c r="N44" s="174">
        <v>17582.276653009758</v>
      </c>
      <c r="O44" s="174">
        <v>18431.964917596139</v>
      </c>
      <c r="P44" s="174">
        <v>19305.628235808552</v>
      </c>
      <c r="Q44" s="174">
        <v>21231.427848853393</v>
      </c>
      <c r="R44" s="175">
        <v>19133.566084203121</v>
      </c>
      <c r="S44" s="174">
        <v>20977.806231877661</v>
      </c>
      <c r="T44" s="174">
        <v>17171.277933527348</v>
      </c>
      <c r="U44" s="174">
        <v>14364.05453374737</v>
      </c>
      <c r="V44" s="174">
        <v>14442.839935916123</v>
      </c>
      <c r="W44" s="175">
        <v>16737.874920734233</v>
      </c>
      <c r="X44" s="174">
        <v>13923.539073488868</v>
      </c>
      <c r="Y44" s="174">
        <v>13608.117469222232</v>
      </c>
      <c r="Z44" s="174"/>
      <c r="AA44" s="174"/>
      <c r="AB44" s="175"/>
      <c r="AC44" s="175"/>
      <c r="AE44" s="174">
        <f>INDEX(C44:AD44,1,MATCH(AE$2,$C$2:$AD$2,0))</f>
        <v>16737.874920734233</v>
      </c>
      <c r="AF44" s="174">
        <v>13326.309285546911</v>
      </c>
      <c r="AG44" s="472">
        <f>+AF44</f>
        <v>13326.309285546911</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76</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413663.35516966163</v>
      </c>
      <c r="D3" s="179">
        <v>446497.85383276735</v>
      </c>
      <c r="E3" s="179">
        <v>479136.16517705662</v>
      </c>
      <c r="F3" s="179">
        <v>476530.37943318789</v>
      </c>
      <c r="G3" s="179">
        <v>498054.24165598641</v>
      </c>
      <c r="H3" s="179">
        <v>527623.34951217228</v>
      </c>
      <c r="I3" s="179">
        <v>541356.01795416884</v>
      </c>
      <c r="J3" s="179">
        <v>551756.76591185015</v>
      </c>
      <c r="K3" s="179">
        <v>580292.62740582845</v>
      </c>
      <c r="L3" s="179">
        <v>598272.39817287307</v>
      </c>
      <c r="M3" s="180">
        <v>609928.32595668954</v>
      </c>
      <c r="N3" s="179">
        <v>157311.65793630097</v>
      </c>
      <c r="O3" s="179">
        <v>161232.45056768076</v>
      </c>
      <c r="P3" s="179">
        <v>168797.28370193418</v>
      </c>
      <c r="Q3" s="179">
        <v>168513.97130153727</v>
      </c>
      <c r="R3" s="180">
        <v>648224.972242911</v>
      </c>
      <c r="S3" s="179">
        <v>171341.80441248871</v>
      </c>
      <c r="T3" s="179">
        <v>164643.40892423899</v>
      </c>
      <c r="U3" s="179">
        <v>174846.82819813417</v>
      </c>
      <c r="V3" s="179">
        <v>171687.02235694212</v>
      </c>
      <c r="W3" s="180">
        <v>681160.62073110568</v>
      </c>
      <c r="X3" s="179">
        <v>175717.68379084097</v>
      </c>
      <c r="Y3" s="179">
        <v>169460.23029885269</v>
      </c>
      <c r="Z3" s="179">
        <v>182544.94714384168</v>
      </c>
      <c r="AA3" s="179">
        <v>180622.01126510106</v>
      </c>
      <c r="AB3" s="180">
        <v>709877.41099972278</v>
      </c>
      <c r="AC3" s="180">
        <v>739895.25768166757</v>
      </c>
      <c r="AE3" s="179">
        <f>INDEX(C3:AD3,1,MATCH(AE$2,$C$2:$AD$2,0))</f>
        <v>681160.62073110568</v>
      </c>
      <c r="AF3" s="179">
        <f>+AE3*(1+AF4)</f>
        <v>709769.3668018122</v>
      </c>
      <c r="AG3" s="179">
        <f>+AF3*(1+AG4)</f>
        <v>738160.14147388469</v>
      </c>
      <c r="AI3" s="245">
        <f>+AF3/AB3-1</f>
        <v>-1.5220120578063323E-4</v>
      </c>
      <c r="AJ3" s="245">
        <f>+AG3/AC3-1</f>
        <v>-2.3450835638811895E-3</v>
      </c>
    </row>
    <row r="4" spans="1:37" s="234" customFormat="1" ht="12.75" customHeight="1">
      <c r="A4" s="278"/>
      <c r="B4" s="458" t="s">
        <v>60</v>
      </c>
      <c r="C4" s="386"/>
      <c r="D4" s="384">
        <v>7.9374927106218518E-2</v>
      </c>
      <c r="E4" s="384">
        <v>7.3098473070183578E-2</v>
      </c>
      <c r="F4" s="384">
        <v>-5.4385077421693628E-3</v>
      </c>
      <c r="G4" s="384">
        <v>4.5167869986380005E-2</v>
      </c>
      <c r="H4" s="384">
        <v>5.9369252147860818E-2</v>
      </c>
      <c r="I4" s="384">
        <v>2.6027408481245962E-2</v>
      </c>
      <c r="J4" s="384">
        <v>1.9212399258045743E-2</v>
      </c>
      <c r="K4" s="384">
        <v>5.1718190436358391E-2</v>
      </c>
      <c r="L4" s="384">
        <v>3.0983972426846806E-2</v>
      </c>
      <c r="M4" s="385">
        <v>1.948264339022443E-2</v>
      </c>
      <c r="N4" s="384"/>
      <c r="O4" s="384"/>
      <c r="P4" s="384"/>
      <c r="Q4" s="384"/>
      <c r="R4" s="385">
        <v>6.2788764935866936E-2</v>
      </c>
      <c r="S4" s="384">
        <v>8.9186946855959404E-2</v>
      </c>
      <c r="T4" s="384">
        <v>2.1155532552836753E-2</v>
      </c>
      <c r="U4" s="384">
        <v>3.5839110461530987E-2</v>
      </c>
      <c r="V4" s="384">
        <v>1.8829602263227274E-2</v>
      </c>
      <c r="W4" s="385">
        <v>5.0808978207418809E-2</v>
      </c>
      <c r="X4" s="384">
        <v>2.5538889317505697E-2</v>
      </c>
      <c r="Y4" s="384">
        <v>2.9256083836493918E-2</v>
      </c>
      <c r="Z4" s="384">
        <v>4.4027787206892377E-2</v>
      </c>
      <c r="AA4" s="384">
        <v>5.2042308064396581E-2</v>
      </c>
      <c r="AB4" s="385">
        <v>4.2158617798243592E-2</v>
      </c>
      <c r="AC4" s="385">
        <f>+AC3/AB3-1</f>
        <v>4.2285958415933411E-2</v>
      </c>
      <c r="AE4" s="384">
        <f>INDEX(C4:AD4,1,MATCH(AE$2,$C$2:$AD$2,0))</f>
        <v>5.0808978207418809E-2</v>
      </c>
      <c r="AF4" s="476">
        <v>4.2000000000000003E-2</v>
      </c>
      <c r="AG4" s="476">
        <v>0.04</v>
      </c>
    </row>
    <row r="5" spans="1:37" s="187" customFormat="1" ht="12.75" customHeight="1">
      <c r="A5" s="313"/>
      <c r="B5" s="458" t="s">
        <v>93</v>
      </c>
      <c r="C5" s="384"/>
      <c r="D5" s="384"/>
      <c r="E5" s="384"/>
      <c r="F5" s="384"/>
      <c r="G5" s="384"/>
      <c r="H5" s="384"/>
      <c r="I5" s="384"/>
      <c r="J5" s="384"/>
      <c r="K5" s="384"/>
      <c r="L5" s="384"/>
      <c r="M5" s="385"/>
      <c r="N5" s="384"/>
      <c r="O5" s="384">
        <v>2.4923725824359533E-2</v>
      </c>
      <c r="P5" s="384">
        <v>4.6918800201935396E-2</v>
      </c>
      <c r="Q5" s="384">
        <v>-1.6784180064010057E-3</v>
      </c>
      <c r="R5" s="385"/>
      <c r="S5" s="384">
        <v>1.678100094081425E-2</v>
      </c>
      <c r="T5" s="384">
        <v>-3.9093760633709618E-2</v>
      </c>
      <c r="U5" s="384">
        <v>6.1972837786602897E-2</v>
      </c>
      <c r="V5" s="384">
        <v>-1.8071851081058243E-2</v>
      </c>
      <c r="W5" s="385"/>
      <c r="X5" s="384">
        <v>2.3476797363978896E-2</v>
      </c>
      <c r="Y5" s="384">
        <v>-3.5610835272769648E-2</v>
      </c>
      <c r="Z5" s="384">
        <v>7.7214086289823625E-2</v>
      </c>
      <c r="AA5" s="384">
        <v>-1.0534040568240921E-2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26801.953430698417</v>
      </c>
      <c r="D7" s="466">
        <f t="shared" si="1"/>
        <v>28575.771564097849</v>
      </c>
      <c r="E7" s="466">
        <f t="shared" si="1"/>
        <v>30120.845363705736</v>
      </c>
      <c r="F7" s="466">
        <f t="shared" si="1"/>
        <v>30506.887214853803</v>
      </c>
      <c r="G7" s="466">
        <f t="shared" si="1"/>
        <v>31933.247407682808</v>
      </c>
      <c r="H7" s="466">
        <f t="shared" si="1"/>
        <v>32715.07361490927</v>
      </c>
      <c r="I7" s="466">
        <f t="shared" si="1"/>
        <v>33486.817878119909</v>
      </c>
      <c r="J7" s="466">
        <f t="shared" si="1"/>
        <v>34210.903828112452</v>
      </c>
      <c r="K7" s="466">
        <f t="shared" si="1"/>
        <v>35960.438969799856</v>
      </c>
      <c r="L7" s="466">
        <f t="shared" si="1"/>
        <v>36025.932858796841</v>
      </c>
      <c r="M7" s="482">
        <f t="shared" si="1"/>
        <v>36739.919291772268</v>
      </c>
      <c r="N7" s="466">
        <f t="shared" si="1"/>
        <v>8493.5847394441698</v>
      </c>
      <c r="O7" s="466">
        <f t="shared" si="1"/>
        <v>9172.6085712824224</v>
      </c>
      <c r="P7" s="466">
        <f t="shared" si="1"/>
        <v>9662.0396512971074</v>
      </c>
      <c r="Q7" s="466">
        <f t="shared" si="1"/>
        <v>9938.5852386646911</v>
      </c>
      <c r="R7" s="482">
        <f t="shared" si="1"/>
        <v>37707.30404405218</v>
      </c>
      <c r="S7" s="466">
        <f t="shared" si="1"/>
        <v>9060.0492408301816</v>
      </c>
      <c r="T7" s="466">
        <f t="shared" si="1"/>
        <v>9641.5120766320524</v>
      </c>
      <c r="U7" s="466">
        <f t="shared" si="1"/>
        <v>9584.4527866615153</v>
      </c>
      <c r="V7" s="466">
        <f t="shared" si="1"/>
        <v>9110.0603706426518</v>
      </c>
      <c r="W7" s="482">
        <f t="shared" si="1"/>
        <v>38147.277776617877</v>
      </c>
      <c r="X7" s="466">
        <f t="shared" si="1"/>
        <v>9034.2335369473003</v>
      </c>
      <c r="Y7" s="466">
        <f t="shared" si="1"/>
        <v>9875.9460737159534</v>
      </c>
      <c r="Z7" s="466"/>
      <c r="AA7" s="466"/>
      <c r="AB7" s="482"/>
      <c r="AC7" s="482"/>
      <c r="AE7" s="466"/>
      <c r="AF7" s="466"/>
      <c r="AG7" s="466"/>
    </row>
    <row r="8" spans="1:37" s="234" customFormat="1" ht="12.75" customHeight="1">
      <c r="A8" s="278"/>
      <c r="B8" s="458" t="s">
        <v>58</v>
      </c>
      <c r="C8" s="386">
        <f t="shared" ref="C8:Y8" si="2">+C7/C3</f>
        <v>6.4791703436495485E-2</v>
      </c>
      <c r="D8" s="384">
        <f t="shared" si="2"/>
        <v>6.3999796009771431E-2</v>
      </c>
      <c r="E8" s="384">
        <f t="shared" si="2"/>
        <v>6.286489635482867E-2</v>
      </c>
      <c r="F8" s="384">
        <f t="shared" si="2"/>
        <v>6.401876675971932E-2</v>
      </c>
      <c r="G8" s="384">
        <f t="shared" si="2"/>
        <v>6.4116003312224751E-2</v>
      </c>
      <c r="H8" s="384">
        <f t="shared" si="2"/>
        <v>6.2004597873003213E-2</v>
      </c>
      <c r="I8" s="384">
        <f t="shared" si="2"/>
        <v>6.1857293107536675E-2</v>
      </c>
      <c r="J8" s="384">
        <f t="shared" si="2"/>
        <v>6.2003596406424603E-2</v>
      </c>
      <c r="K8" s="384">
        <f t="shared" si="2"/>
        <v>6.1969491376375654E-2</v>
      </c>
      <c r="L8" s="384">
        <f t="shared" si="2"/>
        <v>6.0216605293542246E-2</v>
      </c>
      <c r="M8" s="385">
        <f t="shared" si="2"/>
        <v>6.0236453576975102E-2</v>
      </c>
      <c r="N8" s="384">
        <f t="shared" si="2"/>
        <v>5.399208711463338E-2</v>
      </c>
      <c r="O8" s="384">
        <f t="shared" si="2"/>
        <v>5.6890585852827587E-2</v>
      </c>
      <c r="P8" s="384">
        <f t="shared" si="2"/>
        <v>5.724049249725216E-2</v>
      </c>
      <c r="Q8" s="384">
        <f t="shared" si="2"/>
        <v>5.8977811524485904E-2</v>
      </c>
      <c r="R8" s="385">
        <f t="shared" si="2"/>
        <v>5.8170088562897924E-2</v>
      </c>
      <c r="S8" s="384">
        <f t="shared" si="2"/>
        <v>5.287705047752967E-2</v>
      </c>
      <c r="T8" s="384">
        <f t="shared" si="2"/>
        <v>5.8559963861466294E-2</v>
      </c>
      <c r="U8" s="384">
        <f t="shared" si="2"/>
        <v>5.4816280543565465E-2</v>
      </c>
      <c r="V8" s="384">
        <f t="shared" si="2"/>
        <v>5.3062020912114032E-2</v>
      </c>
      <c r="W8" s="385">
        <f t="shared" si="2"/>
        <v>5.6003351655404723E-2</v>
      </c>
      <c r="X8" s="384">
        <f t="shared" si="2"/>
        <v>5.141334293764574E-2</v>
      </c>
      <c r="Y8" s="384">
        <f t="shared" si="2"/>
        <v>5.8278842512483102E-2</v>
      </c>
      <c r="Z8" s="384"/>
      <c r="AA8" s="384"/>
      <c r="AB8" s="385"/>
      <c r="AC8" s="385"/>
      <c r="AE8" s="384"/>
      <c r="AF8" s="384"/>
      <c r="AG8" s="384"/>
    </row>
    <row r="9" spans="1:37" s="187" customFormat="1" ht="12.75" customHeight="1">
      <c r="A9" s="313"/>
      <c r="B9" s="465" t="s">
        <v>56</v>
      </c>
      <c r="C9" s="384"/>
      <c r="D9" s="384">
        <f t="shared" ref="D9:M9" si="3">+(D7-C7)/(D$3-C$3)</f>
        <v>5.4023000369199263E-2</v>
      </c>
      <c r="E9" s="384">
        <f t="shared" si="3"/>
        <v>4.7339268974717574E-2</v>
      </c>
      <c r="F9" s="384">
        <f t="shared" si="3"/>
        <v>-0.14814796345263684</v>
      </c>
      <c r="G9" s="384">
        <f t="shared" si="3"/>
        <v>6.6268784759185753E-2</v>
      </c>
      <c r="H9" s="384">
        <f t="shared" si="3"/>
        <v>2.6440642410619906E-2</v>
      </c>
      <c r="I9" s="384">
        <f t="shared" si="3"/>
        <v>5.6197691400640661E-2</v>
      </c>
      <c r="J9" s="384">
        <f t="shared" si="3"/>
        <v>6.9618642134076592E-2</v>
      </c>
      <c r="K9" s="384">
        <f t="shared" si="3"/>
        <v>6.1310051636485355E-2</v>
      </c>
      <c r="L9" s="384">
        <f t="shared" si="3"/>
        <v>3.642643159668643E-3</v>
      </c>
      <c r="M9" s="385">
        <f t="shared" si="3"/>
        <v>6.125522105299528E-2</v>
      </c>
      <c r="N9" s="384"/>
      <c r="O9" s="384"/>
      <c r="P9" s="384"/>
      <c r="Q9" s="384"/>
      <c r="R9" s="385">
        <f t="shared" ref="R9:Y9" si="4">+(R7-M7)/(R$3-M$3)</f>
        <v>2.5260299428045783E-2</v>
      </c>
      <c r="S9" s="384">
        <f t="shared" si="4"/>
        <v>4.0374810223644288E-2</v>
      </c>
      <c r="T9" s="384">
        <f t="shared" si="4"/>
        <v>0.13746972443919525</v>
      </c>
      <c r="U9" s="384">
        <f t="shared" si="4"/>
        <v>-1.2825240757271579E-2</v>
      </c>
      <c r="V9" s="384">
        <f t="shared" si="4"/>
        <v>-0.26111299615263428</v>
      </c>
      <c r="W9" s="385">
        <f t="shared" si="4"/>
        <v>1.3358587207517696E-2</v>
      </c>
      <c r="X9" s="384">
        <f t="shared" si="4"/>
        <v>-5.8995465027196943E-3</v>
      </c>
      <c r="Y9" s="384">
        <f t="shared" si="4"/>
        <v>4.8669854838181939E-2</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5309.2357470215684</v>
      </c>
      <c r="D11" s="174">
        <v>6654.1289361850668</v>
      </c>
      <c r="E11" s="174">
        <v>7247.6360266694173</v>
      </c>
      <c r="F11" s="174">
        <v>7618.2505519854749</v>
      </c>
      <c r="G11" s="174">
        <v>8077.488815550003</v>
      </c>
      <c r="H11" s="174">
        <v>8253.9008123992371</v>
      </c>
      <c r="I11" s="174">
        <v>8424.3220421446167</v>
      </c>
      <c r="J11" s="174">
        <v>8742.5900276925131</v>
      </c>
      <c r="K11" s="174">
        <v>9292.145777865524</v>
      </c>
      <c r="L11" s="174">
        <v>9738.1770707438191</v>
      </c>
      <c r="M11" s="175">
        <v>10581.631791114713</v>
      </c>
      <c r="N11" s="174">
        <v>2091.0625730356633</v>
      </c>
      <c r="O11" s="174">
        <v>2535.5426155739369</v>
      </c>
      <c r="P11" s="174">
        <v>2814.3689009163832</v>
      </c>
      <c r="Q11" s="174">
        <v>2745.5098955077456</v>
      </c>
      <c r="R11" s="175">
        <v>11069.239454565881</v>
      </c>
      <c r="S11" s="174">
        <v>2201.5914629754402</v>
      </c>
      <c r="T11" s="174">
        <v>2892.6210899162297</v>
      </c>
      <c r="U11" s="174">
        <v>2844.1450117025865</v>
      </c>
      <c r="V11" s="174">
        <v>2824.7721515278636</v>
      </c>
      <c r="W11" s="175">
        <v>11344.74145874134</v>
      </c>
      <c r="X11" s="174">
        <v>2273.735702285856</v>
      </c>
      <c r="Y11" s="174">
        <v>3244.7033032710583</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21492.717683676849</v>
      </c>
      <c r="D13" s="176">
        <v>21921.642627912781</v>
      </c>
      <c r="E13" s="176">
        <v>22873.209337036318</v>
      </c>
      <c r="F13" s="176">
        <v>22888.636662868328</v>
      </c>
      <c r="G13" s="176">
        <v>23855.758592132803</v>
      </c>
      <c r="H13" s="176">
        <v>24461.172802510035</v>
      </c>
      <c r="I13" s="176">
        <v>25062.495835975296</v>
      </c>
      <c r="J13" s="176">
        <v>25468.313800419943</v>
      </c>
      <c r="K13" s="176">
        <v>26668.293191934332</v>
      </c>
      <c r="L13" s="176">
        <v>26287.755788053022</v>
      </c>
      <c r="M13" s="177">
        <v>26158.287500657556</v>
      </c>
      <c r="N13" s="176">
        <v>6402.5221664085057</v>
      </c>
      <c r="O13" s="176">
        <v>6637.0659557084855</v>
      </c>
      <c r="P13" s="176">
        <v>6847.6707503807238</v>
      </c>
      <c r="Q13" s="176">
        <v>7193.0753431569447</v>
      </c>
      <c r="R13" s="177">
        <v>26638.064589486297</v>
      </c>
      <c r="S13" s="176">
        <v>6858.4577778547409</v>
      </c>
      <c r="T13" s="176">
        <v>6748.8909867158227</v>
      </c>
      <c r="U13" s="176">
        <v>6740.3077749589283</v>
      </c>
      <c r="V13" s="176">
        <v>6285.2882191147874</v>
      </c>
      <c r="W13" s="177">
        <v>26802.53631787654</v>
      </c>
      <c r="X13" s="176">
        <v>6760.4978346614444</v>
      </c>
      <c r="Y13" s="176">
        <v>6631.2427704448955</v>
      </c>
      <c r="Z13" s="176">
        <v>6649.6757030885019</v>
      </c>
      <c r="AA13" s="176">
        <v>6871.6719916731827</v>
      </c>
      <c r="AB13" s="177">
        <v>27006.090999028573</v>
      </c>
      <c r="AC13" s="177">
        <v>28084.967783901637</v>
      </c>
      <c r="AE13" s="176">
        <f>INDEX(C13:AD13,1,MATCH(AE$2,$C$2:$AD$2,0))</f>
        <v>26802.53631787654</v>
      </c>
      <c r="AF13" s="481">
        <f>+AF3*AF14</f>
        <v>26971.235938468864</v>
      </c>
      <c r="AG13" s="481">
        <f>+AG3*AG14</f>
        <v>28050.085376007617</v>
      </c>
      <c r="AI13" s="245">
        <f>+AF13/AB13-1</f>
        <v>-1.2906370107751419E-3</v>
      </c>
      <c r="AJ13" s="245">
        <f>+AG13/AC13-1</f>
        <v>-1.242031258943288E-3</v>
      </c>
    </row>
    <row r="14" spans="1:37" s="234" customFormat="1" ht="12.75" customHeight="1">
      <c r="A14" s="278"/>
      <c r="B14" s="458" t="s">
        <v>57</v>
      </c>
      <c r="C14" s="386">
        <v>5.1957025961029919E-2</v>
      </c>
      <c r="D14" s="386">
        <v>4.9096860017883485E-2</v>
      </c>
      <c r="E14" s="386">
        <v>4.773843220242812E-2</v>
      </c>
      <c r="F14" s="386">
        <v>4.803185200929553E-2</v>
      </c>
      <c r="G14" s="386">
        <v>4.7897912710901748E-2</v>
      </c>
      <c r="H14" s="386">
        <v>4.6361050596275238E-2</v>
      </c>
      <c r="I14" s="386">
        <v>4.6295773954242961E-2</v>
      </c>
      <c r="J14" s="386">
        <v>4.6158589026688644E-2</v>
      </c>
      <c r="K14" s="386">
        <v>4.5956629349495119E-2</v>
      </c>
      <c r="L14" s="386">
        <v>4.3939442749382995E-2</v>
      </c>
      <c r="M14" s="459">
        <v>4.2887477737039929E-2</v>
      </c>
      <c r="N14" s="386">
        <v>4.0699603897131585E-2</v>
      </c>
      <c r="O14" s="386">
        <v>4.1164579043115365E-2</v>
      </c>
      <c r="P14" s="386">
        <v>4.056742265161379E-2</v>
      </c>
      <c r="Q14" s="386">
        <v>4.2685335154114462E-2</v>
      </c>
      <c r="R14" s="459">
        <v>4.1093857426251927E-2</v>
      </c>
      <c r="S14" s="386">
        <v>4.0027930144494517E-2</v>
      </c>
      <c r="T14" s="386">
        <v>4.0990957553735656E-2</v>
      </c>
      <c r="U14" s="386">
        <v>3.8549785800637448E-2</v>
      </c>
      <c r="V14" s="386">
        <v>3.660898845369627E-2</v>
      </c>
      <c r="W14" s="459">
        <v>3.9348335036028283E-2</v>
      </c>
      <c r="X14" s="386">
        <v>3.847363389281043E-2</v>
      </c>
      <c r="Y14" s="386">
        <v>3.9131557644825128E-2</v>
      </c>
      <c r="Z14" s="386">
        <v>3.6427607595452605E-2</v>
      </c>
      <c r="AA14" s="386">
        <v>3.8044488285470086E-2</v>
      </c>
      <c r="AB14" s="459">
        <v>3.8043316466424539E-2</v>
      </c>
      <c r="AC14" s="459">
        <f>+AC13/AC3</f>
        <v>3.7958031886703762E-2</v>
      </c>
      <c r="AE14" s="386">
        <f>INDEX(C14:AD14,1,MATCH(AE$2,$C$2:$AD$2,0))</f>
        <v>3.9348335036028283E-2</v>
      </c>
      <c r="AF14" s="476">
        <v>3.7999999999999999E-2</v>
      </c>
      <c r="AG14" s="476">
        <v>3.7999999999999999E-2</v>
      </c>
    </row>
    <row r="15" spans="1:37" s="187" customFormat="1" ht="12.75" customHeight="1">
      <c r="A15" s="313"/>
      <c r="B15" s="458" t="s">
        <v>56</v>
      </c>
      <c r="C15" s="384"/>
      <c r="D15" s="384">
        <f t="shared" ref="D15:M15" si="5">+(D13-C13)/(D$3-C$3)</f>
        <v>1.3063240241212859E-2</v>
      </c>
      <c r="E15" s="384">
        <f t="shared" si="5"/>
        <v>2.9154900175006535E-2</v>
      </c>
      <c r="F15" s="384">
        <f t="shared" si="5"/>
        <v>-5.9204122473651456E-3</v>
      </c>
      <c r="G15" s="384">
        <f t="shared" si="5"/>
        <v>4.4932545992609041E-2</v>
      </c>
      <c r="H15" s="384">
        <f t="shared" si="5"/>
        <v>2.0474551120100128E-2</v>
      </c>
      <c r="I15" s="384">
        <f t="shared" si="5"/>
        <v>4.3787777736359355E-2</v>
      </c>
      <c r="J15" s="384">
        <f t="shared" si="5"/>
        <v>3.9018151972900754E-2</v>
      </c>
      <c r="K15" s="384">
        <f t="shared" si="5"/>
        <v>4.2051626574078071E-2</v>
      </c>
      <c r="L15" s="384">
        <f t="shared" si="5"/>
        <v>-2.116475281090914E-2</v>
      </c>
      <c r="M15" s="385">
        <f t="shared" si="5"/>
        <v>-1.1107505965782048E-2</v>
      </c>
      <c r="N15" s="384"/>
      <c r="O15" s="384"/>
      <c r="P15" s="384"/>
      <c r="Q15" s="384"/>
      <c r="R15" s="385">
        <f t="shared" ref="R15:AB15" si="6">+(R13-M13)/(R$3-M$3)</f>
        <v>1.2527913939068807E-2</v>
      </c>
      <c r="S15" s="384">
        <f t="shared" si="6"/>
        <v>3.249685327377435E-2</v>
      </c>
      <c r="T15" s="384">
        <f t="shared" si="6"/>
        <v>3.278405049781153E-2</v>
      </c>
      <c r="U15" s="384">
        <f t="shared" si="6"/>
        <v>-1.7747282541559172E-2</v>
      </c>
      <c r="V15" s="384">
        <f t="shared" si="6"/>
        <v>-0.28609281987312113</v>
      </c>
      <c r="W15" s="385">
        <f t="shared" si="6"/>
        <v>4.9937297712293518E-3</v>
      </c>
      <c r="X15" s="384">
        <f t="shared" si="6"/>
        <v>-2.2386344486072997E-2</v>
      </c>
      <c r="Y15" s="384">
        <f t="shared" si="6"/>
        <v>-2.4424450715771498E-2</v>
      </c>
      <c r="Z15" s="384">
        <f t="shared" si="6"/>
        <v>-1.1773275070134259E-2</v>
      </c>
      <c r="AA15" s="384">
        <f t="shared" si="6"/>
        <v>6.5627812030403562E-2</v>
      </c>
      <c r="AB15" s="385">
        <f t="shared" si="6"/>
        <v>7.0883507261076308E-3</v>
      </c>
      <c r="AC15" s="385">
        <f>+(AC13-AB13)/(AC$3-AB$3)</f>
        <v>3.5941178469739786E-2</v>
      </c>
      <c r="AD15" s="311"/>
      <c r="AE15" s="384">
        <f>INDEX(C15:AD15,1,MATCH(AE$2,$C$2:$AD$2,0))</f>
        <v>4.9937297712293518E-3</v>
      </c>
      <c r="AF15" s="384">
        <f>+(AF13-AE13)/(AF$3-AE$3)</f>
        <v>5.8967848564695242E-3</v>
      </c>
      <c r="AG15" s="384">
        <f>+(AG13-AF13)/(AG$3-AF$3)</f>
        <v>3.7999999999999923E-2</v>
      </c>
      <c r="AH15" s="311"/>
      <c r="AI15" s="311"/>
      <c r="AJ15" s="311"/>
      <c r="AK15" s="311"/>
    </row>
    <row r="16" spans="1:37" ht="12.75" customHeight="1">
      <c r="M16" s="185"/>
      <c r="R16" s="185"/>
      <c r="W16" s="185"/>
      <c r="AB16" s="185"/>
      <c r="AC16" s="185"/>
    </row>
    <row r="17" spans="1:37" ht="12.75" customHeight="1">
      <c r="A17" s="286"/>
      <c r="B17" s="168" t="s">
        <v>35</v>
      </c>
      <c r="C17" s="174">
        <v>1750.7652277593354</v>
      </c>
      <c r="D17" s="174">
        <v>1865.3392171515229</v>
      </c>
      <c r="E17" s="174">
        <v>1998.5543344723997</v>
      </c>
      <c r="F17" s="174">
        <v>1984.5481023460088</v>
      </c>
      <c r="G17" s="174">
        <v>1985.3128027463977</v>
      </c>
      <c r="H17" s="174">
        <v>1981.9399569674385</v>
      </c>
      <c r="I17" s="174">
        <v>1872.7268127750854</v>
      </c>
      <c r="J17" s="174">
        <v>1995.8283611445452</v>
      </c>
      <c r="K17" s="174">
        <v>2190.8831415722402</v>
      </c>
      <c r="L17" s="174">
        <v>2610.9390920645765</v>
      </c>
      <c r="M17" s="175">
        <v>2563.682349680379</v>
      </c>
      <c r="N17" s="174">
        <v>528.56668967046699</v>
      </c>
      <c r="O17" s="174">
        <v>666.02149230967962</v>
      </c>
      <c r="P17" s="174">
        <v>714.52431394887617</v>
      </c>
      <c r="Q17" s="174">
        <v>649.13280250518324</v>
      </c>
      <c r="R17" s="175">
        <v>2712.6804459636774</v>
      </c>
      <c r="S17" s="174">
        <v>547.09858292062677</v>
      </c>
      <c r="T17" s="174">
        <v>642.53945951772801</v>
      </c>
      <c r="U17" s="174">
        <v>681.59245933747491</v>
      </c>
      <c r="V17" s="174">
        <v>703.93435788295255</v>
      </c>
      <c r="W17" s="175">
        <v>2725.8768155311991</v>
      </c>
      <c r="X17" s="174">
        <v>586.3837931751508</v>
      </c>
      <c r="Y17" s="174">
        <v>751.46303749931167</v>
      </c>
      <c r="Z17" s="174"/>
      <c r="AA17" s="174"/>
      <c r="AB17" s="175"/>
      <c r="AC17" s="175"/>
      <c r="AE17" s="174">
        <f>INDEX(C17:AD17,1,MATCH(AE$2,$C$2:$AD$2,0))</f>
        <v>2725.8768155311991</v>
      </c>
      <c r="AF17" s="174">
        <f>+AF43*AF18</f>
        <v>3039.6477000166283</v>
      </c>
      <c r="AG17" s="174">
        <f>+AG43*AG18</f>
        <v>3039.6477000166283</v>
      </c>
    </row>
    <row r="18" spans="1:37" s="187" customFormat="1" ht="12.75" customHeight="1">
      <c r="A18" s="313"/>
      <c r="B18" s="458" t="s">
        <v>55</v>
      </c>
      <c r="C18" s="384">
        <v>5.2786313612249919E-2</v>
      </c>
      <c r="D18" s="384">
        <v>5.1728578771021438E-2</v>
      </c>
      <c r="E18" s="384">
        <v>5.0111250327119078E-2</v>
      </c>
      <c r="F18" s="384">
        <v>4.98578276547317E-2</v>
      </c>
      <c r="G18" s="384">
        <v>4.726348681263845E-2</v>
      </c>
      <c r="H18" s="384">
        <v>4.4783723209638089E-2</v>
      </c>
      <c r="I18" s="384">
        <v>4.2299708951834152E-2</v>
      </c>
      <c r="J18" s="384">
        <v>3.978722388285548E-2</v>
      </c>
      <c r="K18" s="384">
        <v>4.1567414956818101E-2</v>
      </c>
      <c r="L18" s="384">
        <v>4.3211734859259429E-2</v>
      </c>
      <c r="M18" s="385">
        <v>4.2504917954969634E-2</v>
      </c>
      <c r="N18" s="384">
        <v>4.207431324060254E-2</v>
      </c>
      <c r="O18" s="384">
        <v>4.5093705426680258E-2</v>
      </c>
      <c r="P18" s="384">
        <v>4.3823612838255588E-2</v>
      </c>
      <c r="Q18" s="384">
        <v>3.9864344231216244E-2</v>
      </c>
      <c r="R18" s="385">
        <v>4.2061759626965789E-2</v>
      </c>
      <c r="S18" s="384">
        <v>4.3702998898785241E-2</v>
      </c>
      <c r="T18" s="384">
        <v>3.8989146382569458E-2</v>
      </c>
      <c r="U18" s="384">
        <v>3.9111844436061444E-2</v>
      </c>
      <c r="V18" s="384">
        <v>3.9524623665239775E-2</v>
      </c>
      <c r="W18" s="385">
        <v>4.0107858731561731E-2</v>
      </c>
      <c r="X18" s="384">
        <v>3.8036030894865028E-2</v>
      </c>
      <c r="Y18" s="384">
        <v>3.4833364881932165E-2</v>
      </c>
      <c r="Z18" s="384"/>
      <c r="AA18" s="384"/>
      <c r="AB18" s="385"/>
      <c r="AC18" s="385"/>
      <c r="AD18" s="311"/>
      <c r="AE18" s="384">
        <f>+AE17/AE43</f>
        <v>4.0107858731561731E-2</v>
      </c>
      <c r="AF18" s="476">
        <v>3.5000000000000003E-2</v>
      </c>
      <c r="AG18" s="476">
        <f>+AF18</f>
        <v>3.5000000000000003E-2</v>
      </c>
      <c r="AH18" s="311"/>
      <c r="AI18" s="311"/>
      <c r="AJ18" s="311"/>
      <c r="AK18" s="311"/>
    </row>
    <row r="19" spans="1:37" ht="12.75" customHeight="1">
      <c r="A19" s="286"/>
      <c r="B19" s="168" t="s">
        <v>34</v>
      </c>
      <c r="C19" s="174">
        <v>55.988727273995025</v>
      </c>
      <c r="D19" s="174">
        <v>342.51700794613924</v>
      </c>
      <c r="E19" s="174">
        <v>225.50735734104168</v>
      </c>
      <c r="F19" s="174">
        <v>139.69579739720535</v>
      </c>
      <c r="G19" s="174">
        <v>138.1720560105868</v>
      </c>
      <c r="H19" s="174">
        <v>121.22783848926626</v>
      </c>
      <c r="I19" s="174">
        <v>136.39945040488624</v>
      </c>
      <c r="J19" s="174">
        <v>109.90392302615111</v>
      </c>
      <c r="K19" s="174">
        <v>107.48379889859595</v>
      </c>
      <c r="L19" s="174">
        <v>85.731912007821265</v>
      </c>
      <c r="M19" s="175">
        <v>87.641054630479658</v>
      </c>
      <c r="N19" s="174">
        <v>29.082035457577742</v>
      </c>
      <c r="O19" s="174">
        <v>18.421388578930095</v>
      </c>
      <c r="P19" s="174">
        <v>39.244512319332472</v>
      </c>
      <c r="Q19" s="174">
        <v>30.962905218874088</v>
      </c>
      <c r="R19" s="175">
        <v>129.18928919715216</v>
      </c>
      <c r="S19" s="174">
        <v>36.87028439120013</v>
      </c>
      <c r="T19" s="174">
        <v>40.754934049577898</v>
      </c>
      <c r="U19" s="174">
        <v>58.477140980637245</v>
      </c>
      <c r="V19" s="174">
        <v>51.763519072499605</v>
      </c>
      <c r="W19" s="175">
        <v>189.16754924748881</v>
      </c>
      <c r="X19" s="174">
        <v>56.31166301218218</v>
      </c>
      <c r="Y19" s="174">
        <v>53.96858266695051</v>
      </c>
      <c r="Z19" s="174"/>
      <c r="AA19" s="174"/>
      <c r="AB19" s="175"/>
      <c r="AC19" s="175"/>
      <c r="AE19" s="174">
        <f>INDEX(C19:AD19,1,MATCH(AE$2,$C$2:$AD$2,0))</f>
        <v>189.16754924748881</v>
      </c>
      <c r="AF19" s="174">
        <f>+AF20*AF44</f>
        <v>219.73952536512925</v>
      </c>
      <c r="AG19" s="174">
        <f>+AG20*AG44</f>
        <v>219.73952536512925</v>
      </c>
    </row>
    <row r="20" spans="1:37" s="187" customFormat="1" ht="12.75" customHeight="1">
      <c r="A20" s="313"/>
      <c r="B20" s="458" t="s">
        <v>54</v>
      </c>
      <c r="C20" s="384">
        <v>2.7826261978731968E-2</v>
      </c>
      <c r="D20" s="384">
        <v>4.2191107490770423E-2</v>
      </c>
      <c r="E20" s="384">
        <v>2.5487135865257488E-2</v>
      </c>
      <c r="F20" s="384">
        <v>1.2107583734424427E-2</v>
      </c>
      <c r="G20" s="384">
        <v>9.6542815526329557E-3</v>
      </c>
      <c r="H20" s="384">
        <v>9.0593014835205869E-3</v>
      </c>
      <c r="I20" s="384">
        <v>1.0816427421423936E-2</v>
      </c>
      <c r="J20" s="384">
        <v>7.9395719219242707E-3</v>
      </c>
      <c r="K20" s="384">
        <v>6.9216461848649975E-3</v>
      </c>
      <c r="L20" s="384">
        <v>4.6273771704554833E-3</v>
      </c>
      <c r="M20" s="385">
        <v>5.4141697376491691E-3</v>
      </c>
      <c r="N20" s="384">
        <v>6.2384513464439472E-3</v>
      </c>
      <c r="O20" s="384">
        <v>4.8969358922531922E-3</v>
      </c>
      <c r="P20" s="384">
        <v>8.5851287507422765E-3</v>
      </c>
      <c r="Q20" s="384">
        <v>8.667268160244334E-3</v>
      </c>
      <c r="R20" s="385">
        <v>7.0046275330451708E-3</v>
      </c>
      <c r="S20" s="384">
        <v>1.2000764775115587E-2</v>
      </c>
      <c r="T20" s="384">
        <v>1.0263004646511092E-2</v>
      </c>
      <c r="U20" s="384">
        <v>1.4235807877319873E-2</v>
      </c>
      <c r="V20" s="384">
        <v>1.400902406476979E-2</v>
      </c>
      <c r="W20" s="385">
        <v>1.2404591233100606E-2</v>
      </c>
      <c r="X20" s="384">
        <v>1.7094196575088681E-2</v>
      </c>
      <c r="Y20" s="384">
        <v>1.4406643629927393E-2</v>
      </c>
      <c r="Z20" s="384"/>
      <c r="AA20" s="384"/>
      <c r="AB20" s="385"/>
      <c r="AC20" s="385"/>
      <c r="AD20" s="311"/>
      <c r="AE20" s="384">
        <f>+AE19/AE44</f>
        <v>1.2404591233100606E-2</v>
      </c>
      <c r="AF20" s="476">
        <v>1.4E-2</v>
      </c>
      <c r="AG20" s="476">
        <f>+AF20</f>
        <v>1.4E-2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-1170.6768157699698</v>
      </c>
      <c r="D22" s="479">
        <f t="shared" si="7"/>
        <v>-134.44269543611517</v>
      </c>
      <c r="E22" s="479">
        <f t="shared" si="7"/>
        <v>69.311225814319187</v>
      </c>
      <c r="F22" s="479">
        <f t="shared" si="7"/>
        <v>45.440423516618466</v>
      </c>
      <c r="G22" s="479">
        <f t="shared" si="7"/>
        <v>76.557441528617346</v>
      </c>
      <c r="H22" s="485">
        <f t="shared" si="7"/>
        <v>81.620785969713324</v>
      </c>
      <c r="I22" s="485">
        <f t="shared" si="7"/>
        <v>8.8137876965192845</v>
      </c>
      <c r="J22" s="485">
        <f t="shared" si="7"/>
        <v>109.4515232105623</v>
      </c>
      <c r="K22" s="485">
        <f t="shared" si="7"/>
        <v>-248.48400039297485</v>
      </c>
      <c r="L22" s="485">
        <f t="shared" si="7"/>
        <v>-121.98532596539007</v>
      </c>
      <c r="M22" s="486">
        <f t="shared" si="7"/>
        <v>200.69301570174503</v>
      </c>
      <c r="N22" s="485">
        <f t="shared" si="7"/>
        <v>-156.09309224182289</v>
      </c>
      <c r="O22" s="485">
        <f t="shared" si="7"/>
        <v>-225.23539434177837</v>
      </c>
      <c r="P22" s="485">
        <f t="shared" si="7"/>
        <v>-336.63704346855684</v>
      </c>
      <c r="Q22" s="485">
        <f t="shared" si="7"/>
        <v>-654.06607934242129</v>
      </c>
      <c r="R22" s="486">
        <f t="shared" si="7"/>
        <v>219.10418907242274</v>
      </c>
      <c r="S22" s="485">
        <f t="shared" si="7"/>
        <v>-531.4866491028879</v>
      </c>
      <c r="T22" s="485">
        <f t="shared" si="7"/>
        <v>-3.8948402942969551</v>
      </c>
      <c r="U22" s="485">
        <f t="shared" si="7"/>
        <v>-354.66762171372011</v>
      </c>
      <c r="V22" s="485">
        <f t="shared" si="7"/>
        <v>206.21824811152874</v>
      </c>
      <c r="W22" s="486">
        <f t="shared" si="7"/>
        <v>94.314033617789391</v>
      </c>
      <c r="X22" s="485">
        <f t="shared" si="7"/>
        <v>-320.28778830007195</v>
      </c>
      <c r="Y22" s="485">
        <f t="shared" si="7"/>
        <v>-11.809533675503189</v>
      </c>
      <c r="Z22" s="479"/>
      <c r="AA22" s="479"/>
      <c r="AB22" s="480"/>
      <c r="AC22" s="480"/>
      <c r="AE22" s="479">
        <f>INDEX(C22:AD22,1,MATCH(AE$2,$C$2:$AD$2,0))</f>
        <v>94.314033617789391</v>
      </c>
      <c r="AF22" s="484">
        <f>+AE22</f>
        <v>94.314033617789391</v>
      </c>
      <c r="AG22" s="484">
        <f>+AF22</f>
        <v>94.314033617789391</v>
      </c>
    </row>
    <row r="23" spans="1:37" ht="12.75" customHeight="1">
      <c r="H23" s="187"/>
      <c r="I23" s="187"/>
      <c r="J23" s="187"/>
      <c r="K23" s="187"/>
      <c r="L23" s="187"/>
      <c r="M23" s="471"/>
      <c r="N23" s="187"/>
      <c r="O23" s="187"/>
      <c r="P23" s="187"/>
      <c r="Q23" s="187"/>
      <c r="R23" s="471"/>
      <c r="S23" s="187"/>
      <c r="T23" s="187"/>
      <c r="U23" s="187"/>
      <c r="V23" s="187"/>
      <c r="W23" s="471"/>
      <c r="X23" s="187"/>
      <c r="Y23" s="187"/>
      <c r="AB23" s="185"/>
      <c r="AC23" s="185"/>
    </row>
    <row r="24" spans="1:37" s="171" customFormat="1" ht="12.75" customHeight="1">
      <c r="A24" s="286"/>
      <c r="B24" s="178" t="s">
        <v>33</v>
      </c>
      <c r="C24" s="176">
        <v>18627.264367421536</v>
      </c>
      <c r="D24" s="176">
        <v>20264.377723271282</v>
      </c>
      <c r="E24" s="176">
        <v>21169.473585719279</v>
      </c>
      <c r="F24" s="176">
        <v>21089.224781436144</v>
      </c>
      <c r="G24" s="176">
        <v>22085.175286925609</v>
      </c>
      <c r="H24" s="176">
        <v>22682.081470001576</v>
      </c>
      <c r="I24" s="176">
        <v>23334.982261301615</v>
      </c>
      <c r="J24" s="176">
        <v>23691.840885512112</v>
      </c>
      <c r="K24" s="176">
        <v>24336.409848867712</v>
      </c>
      <c r="L24" s="176">
        <v>23640.563282030878</v>
      </c>
      <c r="M24" s="177">
        <v>23882.939221309403</v>
      </c>
      <c r="N24" s="176">
        <v>5746.9444199537938</v>
      </c>
      <c r="O24" s="176">
        <v>5764.2304576359584</v>
      </c>
      <c r="P24" s="176">
        <v>5835.7539052826232</v>
      </c>
      <c r="Q24" s="176">
        <v>5920.8393665282138</v>
      </c>
      <c r="R24" s="177">
        <v>24273.677621792194</v>
      </c>
      <c r="S24" s="176">
        <v>5816.7428302224271</v>
      </c>
      <c r="T24" s="176">
        <v>6143.211620953376</v>
      </c>
      <c r="U24" s="176">
        <v>5762.5248348883706</v>
      </c>
      <c r="V24" s="176">
        <v>5839.3356284158635</v>
      </c>
      <c r="W24" s="177">
        <v>24360.14108521062</v>
      </c>
      <c r="X24" s="176">
        <v>5910.1379161984041</v>
      </c>
      <c r="Y24" s="176">
        <v>5921.9387819370313</v>
      </c>
      <c r="Z24" s="176">
        <v>6049.7419841180363</v>
      </c>
      <c r="AA24" s="176">
        <v>6203.739833925476</v>
      </c>
      <c r="AB24" s="177">
        <v>24348.985105056978</v>
      </c>
      <c r="AC24" s="177">
        <v>25349.178794274339</v>
      </c>
      <c r="AE24" s="176">
        <f>INDEX(C24:AD24,1,MATCH(AE$2,$C$2:$AD$2,0))</f>
        <v>24360.14108521062</v>
      </c>
      <c r="AF24" s="176">
        <f>+AF13-AF17+AF19+AF22</f>
        <v>24245.641797435157</v>
      </c>
      <c r="AG24" s="176">
        <f>+AG13-AG17+AG19+AG22</f>
        <v>25324.49123497391</v>
      </c>
      <c r="AI24" s="245">
        <f>+AF24/AB24-1</f>
        <v>-4.2442552400411282E-3</v>
      </c>
      <c r="AJ24" s="245">
        <f>+AG24/AC24-1</f>
        <v>-9.7389976617334728E-4</v>
      </c>
    </row>
    <row r="25" spans="1:37" s="234" customFormat="1" ht="12.75" customHeight="1">
      <c r="A25" s="278"/>
      <c r="B25" s="458" t="s">
        <v>52</v>
      </c>
      <c r="C25" s="386">
        <v>4.5030008422625861E-2</v>
      </c>
      <c r="D25" s="386">
        <v>4.5385162659395815E-2</v>
      </c>
      <c r="E25" s="386">
        <v>4.4182583416337316E-2</v>
      </c>
      <c r="F25" s="386">
        <v>4.4255782404724872E-2</v>
      </c>
      <c r="G25" s="386">
        <v>4.4342911754941289E-2</v>
      </c>
      <c r="H25" s="386">
        <v>4.298915408306489E-2</v>
      </c>
      <c r="I25" s="386">
        <v>4.3104688019330657E-2</v>
      </c>
      <c r="J25" s="386">
        <v>4.2938922273763599E-2</v>
      </c>
      <c r="K25" s="386">
        <v>4.1938168261179735E-2</v>
      </c>
      <c r="L25" s="386">
        <v>3.9514714959655965E-2</v>
      </c>
      <c r="M25" s="459">
        <v>3.9156960260614798E-2</v>
      </c>
      <c r="N25" s="386">
        <v>3.6532222057445107E-2</v>
      </c>
      <c r="O25" s="386">
        <v>3.5751056548112808E-2</v>
      </c>
      <c r="P25" s="386">
        <v>3.4572558143693359E-2</v>
      </c>
      <c r="Q25" s="386">
        <v>3.513559926692085E-2</v>
      </c>
      <c r="R25" s="459">
        <v>3.7446378435257284E-2</v>
      </c>
      <c r="S25" s="386">
        <v>3.3948182407482909E-2</v>
      </c>
      <c r="T25" s="386">
        <v>3.7312223192488607E-2</v>
      </c>
      <c r="U25" s="386">
        <v>3.2957560021382552E-2</v>
      </c>
      <c r="V25" s="386">
        <v>3.4011514372214585E-2</v>
      </c>
      <c r="W25" s="459">
        <v>3.5762697290199055E-2</v>
      </c>
      <c r="X25" s="386">
        <v>3.3634280788912049E-2</v>
      </c>
      <c r="Y25" s="386">
        <v>3.4945891266011837E-2</v>
      </c>
      <c r="Z25" s="386">
        <v>3.3141108963980051E-2</v>
      </c>
      <c r="AA25" s="386">
        <v>3.4346532797822599E-2</v>
      </c>
      <c r="AB25" s="459">
        <v>3.4300267521917928E-2</v>
      </c>
      <c r="AC25" s="459">
        <f>+AC24/AC$3</f>
        <v>3.4260496375799948E-2</v>
      </c>
      <c r="AE25" s="384">
        <f>INDEX(C25:AD25,1,MATCH(AE$2,$C$2:$AD$2,0))</f>
        <v>3.5762697290199055E-2</v>
      </c>
      <c r="AF25" s="384">
        <f>+AF24/AF$3</f>
        <v>3.4159887607836462E-2</v>
      </c>
      <c r="AG25" s="384">
        <f>+AG24/AG$3</f>
        <v>3.4307584238304288E-2</v>
      </c>
    </row>
    <row r="26" spans="1:37" ht="12.75" customHeight="1">
      <c r="M26" s="185"/>
      <c r="R26" s="185"/>
      <c r="W26" s="185"/>
      <c r="Z26" s="189"/>
      <c r="AA26" s="189"/>
      <c r="AB26" s="457"/>
      <c r="AC26" s="457"/>
    </row>
    <row r="27" spans="1:37" ht="12.75" customHeight="1">
      <c r="B27" s="168" t="s">
        <v>51</v>
      </c>
      <c r="C27" s="477">
        <f t="shared" ref="C27:Y27" si="8">+C24-C30+C33-C39-C37</f>
        <v>6334.050774767933</v>
      </c>
      <c r="D27" s="477">
        <f t="shared" si="8"/>
        <v>7083.6007932426219</v>
      </c>
      <c r="E27" s="477">
        <f t="shared" si="8"/>
        <v>7492.5989566654516</v>
      </c>
      <c r="F27" s="477">
        <f t="shared" si="8"/>
        <v>7439.0527078362611</v>
      </c>
      <c r="G27" s="477">
        <f t="shared" si="8"/>
        <v>7727.0248341666484</v>
      </c>
      <c r="H27" s="477">
        <f t="shared" si="8"/>
        <v>7836.0369336655567</v>
      </c>
      <c r="I27" s="477">
        <f t="shared" si="8"/>
        <v>7672.5056349153947</v>
      </c>
      <c r="J27" s="477">
        <f t="shared" si="8"/>
        <v>7711.1632129762584</v>
      </c>
      <c r="K27" s="477">
        <f t="shared" si="8"/>
        <v>7691.6669545351433</v>
      </c>
      <c r="L27" s="477">
        <f t="shared" si="8"/>
        <v>7193.8446712957775</v>
      </c>
      <c r="M27" s="478">
        <f t="shared" si="8"/>
        <v>7280.0415807292375</v>
      </c>
      <c r="N27" s="477">
        <f t="shared" si="8"/>
        <v>1749.9125387593413</v>
      </c>
      <c r="O27" s="477">
        <f t="shared" si="8"/>
        <v>1719.0812150099009</v>
      </c>
      <c r="P27" s="477">
        <f t="shared" si="8"/>
        <v>1430.5938276301904</v>
      </c>
      <c r="Q27" s="477">
        <f t="shared" si="8"/>
        <v>1272.505757073819</v>
      </c>
      <c r="R27" s="478">
        <f t="shared" si="8"/>
        <v>6809.2038830544589</v>
      </c>
      <c r="S27" s="477">
        <f t="shared" si="8"/>
        <v>975.09394507491197</v>
      </c>
      <c r="T27" s="477">
        <f t="shared" si="8"/>
        <v>1397.5858963661431</v>
      </c>
      <c r="U27" s="477">
        <f t="shared" si="8"/>
        <v>1059.4050898930163</v>
      </c>
      <c r="V27" s="477">
        <f t="shared" si="8"/>
        <v>1198.4635408182185</v>
      </c>
      <c r="W27" s="478">
        <f t="shared" si="8"/>
        <v>5582.4509870098918</v>
      </c>
      <c r="X27" s="477">
        <f t="shared" si="8"/>
        <v>1139.546239948555</v>
      </c>
      <c r="Y27" s="477">
        <f t="shared" si="8"/>
        <v>1182.2358637504904</v>
      </c>
      <c r="Z27" s="477"/>
      <c r="AA27" s="477"/>
      <c r="AB27" s="478"/>
      <c r="AC27" s="478"/>
      <c r="AE27" s="477">
        <f>INDEX(C27:AD27,1,MATCH(AE$2,$C$2:$AD$2,0))</f>
        <v>5582.4509870098918</v>
      </c>
      <c r="AF27" s="477">
        <f>+AF24*AF28</f>
        <v>5091.5847774613831</v>
      </c>
      <c r="AG27" s="477">
        <f>+AG24*AG28</f>
        <v>5824.6329840439994</v>
      </c>
    </row>
    <row r="28" spans="1:37" s="234" customFormat="1" ht="12.75" customHeight="1">
      <c r="A28" s="278"/>
      <c r="B28" s="458" t="s">
        <v>50</v>
      </c>
      <c r="C28" s="386">
        <f t="shared" ref="C28:Y28" si="9">+C27/C24</f>
        <v>0.34004192187479643</v>
      </c>
      <c r="D28" s="384">
        <f t="shared" si="9"/>
        <v>0.3495592556542178</v>
      </c>
      <c r="E28" s="384">
        <f t="shared" si="9"/>
        <v>0.35393411774395211</v>
      </c>
      <c r="F28" s="384">
        <f t="shared" si="9"/>
        <v>0.35274187576513055</v>
      </c>
      <c r="G28" s="384">
        <f t="shared" si="9"/>
        <v>0.34987382865559757</v>
      </c>
      <c r="H28" s="384">
        <f t="shared" si="9"/>
        <v>0.3454725680281675</v>
      </c>
      <c r="I28" s="384">
        <f t="shared" si="9"/>
        <v>0.32879843442775453</v>
      </c>
      <c r="J28" s="384">
        <f t="shared" si="9"/>
        <v>0.32547758742089733</v>
      </c>
      <c r="K28" s="384">
        <f t="shared" si="9"/>
        <v>0.31605594261032754</v>
      </c>
      <c r="L28" s="384">
        <f t="shared" si="9"/>
        <v>0.30430089949522471</v>
      </c>
      <c r="M28" s="385">
        <f t="shared" si="9"/>
        <v>0.30482184429936771</v>
      </c>
      <c r="N28" s="384">
        <f t="shared" si="9"/>
        <v>0.30449442536515964</v>
      </c>
      <c r="O28" s="384">
        <f t="shared" si="9"/>
        <v>0.29823256159590383</v>
      </c>
      <c r="P28" s="384">
        <f t="shared" si="9"/>
        <v>0.24514293283258443</v>
      </c>
      <c r="Q28" s="384">
        <f t="shared" si="9"/>
        <v>0.21491982442009311</v>
      </c>
      <c r="R28" s="385">
        <f t="shared" si="9"/>
        <v>0.28051801581732122</v>
      </c>
      <c r="S28" s="384">
        <f t="shared" si="9"/>
        <v>0.16763573249423255</v>
      </c>
      <c r="T28" s="384">
        <f t="shared" si="9"/>
        <v>0.22750085502495668</v>
      </c>
      <c r="U28" s="384">
        <f t="shared" si="9"/>
        <v>0.18384390874621517</v>
      </c>
      <c r="V28" s="384">
        <f t="shared" si="9"/>
        <v>0.20523970826169932</v>
      </c>
      <c r="W28" s="385">
        <f t="shared" si="9"/>
        <v>0.22916332739957221</v>
      </c>
      <c r="X28" s="384">
        <f t="shared" si="9"/>
        <v>0.19281212318672061</v>
      </c>
      <c r="Y28" s="384">
        <f t="shared" si="9"/>
        <v>0.19963662362679607</v>
      </c>
      <c r="Z28" s="384"/>
      <c r="AA28" s="384"/>
      <c r="AB28" s="385"/>
      <c r="AC28" s="385"/>
      <c r="AE28" s="384">
        <f>INDEX(C28:AD28,1,MATCH(AE$2,$C$2:$AD$2,0))</f>
        <v>0.22916332739957221</v>
      </c>
      <c r="AF28" s="476">
        <v>0.21</v>
      </c>
      <c r="AG28" s="476">
        <v>0.23</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241.32053270993271</v>
      </c>
      <c r="D30" s="174">
        <v>251.78263638189969</v>
      </c>
      <c r="E30" s="174">
        <v>281.93995853919341</v>
      </c>
      <c r="F30" s="174">
        <v>274.16149010524714</v>
      </c>
      <c r="G30" s="174">
        <v>388.04072620076295</v>
      </c>
      <c r="H30" s="174">
        <v>407.63965565909359</v>
      </c>
      <c r="I30" s="174">
        <v>434.27551064704619</v>
      </c>
      <c r="J30" s="174">
        <v>379.66081082647793</v>
      </c>
      <c r="K30" s="174">
        <v>466.52010382859578</v>
      </c>
      <c r="L30" s="174">
        <v>262.29118395600597</v>
      </c>
      <c r="M30" s="175">
        <v>339.70811354940929</v>
      </c>
      <c r="N30" s="174">
        <v>62.849214162231334</v>
      </c>
      <c r="O30" s="174">
        <v>95.825346840457982</v>
      </c>
      <c r="P30" s="174">
        <v>84.438949850318011</v>
      </c>
      <c r="Q30" s="174">
        <v>102.61572017875949</v>
      </c>
      <c r="R30" s="175">
        <v>356.9454213258835</v>
      </c>
      <c r="S30" s="174">
        <v>81.148165375334287</v>
      </c>
      <c r="T30" s="174">
        <v>72.995068866746152</v>
      </c>
      <c r="U30" s="174">
        <v>56.832535899271811</v>
      </c>
      <c r="V30" s="174">
        <v>43.541648786033932</v>
      </c>
      <c r="W30" s="175">
        <v>252.50071843847556</v>
      </c>
      <c r="X30" s="174">
        <v>27.706315859075247</v>
      </c>
      <c r="Y30" s="174">
        <v>45.098497285977928</v>
      </c>
      <c r="Z30" s="174"/>
      <c r="AA30" s="174"/>
      <c r="AB30" s="175"/>
      <c r="AC30" s="175"/>
      <c r="AE30" s="174">
        <f>INDEX(C30:AD30,1,MATCH(AE$2,$C$2:$AD$2,0))</f>
        <v>252.50071843847556</v>
      </c>
      <c r="AF30" s="477">
        <f>+AF24*AF31</f>
        <v>242.45641797435158</v>
      </c>
      <c r="AG30" s="477">
        <f>+AG24*AG31</f>
        <v>253.24491234973911</v>
      </c>
    </row>
    <row r="31" spans="1:37" s="234" customFormat="1" ht="12.75" customHeight="1">
      <c r="A31" s="278"/>
      <c r="B31" s="458" t="s">
        <v>49</v>
      </c>
      <c r="C31" s="386">
        <f t="shared" ref="C31:Y31" si="10">+C30/C24</f>
        <v>1.2955232070039993E-2</v>
      </c>
      <c r="D31" s="384">
        <f t="shared" si="10"/>
        <v>1.242488863069092E-2</v>
      </c>
      <c r="E31" s="384">
        <f t="shared" si="10"/>
        <v>1.3318231905841407E-2</v>
      </c>
      <c r="F31" s="384">
        <f t="shared" si="10"/>
        <v>1.3000074348232025E-2</v>
      </c>
      <c r="G31" s="384">
        <f t="shared" si="10"/>
        <v>1.7570190010241054E-2</v>
      </c>
      <c r="H31" s="384">
        <f t="shared" si="10"/>
        <v>1.7971880411337984E-2</v>
      </c>
      <c r="I31" s="384">
        <f t="shared" si="10"/>
        <v>1.8610492426524884E-2</v>
      </c>
      <c r="J31" s="384">
        <f t="shared" si="10"/>
        <v>1.6024960350744452E-2</v>
      </c>
      <c r="K31" s="384">
        <f t="shared" si="10"/>
        <v>1.9169635403321471E-2</v>
      </c>
      <c r="L31" s="384">
        <f t="shared" si="10"/>
        <v>1.1094963382508432E-2</v>
      </c>
      <c r="M31" s="385">
        <f t="shared" si="10"/>
        <v>1.4223882178048958E-2</v>
      </c>
      <c r="N31" s="384">
        <f t="shared" si="10"/>
        <v>1.0936109620969093E-2</v>
      </c>
      <c r="O31" s="384">
        <f t="shared" si="10"/>
        <v>1.662413526744351E-2</v>
      </c>
      <c r="P31" s="384">
        <f t="shared" si="10"/>
        <v>1.4469244457666805E-2</v>
      </c>
      <c r="Q31" s="384">
        <f t="shared" si="10"/>
        <v>1.7331279203227225E-2</v>
      </c>
      <c r="R31" s="385">
        <f t="shared" si="10"/>
        <v>1.4705040863088187E-2</v>
      </c>
      <c r="S31" s="384">
        <f t="shared" si="10"/>
        <v>1.3950791318073667E-2</v>
      </c>
      <c r="T31" s="384">
        <f t="shared" si="10"/>
        <v>1.1882232514630177E-2</v>
      </c>
      <c r="U31" s="384">
        <f t="shared" si="10"/>
        <v>9.8624366102836505E-3</v>
      </c>
      <c r="V31" s="384">
        <f t="shared" si="10"/>
        <v>7.4566100592245322E-3</v>
      </c>
      <c r="W31" s="385">
        <f t="shared" si="10"/>
        <v>1.0365322497732669E-2</v>
      </c>
      <c r="X31" s="384">
        <f t="shared" si="10"/>
        <v>4.687930510578823E-3</v>
      </c>
      <c r="Y31" s="384">
        <f t="shared" si="10"/>
        <v>7.6154953549226788E-3</v>
      </c>
      <c r="Z31" s="384"/>
      <c r="AA31" s="384"/>
      <c r="AB31" s="385"/>
      <c r="AC31" s="385"/>
      <c r="AE31" s="384">
        <f>INDEX(C31:AD31,1,MATCH(AE$2,$C$2:$AD$2,0))</f>
        <v>1.0365322497732669E-2</v>
      </c>
      <c r="AF31" s="476">
        <v>0.01</v>
      </c>
      <c r="AG31" s="476">
        <v>0.01</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0</v>
      </c>
      <c r="D33" s="174">
        <v>0</v>
      </c>
      <c r="E33" s="174">
        <v>0</v>
      </c>
      <c r="F33" s="174">
        <v>0</v>
      </c>
      <c r="G33" s="174">
        <v>0</v>
      </c>
      <c r="H33" s="174">
        <v>0</v>
      </c>
      <c r="I33" s="174">
        <v>0</v>
      </c>
      <c r="J33" s="174">
        <v>0</v>
      </c>
      <c r="K33" s="174">
        <v>0</v>
      </c>
      <c r="L33" s="174">
        <v>28.29981462029961</v>
      </c>
      <c r="M33" s="175">
        <v>37.376380249458961</v>
      </c>
      <c r="N33" s="174">
        <v>12.569086319668356</v>
      </c>
      <c r="O33" s="174">
        <v>-16.564731525956034</v>
      </c>
      <c r="P33" s="174">
        <v>0.86860078338839075</v>
      </c>
      <c r="Q33" s="174">
        <v>11.162850440114727</v>
      </c>
      <c r="R33" s="175">
        <v>6.8784301769090597</v>
      </c>
      <c r="S33" s="174">
        <v>11.981571833249623</v>
      </c>
      <c r="T33" s="174">
        <v>12.852900030141667</v>
      </c>
      <c r="U33" s="174">
        <v>10.351367992637286</v>
      </c>
      <c r="V33" s="174">
        <v>12.674818688248896</v>
      </c>
      <c r="W33" s="175">
        <v>46.458917291118304</v>
      </c>
      <c r="X33" s="174">
        <v>7.7547595358332435</v>
      </c>
      <c r="Y33" s="174">
        <v>-4.2644545654082524</v>
      </c>
      <c r="Z33" s="174"/>
      <c r="AA33" s="174"/>
      <c r="AB33" s="175"/>
      <c r="AC33" s="175"/>
      <c r="AE33" s="174">
        <f>INDEX(C33:AD33,1,MATCH(AE$2,$C$2:$AD$2,0))</f>
        <v>46.458917291118304</v>
      </c>
      <c r="AF33" s="475">
        <f>+AE33</f>
        <v>46.458917291118304</v>
      </c>
      <c r="AG33" s="475">
        <f>+AF33</f>
        <v>46.458917291118304</v>
      </c>
    </row>
    <row r="34" spans="1:36" ht="12.75" customHeight="1">
      <c r="M34" s="185"/>
      <c r="R34" s="185"/>
      <c r="W34" s="185"/>
      <c r="AB34" s="185"/>
      <c r="AC34" s="185"/>
    </row>
    <row r="35" spans="1:36" s="171" customFormat="1" ht="12.75" customHeight="1" thickBot="1">
      <c r="A35" s="286"/>
      <c r="B35" s="173" t="s">
        <v>48</v>
      </c>
      <c r="C35" s="170">
        <f t="shared" ref="C35:Y35" si="11">+C24-C27-C30+C33</f>
        <v>12051.89305994367</v>
      </c>
      <c r="D35" s="170">
        <f t="shared" si="11"/>
        <v>12928.99429364676</v>
      </c>
      <c r="E35" s="170">
        <f t="shared" si="11"/>
        <v>13394.934670514634</v>
      </c>
      <c r="F35" s="170">
        <f t="shared" si="11"/>
        <v>13376.010583494635</v>
      </c>
      <c r="G35" s="170">
        <f t="shared" si="11"/>
        <v>13970.109726558198</v>
      </c>
      <c r="H35" s="170">
        <f t="shared" si="11"/>
        <v>14438.404880676926</v>
      </c>
      <c r="I35" s="170">
        <f t="shared" si="11"/>
        <v>15228.201115739173</v>
      </c>
      <c r="J35" s="170">
        <f t="shared" si="11"/>
        <v>15601.016861709377</v>
      </c>
      <c r="K35" s="170">
        <f t="shared" si="11"/>
        <v>16178.222790503973</v>
      </c>
      <c r="L35" s="170">
        <f t="shared" si="11"/>
        <v>16212.727241399394</v>
      </c>
      <c r="M35" s="172">
        <f t="shared" si="11"/>
        <v>16300.565907280215</v>
      </c>
      <c r="N35" s="170">
        <f t="shared" si="11"/>
        <v>3946.7517533518894</v>
      </c>
      <c r="O35" s="170">
        <f t="shared" si="11"/>
        <v>3932.7591642596435</v>
      </c>
      <c r="P35" s="170">
        <f t="shared" si="11"/>
        <v>4321.5897285855035</v>
      </c>
      <c r="Q35" s="170">
        <f t="shared" si="11"/>
        <v>4556.8807397157507</v>
      </c>
      <c r="R35" s="172">
        <f t="shared" si="11"/>
        <v>17114.40674758876</v>
      </c>
      <c r="S35" s="170">
        <f t="shared" si="11"/>
        <v>4772.48229160543</v>
      </c>
      <c r="T35" s="170">
        <f t="shared" si="11"/>
        <v>4685.4835557506285</v>
      </c>
      <c r="U35" s="170">
        <f t="shared" si="11"/>
        <v>4656.63857708872</v>
      </c>
      <c r="V35" s="170">
        <f t="shared" si="11"/>
        <v>4610.0052574998599</v>
      </c>
      <c r="W35" s="172">
        <f t="shared" si="11"/>
        <v>18571.648297053373</v>
      </c>
      <c r="X35" s="170">
        <f t="shared" si="11"/>
        <v>4750.6401199266065</v>
      </c>
      <c r="Y35" s="170">
        <f t="shared" si="11"/>
        <v>4690.3399663351547</v>
      </c>
      <c r="Z35" s="170"/>
      <c r="AA35" s="170"/>
      <c r="AB35" s="172"/>
      <c r="AC35" s="172"/>
      <c r="AE35" s="170">
        <f>+AE24-AE27-AE30+AE33</f>
        <v>18571.648297053373</v>
      </c>
      <c r="AF35" s="170">
        <f>+AF24-AF27-AF30+AF33</f>
        <v>18958.059519290542</v>
      </c>
      <c r="AG35" s="170">
        <f>+AG24-AG27-AG30+AG33</f>
        <v>19293.072255871288</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0</v>
      </c>
      <c r="D37" s="174">
        <v>0</v>
      </c>
      <c r="E37" s="174">
        <v>0</v>
      </c>
      <c r="F37" s="174">
        <v>0</v>
      </c>
      <c r="G37" s="174">
        <v>0</v>
      </c>
      <c r="H37" s="174">
        <v>0</v>
      </c>
      <c r="I37" s="174">
        <v>0</v>
      </c>
      <c r="J37" s="174">
        <v>0</v>
      </c>
      <c r="K37" s="174">
        <v>0</v>
      </c>
      <c r="L37" s="174">
        <v>0</v>
      </c>
      <c r="M37" s="175">
        <v>0</v>
      </c>
      <c r="N37" s="174">
        <v>0</v>
      </c>
      <c r="O37" s="174">
        <v>0</v>
      </c>
      <c r="P37" s="174">
        <v>0</v>
      </c>
      <c r="Q37" s="174">
        <v>0</v>
      </c>
      <c r="R37" s="175">
        <v>0</v>
      </c>
      <c r="S37" s="174">
        <v>0</v>
      </c>
      <c r="T37" s="174">
        <v>0</v>
      </c>
      <c r="U37" s="174">
        <v>0</v>
      </c>
      <c r="V37" s="174">
        <v>0</v>
      </c>
      <c r="W37" s="175">
        <v>0</v>
      </c>
      <c r="X37" s="174">
        <v>0</v>
      </c>
      <c r="Y37" s="174">
        <v>0</v>
      </c>
      <c r="Z37" s="174"/>
      <c r="AA37" s="174"/>
      <c r="AB37" s="175"/>
      <c r="AC37" s="175"/>
      <c r="AE37" s="174">
        <f>INDEX(C37:AD37,1,MATCH(AE$2,$C$2:$AD$2,0))</f>
        <v>0</v>
      </c>
      <c r="AF37" s="475">
        <f>+AE37</f>
        <v>0</v>
      </c>
      <c r="AG37" s="475">
        <f>+AF37</f>
        <v>0</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12051.893059943672</v>
      </c>
      <c r="D39" s="170">
        <v>12928.99429364676</v>
      </c>
      <c r="E39" s="170">
        <v>13394.934670514633</v>
      </c>
      <c r="F39" s="170">
        <v>13376.010583494633</v>
      </c>
      <c r="G39" s="170">
        <v>13970.109726558196</v>
      </c>
      <c r="H39" s="170">
        <v>14438.404880676924</v>
      </c>
      <c r="I39" s="170">
        <v>15228.201115739173</v>
      </c>
      <c r="J39" s="170">
        <v>15601.016861709377</v>
      </c>
      <c r="K39" s="170">
        <v>16178.222790503973</v>
      </c>
      <c r="L39" s="170">
        <v>16212.727241399392</v>
      </c>
      <c r="M39" s="172">
        <v>16300.565907280215</v>
      </c>
      <c r="N39" s="170">
        <v>3946.7517533518903</v>
      </c>
      <c r="O39" s="170">
        <v>3932.7591642596435</v>
      </c>
      <c r="P39" s="170">
        <v>4321.5897285855035</v>
      </c>
      <c r="Q39" s="170">
        <v>4556.8807397157507</v>
      </c>
      <c r="R39" s="172">
        <v>17114.40674758876</v>
      </c>
      <c r="S39" s="170">
        <v>4772.48229160543</v>
      </c>
      <c r="T39" s="170">
        <v>4685.4835557506285</v>
      </c>
      <c r="U39" s="170">
        <v>4656.63857708872</v>
      </c>
      <c r="V39" s="170">
        <v>4610.0052574998599</v>
      </c>
      <c r="W39" s="172">
        <v>18571.648297053373</v>
      </c>
      <c r="X39" s="170">
        <v>4750.6401199266065</v>
      </c>
      <c r="Y39" s="170">
        <v>4690.3399663351547</v>
      </c>
      <c r="Z39" s="170">
        <v>4602.1124967156629</v>
      </c>
      <c r="AA39" s="170">
        <v>4694.4808187784747</v>
      </c>
      <c r="AB39" s="172">
        <v>18783.739104815446</v>
      </c>
      <c r="AC39" s="172">
        <v>19233.028833672637</v>
      </c>
      <c r="AE39" s="170">
        <f>+AE35-AE37</f>
        <v>18571.648297053373</v>
      </c>
      <c r="AF39" s="170">
        <f>+AF35-AF37</f>
        <v>18958.059519290542</v>
      </c>
      <c r="AG39" s="170">
        <f>+AG35-AG37</f>
        <v>19293.072255871288</v>
      </c>
      <c r="AI39" s="245">
        <f>+AF39/AB39-1</f>
        <v>9.2803894635868911E-3</v>
      </c>
      <c r="AJ39" s="245">
        <f>+AG39/AC39-1</f>
        <v>3.1218911341477362E-3</v>
      </c>
    </row>
    <row r="40" spans="1:36" s="234" customFormat="1" ht="12.75" customHeight="1" thickTop="1">
      <c r="A40" s="278"/>
      <c r="B40" s="458" t="s">
        <v>47</v>
      </c>
      <c r="C40" s="386">
        <v>2.9134543607326924E-2</v>
      </c>
      <c r="D40" s="386">
        <v>2.8956453390903025E-2</v>
      </c>
      <c r="E40" s="386">
        <v>2.7956425843089432E-2</v>
      </c>
      <c r="F40" s="386">
        <v>2.8069586244228152E-2</v>
      </c>
      <c r="G40" s="386">
        <v>2.8049374060361003E-2</v>
      </c>
      <c r="H40" s="386">
        <v>2.7364984688464454E-2</v>
      </c>
      <c r="I40" s="386">
        <v>2.8129734612146479E-2</v>
      </c>
      <c r="J40" s="386">
        <v>2.8275170918704837E-2</v>
      </c>
      <c r="K40" s="386">
        <v>2.7879421564992089E-2</v>
      </c>
      <c r="L40" s="386">
        <v>2.7099239896263214E-2</v>
      </c>
      <c r="M40" s="459">
        <v>2.6725379382425508E-2</v>
      </c>
      <c r="N40" s="386">
        <v>2.5088742977650257E-2</v>
      </c>
      <c r="O40" s="386">
        <v>2.4391858775406901E-2</v>
      </c>
      <c r="P40" s="386">
        <v>2.5602246871559011E-2</v>
      </c>
      <c r="Q40" s="386">
        <v>2.704156043869925E-2</v>
      </c>
      <c r="R40" s="459">
        <v>2.6401955309391312E-2</v>
      </c>
      <c r="S40" s="386">
        <v>2.78535778700926E-2</v>
      </c>
      <c r="T40" s="386">
        <v>2.8458373076487159E-2</v>
      </c>
      <c r="U40" s="386">
        <v>2.6632674010030524E-2</v>
      </c>
      <c r="V40" s="386">
        <v>2.6851215626044991E-2</v>
      </c>
      <c r="W40" s="459">
        <v>2.7264712215923442E-2</v>
      </c>
      <c r="X40" s="386">
        <v>2.7035640451426361E-2</v>
      </c>
      <c r="Y40" s="386">
        <v>2.7678116323006732E-2</v>
      </c>
      <c r="Z40" s="386">
        <v>2.5210845705245913E-2</v>
      </c>
      <c r="AA40" s="386">
        <v>2.5990635282475787E-2</v>
      </c>
      <c r="AB40" s="459">
        <v>2.6460539261789217E-2</v>
      </c>
      <c r="AC40" s="459">
        <f>+AC39/AC$3</f>
        <v>2.5994258827845403E-2</v>
      </c>
      <c r="AE40" s="384">
        <f>INDEX(C40:AD40,1,MATCH(AE$2,$C$2:$AD$2,0))</f>
        <v>2.7264712215923442E-2</v>
      </c>
      <c r="AF40" s="384">
        <f>+AF39/AF$3</f>
        <v>2.6710168691436598E-2</v>
      </c>
      <c r="AG40" s="384">
        <f>+AG39/AG$3</f>
        <v>2.6136702826230634E-2</v>
      </c>
    </row>
    <row r="41" spans="1:36">
      <c r="A41" s="168"/>
      <c r="B41" s="458" t="s">
        <v>46</v>
      </c>
      <c r="C41" s="386"/>
      <c r="D41" s="384">
        <v>7.2777050820195921E-2</v>
      </c>
      <c r="E41" s="384">
        <v>3.6038408424144297E-2</v>
      </c>
      <c r="F41" s="384">
        <v>-1.4127793442438863E-3</v>
      </c>
      <c r="G41" s="384">
        <v>4.441527160547043E-2</v>
      </c>
      <c r="H41" s="384">
        <v>3.352122233001964E-2</v>
      </c>
      <c r="I41" s="384">
        <v>5.4701072700852338E-2</v>
      </c>
      <c r="J41" s="384">
        <v>2.4481929489680754E-2</v>
      </c>
      <c r="K41" s="384">
        <v>3.6997968395974912E-2</v>
      </c>
      <c r="L41" s="384">
        <v>2.1327714015455523E-3</v>
      </c>
      <c r="M41" s="385">
        <v>5.4178834056077818E-3</v>
      </c>
      <c r="N41" s="384"/>
      <c r="O41" s="384"/>
      <c r="P41" s="384"/>
      <c r="Q41" s="384"/>
      <c r="R41" s="385">
        <v>4.9927152525733209E-2</v>
      </c>
      <c r="S41" s="384">
        <v>0.20921775420819522</v>
      </c>
      <c r="T41" s="384">
        <v>0.19139854744517226</v>
      </c>
      <c r="U41" s="384">
        <v>7.7529073684854621E-2</v>
      </c>
      <c r="V41" s="384">
        <v>1.1658088244684395E-2</v>
      </c>
      <c r="W41" s="385">
        <v>8.5147067669752774E-2</v>
      </c>
      <c r="X41" s="384">
        <v>-4.5766899370675018E-3</v>
      </c>
      <c r="Y41" s="384">
        <v>1.0364801256352862E-3</v>
      </c>
      <c r="Z41" s="384">
        <v>-1.1709321964846642E-2</v>
      </c>
      <c r="AA41" s="384">
        <v>1.832439586509893E-2</v>
      </c>
      <c r="AB41" s="385">
        <v>1.1420139148108133E-2</v>
      </c>
      <c r="AC41" s="385">
        <v>2.3919078430024054E-2</v>
      </c>
      <c r="AD41" s="234"/>
      <c r="AE41" s="384">
        <f>INDEX(C41:AD41,1,MATCH(AE$2,$C$2:$AD$2,0))</f>
        <v>8.5147067669752774E-2</v>
      </c>
      <c r="AF41" s="386">
        <f>+AF39/AE39-1</f>
        <v>2.0806511950717921E-2</v>
      </c>
      <c r="AG41" s="386">
        <f>+AG39/AF39-1</f>
        <v>1.7671256714847816E-2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33324.324408083856</v>
      </c>
      <c r="D43" s="174">
        <v>36538.175907485565</v>
      </c>
      <c r="E43" s="174">
        <v>39882.34820376907</v>
      </c>
      <c r="F43" s="174">
        <v>39804.143014194633</v>
      </c>
      <c r="G43" s="174">
        <v>42005.2124088212</v>
      </c>
      <c r="H43" s="174">
        <v>44255.810256993042</v>
      </c>
      <c r="I43" s="174">
        <v>44272.806106243486</v>
      </c>
      <c r="J43" s="174">
        <v>50162.543811068907</v>
      </c>
      <c r="K43" s="174">
        <v>52706.745027282006</v>
      </c>
      <c r="L43" s="174">
        <v>60421.991863284406</v>
      </c>
      <c r="M43" s="175">
        <v>60314.958198399152</v>
      </c>
      <c r="N43" s="174">
        <v>63734.019962500599</v>
      </c>
      <c r="O43" s="174">
        <v>63579.116067418327</v>
      </c>
      <c r="P43" s="174">
        <v>65218.202486960268</v>
      </c>
      <c r="Q43" s="174">
        <v>65134.17591822541</v>
      </c>
      <c r="R43" s="175">
        <v>64492.795118932168</v>
      </c>
      <c r="S43" s="174">
        <v>64974.638850589021</v>
      </c>
      <c r="T43" s="174">
        <v>65919.82837613317</v>
      </c>
      <c r="U43" s="174">
        <v>69707.012713421514</v>
      </c>
      <c r="V43" s="174">
        <v>71240.082015205408</v>
      </c>
      <c r="W43" s="175">
        <v>67963.658538224292</v>
      </c>
      <c r="X43" s="174">
        <v>79382.764057051332</v>
      </c>
      <c r="Y43" s="174">
        <v>86292.328064934147</v>
      </c>
      <c r="Z43" s="174"/>
      <c r="AA43" s="174"/>
      <c r="AB43" s="175"/>
      <c r="AC43" s="175"/>
      <c r="AE43" s="174">
        <f>INDEX(C43:AD43,1,MATCH(AE$2,$C$2:$AD$2,0))</f>
        <v>67963.658538224292</v>
      </c>
      <c r="AF43" s="189">
        <v>86847.077143332222</v>
      </c>
      <c r="AG43" s="474">
        <f>+AF43</f>
        <v>86847.077143332222</v>
      </c>
    </row>
    <row r="44" spans="1:36" ht="12.75" customHeight="1">
      <c r="B44" s="168" t="s">
        <v>40</v>
      </c>
      <c r="C44" s="174">
        <v>8827.9787229887188</v>
      </c>
      <c r="D44" s="174">
        <v>8118.2274729590126</v>
      </c>
      <c r="E44" s="174">
        <v>8847.8893247647957</v>
      </c>
      <c r="F44" s="174">
        <v>11537.875802586488</v>
      </c>
      <c r="G44" s="174">
        <v>14311.997765686037</v>
      </c>
      <c r="H44" s="174">
        <v>13381.587831002973</v>
      </c>
      <c r="I44" s="174">
        <v>12610.397600849416</v>
      </c>
      <c r="J44" s="174">
        <v>13842.550216424552</v>
      </c>
      <c r="K44" s="174">
        <v>15528.646802782559</v>
      </c>
      <c r="L44" s="174">
        <v>18527.107008954379</v>
      </c>
      <c r="M44" s="175">
        <v>16187.348915391296</v>
      </c>
      <c r="N44" s="174">
        <v>19891.369707380927</v>
      </c>
      <c r="O44" s="174">
        <v>20859.637334455721</v>
      </c>
      <c r="P44" s="174">
        <v>18284.880033250225</v>
      </c>
      <c r="Q44" s="174">
        <v>14289.579898264614</v>
      </c>
      <c r="R44" s="175">
        <v>18443.42023721978</v>
      </c>
      <c r="S44" s="174">
        <v>13910.459334890682</v>
      </c>
      <c r="T44" s="174">
        <v>15884.211477360106</v>
      </c>
      <c r="U44" s="174">
        <v>16431.000329472427</v>
      </c>
      <c r="V44" s="174">
        <v>14780.050011528117</v>
      </c>
      <c r="W44" s="175">
        <v>15249.801117404913</v>
      </c>
      <c r="X44" s="174">
        <v>14703.488780228236</v>
      </c>
      <c r="Y44" s="174">
        <v>14984.359731045142</v>
      </c>
      <c r="Z44" s="174"/>
      <c r="AA44" s="174"/>
      <c r="AB44" s="175"/>
      <c r="AC44" s="175"/>
      <c r="AE44" s="174">
        <f>INDEX(C44:AD44,1,MATCH(AE$2,$C$2:$AD$2,0))</f>
        <v>15249.801117404913</v>
      </c>
      <c r="AF44" s="174">
        <v>15695.680383223518</v>
      </c>
      <c r="AG44" s="472">
        <f>+AF44</f>
        <v>15695.680383223518</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K45"/>
  <sheetViews>
    <sheetView workbookViewId="0">
      <pane xSplit="2" ySplit="2" topLeftCell="V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17</v>
      </c>
      <c r="Z1" s="470" t="s">
        <v>63</v>
      </c>
      <c r="AA1" s="470" t="s">
        <v>63</v>
      </c>
      <c r="AB1" s="483" t="s">
        <v>63</v>
      </c>
      <c r="AC1" s="483"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f>+'Capital Goods'!C3+Transportation!C3+'Comm &amp; Prof Svcs'!C3</f>
        <v>907567.54497762094</v>
      </c>
      <c r="D3" s="179">
        <f>+'Capital Goods'!D3+Transportation!D3+'Comm &amp; Prof Svcs'!D3</f>
        <v>969470.74168961775</v>
      </c>
      <c r="E3" s="179">
        <f>+'Capital Goods'!E3+Transportation!E3+'Comm &amp; Prof Svcs'!E3</f>
        <v>1044020.1770282021</v>
      </c>
      <c r="F3" s="179">
        <f>+'Capital Goods'!F3+Transportation!F3+'Comm &amp; Prof Svcs'!F3</f>
        <v>930963.02941565472</v>
      </c>
      <c r="G3" s="179">
        <f>+'Capital Goods'!G3+Transportation!G3+'Comm &amp; Prof Svcs'!G3</f>
        <v>999467.23925699841</v>
      </c>
      <c r="H3" s="179">
        <f>+'Capital Goods'!H3+Transportation!H3+'Comm &amp; Prof Svcs'!H3</f>
        <v>1092826.2929812968</v>
      </c>
      <c r="I3" s="179">
        <f>+'Capital Goods'!I3+Transportation!I3+'Comm &amp; Prof Svcs'!I3</f>
        <v>1124970.9762110224</v>
      </c>
      <c r="J3" s="179">
        <f>+'Capital Goods'!J3+Transportation!J3+'Comm &amp; Prof Svcs'!J3</f>
        <v>1125970.1516744224</v>
      </c>
      <c r="K3" s="179">
        <f>+'Capital Goods'!K3+Transportation!K3+'Comm &amp; Prof Svcs'!K3</f>
        <v>1146213.3896249756</v>
      </c>
      <c r="L3" s="179">
        <f>+'Capital Goods'!L3+Transportation!L3+'Comm &amp; Prof Svcs'!L3</f>
        <v>1129911.8291719968</v>
      </c>
      <c r="M3" s="180">
        <f>+'Capital Goods'!M3+Transportation!M3+'Comm &amp; Prof Svcs'!M3</f>
        <v>1136656.474575941</v>
      </c>
      <c r="N3" s="179">
        <f>+'Capital Goods'!N3+Transportation!N3+'Comm &amp; Prof Svcs'!N3</f>
        <v>281022.53246714413</v>
      </c>
      <c r="O3" s="179">
        <f>+'Capital Goods'!O3+Transportation!O3+'Comm &amp; Prof Svcs'!O3</f>
        <v>303523.88700094429</v>
      </c>
      <c r="P3" s="179">
        <f>+'Capital Goods'!P3+Transportation!P3+'Comm &amp; Prof Svcs'!P3</f>
        <v>305475.35687497491</v>
      </c>
      <c r="Q3" s="179">
        <f>+'Capital Goods'!Q3+Transportation!Q3+'Comm &amp; Prof Svcs'!Q3</f>
        <v>312710.63448331202</v>
      </c>
      <c r="R3" s="180">
        <f>+'Capital Goods'!R3+Transportation!R3+'Comm &amp; Prof Svcs'!R3</f>
        <v>1199661.3385847025</v>
      </c>
      <c r="S3" s="179">
        <f>+'Capital Goods'!S3+Transportation!S3+'Comm &amp; Prof Svcs'!S3</f>
        <v>306555.02312397055</v>
      </c>
      <c r="T3" s="179">
        <f>+'Capital Goods'!T3+Transportation!T3+'Comm &amp; Prof Svcs'!T3</f>
        <v>329707.66382855107</v>
      </c>
      <c r="U3" s="179">
        <f>+'Capital Goods'!U3+Transportation!U3+'Comm &amp; Prof Svcs'!U3</f>
        <v>328072.29054810479</v>
      </c>
      <c r="V3" s="179">
        <f>+'Capital Goods'!V3+Transportation!V3+'Comm &amp; Prof Svcs'!V3</f>
        <v>335801.66686940967</v>
      </c>
      <c r="W3" s="180">
        <f>+'Capital Goods'!W3+Transportation!W3+'Comm &amp; Prof Svcs'!W3</f>
        <v>1295721.1453019199</v>
      </c>
      <c r="X3" s="179">
        <f>+'Capital Goods'!X3+Transportation!X3+'Comm &amp; Prof Svcs'!X3</f>
        <v>315592.69674636552</v>
      </c>
      <c r="Y3" s="179">
        <f>+'Capital Goods'!Y3+Transportation!Y3+'Comm &amp; Prof Svcs'!Y3</f>
        <v>328174.41148588143</v>
      </c>
      <c r="Z3" s="179">
        <f>+'Capital Goods'!Z3+Transportation!Z3+'Comm &amp; Prof Svcs'!Z3</f>
        <v>323180.26087151794</v>
      </c>
      <c r="AA3" s="179">
        <f>+'Capital Goods'!AA3+Transportation!AA3+'Comm &amp; Prof Svcs'!AA3</f>
        <v>329820.66443880595</v>
      </c>
      <c r="AB3" s="180">
        <f>+'Capital Goods'!AB3+Transportation!AB3+'Comm &amp; Prof Svcs'!AB3</f>
        <v>1295657.0405464699</v>
      </c>
      <c r="AC3" s="180">
        <f>+'Capital Goods'!AC3+Transportation!AC3+'Comm &amp; Prof Svcs'!AC3</f>
        <v>1369664.3796989548</v>
      </c>
      <c r="AE3" s="179">
        <f>+'Capital Goods'!AE3+Transportation!AE3+'Comm &amp; Prof Svcs'!AE3</f>
        <v>1295721.1453019199</v>
      </c>
      <c r="AF3" s="179">
        <f>+'Capital Goods'!AF3+Transportation!AF3+'Comm &amp; Prof Svcs'!AF3</f>
        <v>1296056.6008193032</v>
      </c>
      <c r="AG3" s="179">
        <f>+'Capital Goods'!AG3+Transportation!AG3+'Comm &amp; Prof Svcs'!AG3</f>
        <v>1357244.9595784135</v>
      </c>
      <c r="AI3" s="245">
        <f>+AF3/AB3-1</f>
        <v>3.0838428714496935E-4</v>
      </c>
      <c r="AJ3" s="245">
        <f>+AG3/AC3-1</f>
        <v>-9.067491499830771E-3</v>
      </c>
    </row>
    <row r="4" spans="1:37" s="234" customFormat="1" ht="12.75" customHeight="1">
      <c r="A4" s="278"/>
      <c r="B4" s="458" t="s">
        <v>60</v>
      </c>
      <c r="C4" s="386"/>
      <c r="D4" s="384">
        <v>6.8207812249966526E-2</v>
      </c>
      <c r="E4" s="384">
        <v>6.9627522864951885E-2</v>
      </c>
      <c r="F4" s="384">
        <v>-0.11428627003596636</v>
      </c>
      <c r="G4" s="384">
        <v>7.1626143495116423E-2</v>
      </c>
      <c r="H4" s="384">
        <v>9.340881827572578E-2</v>
      </c>
      <c r="I4" s="384">
        <v>2.4856368166341403E-2</v>
      </c>
      <c r="J4" s="384">
        <v>8.8817888152559199E-4</v>
      </c>
      <c r="K4" s="384">
        <v>1.7978485415842682E-2</v>
      </c>
      <c r="L4" s="384">
        <v>-2.5033127657870802E-2</v>
      </c>
      <c r="M4" s="385">
        <v>5.9691785056246172E-3</v>
      </c>
      <c r="N4" s="384"/>
      <c r="O4" s="384"/>
      <c r="P4" s="384"/>
      <c r="Q4" s="384"/>
      <c r="R4" s="385">
        <v>5.5429996149246819E-2</v>
      </c>
      <c r="S4" s="384">
        <v>9.0855670656271759E-2</v>
      </c>
      <c r="T4" s="384">
        <v>8.626595121169256E-2</v>
      </c>
      <c r="U4" s="384">
        <v>7.3973016692074234E-2</v>
      </c>
      <c r="V4" s="384">
        <v>7.3841532201968763E-2</v>
      </c>
      <c r="W4" s="385">
        <v>8.0072436801658986E-2</v>
      </c>
      <c r="X4" s="384">
        <v>2.9481407710420182E-2</v>
      </c>
      <c r="Y4" s="384">
        <v>-4.6503388027610004E-3</v>
      </c>
      <c r="Z4" s="384">
        <v>-1.4911438172403479E-2</v>
      </c>
      <c r="AA4" s="384">
        <v>-1.7811115967240831E-2</v>
      </c>
      <c r="AB4" s="385">
        <v>-4.9474191018972213E-5</v>
      </c>
      <c r="AC4" s="385">
        <v>5.711954385805007E-2</v>
      </c>
      <c r="AE4" s="384">
        <f>INDEX(C4:AD4,1,MATCH(AE$2,$C$2:$AD$2,0))</f>
        <v>8.0072436801658986E-2</v>
      </c>
      <c r="AF4" s="237">
        <f>+AF3/AE3-1</f>
        <v>2.5889483906293975E-4</v>
      </c>
      <c r="AG4" s="237">
        <f>+AG3/AF3-1</f>
        <v>4.7211177907222623E-2</v>
      </c>
    </row>
    <row r="5" spans="1:37" s="187" customFormat="1" ht="12.75" customHeight="1">
      <c r="A5" s="313"/>
      <c r="B5" s="458" t="s">
        <v>93</v>
      </c>
      <c r="C5" s="384"/>
      <c r="D5" s="384"/>
      <c r="E5" s="384"/>
      <c r="F5" s="384"/>
      <c r="G5" s="384"/>
      <c r="H5" s="384"/>
      <c r="I5" s="384"/>
      <c r="J5" s="384"/>
      <c r="K5" s="384"/>
      <c r="L5" s="384"/>
      <c r="M5" s="385"/>
      <c r="N5" s="384"/>
      <c r="O5" s="384">
        <v>8.0069574266010024E-2</v>
      </c>
      <c r="P5" s="384">
        <v>6.4293782387696563E-3</v>
      </c>
      <c r="Q5" s="384">
        <v>2.3685306999406519E-2</v>
      </c>
      <c r="R5" s="385"/>
      <c r="S5" s="384">
        <v>-1.9684688272634032E-2</v>
      </c>
      <c r="T5" s="384">
        <v>7.5525236770358717E-2</v>
      </c>
      <c r="U5" s="384">
        <v>-4.9600705711730919E-3</v>
      </c>
      <c r="V5" s="384">
        <v>2.355997913871799E-2</v>
      </c>
      <c r="W5" s="385"/>
      <c r="X5" s="384">
        <v>-6.018126804267232E-2</v>
      </c>
      <c r="Y5" s="384">
        <v>3.9866938839930199E-2</v>
      </c>
      <c r="Z5" s="384">
        <v>-1.5217976903657338E-2</v>
      </c>
      <c r="AA5" s="384">
        <v>2.0547058008371755E-2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324">
        <f>+'Capital Goods'!C7+Transportation!C7+'Comm &amp; Prof Svcs'!C7</f>
        <v>171498.5754139396</v>
      </c>
      <c r="D7" s="324">
        <f>+'Capital Goods'!D7+Transportation!D7+'Comm &amp; Prof Svcs'!D7</f>
        <v>186202.90458918319</v>
      </c>
      <c r="E7" s="324">
        <f>+'Capital Goods'!E7+Transportation!E7+'Comm &amp; Prof Svcs'!E7</f>
        <v>165634.29603019229</v>
      </c>
      <c r="F7" s="324">
        <f>+'Capital Goods'!F7+Transportation!F7+'Comm &amp; Prof Svcs'!F7</f>
        <v>133322.90544359921</v>
      </c>
      <c r="G7" s="324">
        <f>+'Capital Goods'!G7+Transportation!G7+'Comm &amp; Prof Svcs'!G7</f>
        <v>164127.448856259</v>
      </c>
      <c r="H7" s="324">
        <f>+'Capital Goods'!H7+Transportation!H7+'Comm &amp; Prof Svcs'!H7</f>
        <v>181876.08192306996</v>
      </c>
      <c r="I7" s="324">
        <f>+'Capital Goods'!I7+Transportation!I7+'Comm &amp; Prof Svcs'!I7</f>
        <v>190455.12618134072</v>
      </c>
      <c r="J7" s="324">
        <f>+'Capital Goods'!J7+Transportation!J7+'Comm &amp; Prof Svcs'!J7</f>
        <v>209018.21866523343</v>
      </c>
      <c r="K7" s="324">
        <f>+'Capital Goods'!K7+Transportation!K7+'Comm &amp; Prof Svcs'!K7</f>
        <v>223997.31173075005</v>
      </c>
      <c r="L7" s="324">
        <f>+'Capital Goods'!L7+Transportation!L7+'Comm &amp; Prof Svcs'!L7</f>
        <v>217836.3351094219</v>
      </c>
      <c r="M7" s="467">
        <f>+'Capital Goods'!M7+Transportation!M7+'Comm &amp; Prof Svcs'!M7</f>
        <v>212325.8313400764</v>
      </c>
      <c r="N7" s="324">
        <f>+'Capital Goods'!N7+Transportation!N7+'Comm &amp; Prof Svcs'!N7</f>
        <v>47816.705216382165</v>
      </c>
      <c r="O7" s="324">
        <f>+'Capital Goods'!O7+Transportation!O7+'Comm &amp; Prof Svcs'!O7</f>
        <v>58449.152761948157</v>
      </c>
      <c r="P7" s="324">
        <f>+'Capital Goods'!P7+Transportation!P7+'Comm &amp; Prof Svcs'!P7</f>
        <v>56661.120731776769</v>
      </c>
      <c r="Q7" s="324">
        <f>+'Capital Goods'!Q7+Transportation!Q7+'Comm &amp; Prof Svcs'!Q7</f>
        <v>57208.052192452677</v>
      </c>
      <c r="R7" s="467">
        <f>+'Capital Goods'!R7+Transportation!R7+'Comm &amp; Prof Svcs'!R7</f>
        <v>224158.17277754287</v>
      </c>
      <c r="S7" s="324">
        <f>+'Capital Goods'!S7+Transportation!S7+'Comm &amp; Prof Svcs'!S7</f>
        <v>53116.883430577545</v>
      </c>
      <c r="T7" s="324">
        <f>+'Capital Goods'!T7+Transportation!T7+'Comm &amp; Prof Svcs'!T7</f>
        <v>61736.246542651425</v>
      </c>
      <c r="U7" s="324">
        <f>+'Capital Goods'!U7+Transportation!U7+'Comm &amp; Prof Svcs'!U7</f>
        <v>60150.141658164946</v>
      </c>
      <c r="V7" s="324">
        <f>+'Capital Goods'!V7+Transportation!V7+'Comm &amp; Prof Svcs'!V7</f>
        <v>57747.979307445676</v>
      </c>
      <c r="W7" s="467">
        <f>+'Capital Goods'!W7+Transportation!W7+'Comm &amp; Prof Svcs'!W7</f>
        <v>236842.02358129396</v>
      </c>
      <c r="X7" s="324">
        <f>+'Capital Goods'!X7+Transportation!X7+'Comm &amp; Prof Svcs'!X7</f>
        <v>54604.207977346559</v>
      </c>
      <c r="Y7" s="324">
        <f>+'Capital Goods'!Y7+Transportation!Y7+'Comm &amp; Prof Svcs'!Y7</f>
        <v>57769.738769465228</v>
      </c>
      <c r="Z7" s="324"/>
      <c r="AA7" s="324"/>
      <c r="AB7" s="467"/>
      <c r="AC7" s="467"/>
      <c r="AE7" s="466"/>
      <c r="AF7" s="466"/>
      <c r="AG7" s="466"/>
    </row>
    <row r="8" spans="1:37" s="234" customFormat="1" ht="12.75" customHeight="1">
      <c r="A8" s="278"/>
      <c r="B8" s="458" t="s">
        <v>58</v>
      </c>
      <c r="C8" s="386">
        <f t="shared" ref="C8:Y8" si="1">+C7/C3</f>
        <v>0.18896508184211067</v>
      </c>
      <c r="D8" s="384">
        <f t="shared" si="1"/>
        <v>0.19206655402994849</v>
      </c>
      <c r="E8" s="384">
        <f t="shared" si="1"/>
        <v>0.15865047407576877</v>
      </c>
      <c r="F8" s="384">
        <f t="shared" si="1"/>
        <v>0.14320966701253765</v>
      </c>
      <c r="G8" s="384">
        <f t="shared" si="1"/>
        <v>0.16421493612764232</v>
      </c>
      <c r="H8" s="384">
        <f t="shared" si="1"/>
        <v>0.16642725663829053</v>
      </c>
      <c r="I8" s="384">
        <f t="shared" si="1"/>
        <v>0.16929781319586248</v>
      </c>
      <c r="J8" s="384">
        <f t="shared" si="1"/>
        <v>0.18563388945471057</v>
      </c>
      <c r="K8" s="384">
        <f t="shared" si="1"/>
        <v>0.19542374374464314</v>
      </c>
      <c r="L8" s="384">
        <f t="shared" si="1"/>
        <v>0.19279056071928471</v>
      </c>
      <c r="M8" s="385">
        <f t="shared" si="1"/>
        <v>0.18679859402489221</v>
      </c>
      <c r="N8" s="384">
        <f t="shared" si="1"/>
        <v>0.17015256675894014</v>
      </c>
      <c r="O8" s="384">
        <f t="shared" si="1"/>
        <v>0.19256854325197251</v>
      </c>
      <c r="P8" s="384">
        <f t="shared" si="1"/>
        <v>0.18548507909581413</v>
      </c>
      <c r="Q8" s="384">
        <f t="shared" si="1"/>
        <v>0.18294245824730856</v>
      </c>
      <c r="R8" s="385">
        <f t="shared" si="1"/>
        <v>0.18685121006066005</v>
      </c>
      <c r="S8" s="384">
        <f t="shared" si="1"/>
        <v>0.17327030850542327</v>
      </c>
      <c r="T8" s="384">
        <f t="shared" si="1"/>
        <v>0.18724540954181293</v>
      </c>
      <c r="U8" s="384">
        <f t="shared" si="1"/>
        <v>0.18334416953554086</v>
      </c>
      <c r="V8" s="384">
        <f t="shared" si="1"/>
        <v>0.1719704962926922</v>
      </c>
      <c r="W8" s="385">
        <f t="shared" si="1"/>
        <v>0.18278780464457628</v>
      </c>
      <c r="X8" s="384">
        <f t="shared" si="1"/>
        <v>0.1730211393999104</v>
      </c>
      <c r="Y8" s="384">
        <f t="shared" si="1"/>
        <v>0.17603364780300848</v>
      </c>
      <c r="Z8" s="384"/>
      <c r="AA8" s="384"/>
      <c r="AB8" s="385"/>
      <c r="AC8" s="385"/>
      <c r="AE8" s="384"/>
      <c r="AF8" s="384"/>
      <c r="AG8" s="384"/>
    </row>
    <row r="9" spans="1:37" s="187" customFormat="1" ht="12.75" customHeight="1">
      <c r="A9" s="313"/>
      <c r="B9" s="465" t="s">
        <v>56</v>
      </c>
      <c r="C9" s="384"/>
      <c r="D9" s="384">
        <f t="shared" ref="D9:M9" si="2">+(D7-C7)/(D$3-C$3)</f>
        <v>0.23753747716220769</v>
      </c>
      <c r="E9" s="384">
        <f t="shared" si="2"/>
        <v>-0.27590562511404115</v>
      </c>
      <c r="F9" s="384">
        <f t="shared" si="2"/>
        <v>0.28579697320266612</v>
      </c>
      <c r="G9" s="384">
        <f t="shared" si="2"/>
        <v>0.44967372784830828</v>
      </c>
      <c r="H9" s="384">
        <f t="shared" si="2"/>
        <v>0.19011153561201485</v>
      </c>
      <c r="I9" s="384">
        <f t="shared" si="2"/>
        <v>0.26688843678936458</v>
      </c>
      <c r="J9" s="384">
        <f t="shared" si="2"/>
        <v>18.578411063783115</v>
      </c>
      <c r="K9" s="384">
        <f t="shared" si="2"/>
        <v>0.73995539162781432</v>
      </c>
      <c r="L9" s="384">
        <f t="shared" si="2"/>
        <v>0.37793784460691576</v>
      </c>
      <c r="M9" s="385">
        <f t="shared" si="2"/>
        <v>-0.81701904834359662</v>
      </c>
      <c r="N9" s="384"/>
      <c r="O9" s="384"/>
      <c r="P9" s="384"/>
      <c r="Q9" s="384"/>
      <c r="R9" s="385">
        <f t="shared" ref="R9:Y9" si="3">+(R7-M7)/(R$3-M$3)</f>
        <v>0.18780044403906757</v>
      </c>
      <c r="S9" s="384">
        <f t="shared" si="3"/>
        <v>0.20758563218266823</v>
      </c>
      <c r="T9" s="384">
        <f t="shared" si="3"/>
        <v>0.12553932927038741</v>
      </c>
      <c r="U9" s="384">
        <f t="shared" si="3"/>
        <v>0.15440240595727323</v>
      </c>
      <c r="V9" s="384">
        <f t="shared" si="3"/>
        <v>2.3382545481945252E-2</v>
      </c>
      <c r="W9" s="385">
        <f t="shared" si="3"/>
        <v>0.13204118597791933</v>
      </c>
      <c r="X9" s="384">
        <f t="shared" si="3"/>
        <v>0.16456940236074549</v>
      </c>
      <c r="Y9" s="384">
        <f t="shared" si="3"/>
        <v>2.5869895403387151</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f>+'Capital Goods'!C11+Transportation!C11+'Comm &amp; Prof Svcs'!C11</f>
        <v>37843.651278131256</v>
      </c>
      <c r="D11" s="174">
        <f>+'Capital Goods'!D11+Transportation!D11+'Comm &amp; Prof Svcs'!D11</f>
        <v>40732.517901119383</v>
      </c>
      <c r="E11" s="174">
        <f>+'Capital Goods'!E11+Transportation!E11+'Comm &amp; Prof Svcs'!E11</f>
        <v>45213.101039777699</v>
      </c>
      <c r="F11" s="174">
        <f>+'Capital Goods'!F11+Transportation!F11+'Comm &amp; Prof Svcs'!F11</f>
        <v>45177.061812880187</v>
      </c>
      <c r="G11" s="174">
        <f>+'Capital Goods'!G11+Transportation!G11+'Comm &amp; Prof Svcs'!G11</f>
        <v>44842.873735164183</v>
      </c>
      <c r="H11" s="174">
        <f>+'Capital Goods'!H11+Transportation!H11+'Comm &amp; Prof Svcs'!H11</f>
        <v>45332.298186003252</v>
      </c>
      <c r="I11" s="174">
        <f>+'Capital Goods'!I11+Transportation!I11+'Comm &amp; Prof Svcs'!I11</f>
        <v>46950.731274324207</v>
      </c>
      <c r="J11" s="174">
        <f>+'Capital Goods'!J11+Transportation!J11+'Comm &amp; Prof Svcs'!J11</f>
        <v>48998.304579052143</v>
      </c>
      <c r="K11" s="174">
        <f>+'Capital Goods'!K11+Transportation!K11+'Comm &amp; Prof Svcs'!K11</f>
        <v>45943.738582827027</v>
      </c>
      <c r="L11" s="174">
        <f>+'Capital Goods'!L11+Transportation!L11+'Comm &amp; Prof Svcs'!L11</f>
        <v>47711.851354342747</v>
      </c>
      <c r="M11" s="175">
        <f>+'Capital Goods'!M11+Transportation!M11+'Comm &amp; Prof Svcs'!M11</f>
        <v>50655.24718648025</v>
      </c>
      <c r="N11" s="174">
        <f>+'Capital Goods'!N11+Transportation!N11+'Comm &amp; Prof Svcs'!N11</f>
        <v>12918.94229348887</v>
      </c>
      <c r="O11" s="174">
        <f>+'Capital Goods'!O11+Transportation!O11+'Comm &amp; Prof Svcs'!O11</f>
        <v>13164.053455512769</v>
      </c>
      <c r="P11" s="174">
        <f>+'Capital Goods'!P11+Transportation!P11+'Comm &amp; Prof Svcs'!P11</f>
        <v>13625.514772255745</v>
      </c>
      <c r="Q11" s="174">
        <f>+'Capital Goods'!Q11+Transportation!Q11+'Comm &amp; Prof Svcs'!Q11</f>
        <v>14468.528918105909</v>
      </c>
      <c r="R11" s="175">
        <f>+'Capital Goods'!R11+Transportation!R11+'Comm &amp; Prof Svcs'!R11</f>
        <v>53604.96172425228</v>
      </c>
      <c r="S11" s="174">
        <f>+'Capital Goods'!S11+Transportation!S11+'Comm &amp; Prof Svcs'!S11</f>
        <v>13849.079128345644</v>
      </c>
      <c r="T11" s="174">
        <f>+'Capital Goods'!T11+Transportation!T11+'Comm &amp; Prof Svcs'!T11</f>
        <v>14105.547186602884</v>
      </c>
      <c r="U11" s="174">
        <f>+'Capital Goods'!U11+Transportation!U11+'Comm &amp; Prof Svcs'!U11</f>
        <v>14678.399253172875</v>
      </c>
      <c r="V11" s="174">
        <f>+'Capital Goods'!V11+Transportation!V11+'Comm &amp; Prof Svcs'!V11</f>
        <v>14544.486911894188</v>
      </c>
      <c r="W11" s="175">
        <f>+'Capital Goods'!W11+Transportation!W11+'Comm &amp; Prof Svcs'!W11</f>
        <v>56691.31236348072</v>
      </c>
      <c r="X11" s="174">
        <f>+'Capital Goods'!X11+Transportation!X11+'Comm &amp; Prof Svcs'!X11</f>
        <v>14344.957743306788</v>
      </c>
      <c r="Y11" s="174">
        <f>+'Capital Goods'!Y11+Transportation!Y11+'Comm &amp; Prof Svcs'!Y11</f>
        <v>14746.720429221572</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f>+'Capital Goods'!C13+Transportation!C13+'Comm &amp; Prof Svcs'!C13</f>
        <v>133654.92413580837</v>
      </c>
      <c r="D13" s="176">
        <f>+'Capital Goods'!D13+Transportation!D13+'Comm &amp; Prof Svcs'!D13</f>
        <v>145470.38668806379</v>
      </c>
      <c r="E13" s="176">
        <f>+'Capital Goods'!E13+Transportation!E13+'Comm &amp; Prof Svcs'!E13</f>
        <v>120421.19499041459</v>
      </c>
      <c r="F13" s="176">
        <f>+'Capital Goods'!F13+Transportation!F13+'Comm &amp; Prof Svcs'!F13</f>
        <v>88145.843630719028</v>
      </c>
      <c r="G13" s="176">
        <f>+'Capital Goods'!G13+Transportation!G13+'Comm &amp; Prof Svcs'!G13</f>
        <v>119284.57512109479</v>
      </c>
      <c r="H13" s="176">
        <f>+'Capital Goods'!H13+Transportation!H13+'Comm &amp; Prof Svcs'!H13</f>
        <v>136543.7837370667</v>
      </c>
      <c r="I13" s="176">
        <f>+'Capital Goods'!I13+Transportation!I13+'Comm &amp; Prof Svcs'!I13</f>
        <v>143504.39490701651</v>
      </c>
      <c r="J13" s="176">
        <f>+'Capital Goods'!J13+Transportation!J13+'Comm &amp; Prof Svcs'!J13</f>
        <v>160019.91408618126</v>
      </c>
      <c r="K13" s="176">
        <f>+'Capital Goods'!K13+Transportation!K13+'Comm &amp; Prof Svcs'!K13</f>
        <v>178053.57314792305</v>
      </c>
      <c r="L13" s="176">
        <f>+'Capital Goods'!L13+Transportation!L13+'Comm &amp; Prof Svcs'!L13</f>
        <v>170124.48375507913</v>
      </c>
      <c r="M13" s="177">
        <f>+'Capital Goods'!M13+Transportation!M13+'Comm &amp; Prof Svcs'!M13</f>
        <v>161670.58415359617</v>
      </c>
      <c r="N13" s="176">
        <f>+'Capital Goods'!N13+Transportation!N13+'Comm &amp; Prof Svcs'!N13</f>
        <v>34897.762922893286</v>
      </c>
      <c r="O13" s="176">
        <f>+'Capital Goods'!O13+Transportation!O13+'Comm &amp; Prof Svcs'!O13</f>
        <v>45285.099306435397</v>
      </c>
      <c r="P13" s="176">
        <f>+'Capital Goods'!P13+Transportation!P13+'Comm &amp; Prof Svcs'!P13</f>
        <v>43035.605959521024</v>
      </c>
      <c r="Q13" s="176">
        <f>+'Capital Goods'!Q13+Transportation!Q13+'Comm &amp; Prof Svcs'!Q13</f>
        <v>42739.523274346764</v>
      </c>
      <c r="R13" s="177">
        <f>+'Capital Goods'!R13+Transportation!R13+'Comm &amp; Prof Svcs'!R13</f>
        <v>170553.21105329058</v>
      </c>
      <c r="S13" s="176">
        <f>+'Capital Goods'!S13+Transportation!S13+'Comm &amp; Prof Svcs'!S13</f>
        <v>39267.804302231896</v>
      </c>
      <c r="T13" s="176">
        <f>+'Capital Goods'!T13+Transportation!T13+'Comm &amp; Prof Svcs'!T13</f>
        <v>47630.699356048535</v>
      </c>
      <c r="U13" s="176">
        <f>+'Capital Goods'!U13+Transportation!U13+'Comm &amp; Prof Svcs'!U13</f>
        <v>45471.742404992066</v>
      </c>
      <c r="V13" s="176">
        <f>+'Capital Goods'!V13+Transportation!V13+'Comm &amp; Prof Svcs'!V13</f>
        <v>43203.49239555149</v>
      </c>
      <c r="W13" s="177">
        <f>+'Capital Goods'!W13+Transportation!W13+'Comm &amp; Prof Svcs'!W13</f>
        <v>180150.71121781325</v>
      </c>
      <c r="X13" s="176">
        <f>+'Capital Goods'!X13+Transportation!X13+'Comm &amp; Prof Svcs'!X13</f>
        <v>40259.25023403977</v>
      </c>
      <c r="Y13" s="176">
        <f>+'Capital Goods'!Y13+Transportation!Y13+'Comm &amp; Prof Svcs'!Y13</f>
        <v>43023.01834024366</v>
      </c>
      <c r="Z13" s="176">
        <f>+'Capital Goods'!Z13+Transportation!Z13+'Comm &amp; Prof Svcs'!Z13</f>
        <v>45281.181172746059</v>
      </c>
      <c r="AA13" s="176">
        <f>+'Capital Goods'!AA13+Transportation!AA13+'Comm &amp; Prof Svcs'!AA13</f>
        <v>44334.474608811382</v>
      </c>
      <c r="AB13" s="177">
        <f>+'Capital Goods'!AB13+Transportation!AB13+'Comm &amp; Prof Svcs'!AB13</f>
        <v>175768.38510026477</v>
      </c>
      <c r="AC13" s="177">
        <f>+'Capital Goods'!AC13+Transportation!AC13+'Comm &amp; Prof Svcs'!AC13</f>
        <v>199353.46004488866</v>
      </c>
      <c r="AE13" s="176">
        <f>+'Capital Goods'!AE13+Transportation!AE13+'Comm &amp; Prof Svcs'!AE13</f>
        <v>180150.71121781325</v>
      </c>
      <c r="AF13" s="176">
        <f>+'Capital Goods'!AF13+Transportation!AF13+'Comm &amp; Prof Svcs'!AF13</f>
        <v>176182.62034387892</v>
      </c>
      <c r="AG13" s="176">
        <f>+'Capital Goods'!AG13+Transportation!AG13+'Comm &amp; Prof Svcs'!AG13</f>
        <v>194813.56195154553</v>
      </c>
      <c r="AI13" s="245">
        <f>+AF13/AB13-1</f>
        <v>2.3567107553377209E-3</v>
      </c>
      <c r="AJ13" s="245">
        <f>+AG13/AC13-1</f>
        <v>-2.2773109091363986E-2</v>
      </c>
    </row>
    <row r="14" spans="1:37" s="234" customFormat="1" ht="12.75" customHeight="1">
      <c r="A14" s="278"/>
      <c r="B14" s="458" t="s">
        <v>57</v>
      </c>
      <c r="C14" s="386">
        <v>0.14321115343101296</v>
      </c>
      <c r="D14" s="386">
        <v>0.15063508059818451</v>
      </c>
      <c r="E14" s="386">
        <v>0.11458181384244313</v>
      </c>
      <c r="F14" s="386">
        <v>9.7331413289467039E-2</v>
      </c>
      <c r="G14" s="386">
        <v>0.11920564505110628</v>
      </c>
      <c r="H14" s="386">
        <v>0.12359531996125941</v>
      </c>
      <c r="I14" s="386">
        <v>0.1279216925397387</v>
      </c>
      <c r="J14" s="386">
        <v>0.14176452163066078</v>
      </c>
      <c r="K14" s="386">
        <v>0.15416831357062824</v>
      </c>
      <c r="L14" s="386">
        <v>0.15127662020551205</v>
      </c>
      <c r="M14" s="459">
        <v>0.14223346082985314</v>
      </c>
      <c r="N14" s="386">
        <v>0.12418136943155396</v>
      </c>
      <c r="O14" s="386">
        <v>0.14919781027413664</v>
      </c>
      <c r="P14" s="386">
        <v>0.14088077807577337</v>
      </c>
      <c r="Q14" s="386">
        <v>0.13667435181718321</v>
      </c>
      <c r="R14" s="459">
        <v>0.14216779816752312</v>
      </c>
      <c r="S14" s="386">
        <v>0.12809382114202733</v>
      </c>
      <c r="T14" s="386">
        <v>0.14446342800456297</v>
      </c>
      <c r="U14" s="386">
        <v>0.13860281320626988</v>
      </c>
      <c r="V14" s="386">
        <v>0.12865776634858983</v>
      </c>
      <c r="W14" s="459">
        <v>0.13903509398685918</v>
      </c>
      <c r="X14" s="386">
        <v>0.12756711625172748</v>
      </c>
      <c r="Y14" s="386">
        <v>0.13109802847043289</v>
      </c>
      <c r="Z14" s="386">
        <v>0.14011122167745207</v>
      </c>
      <c r="AA14" s="386">
        <v>0.13441994207442126</v>
      </c>
      <c r="AB14" s="459">
        <v>0.13565965344203354</v>
      </c>
      <c r="AC14" s="459">
        <v>0.14554913086715854</v>
      </c>
      <c r="AE14" s="386">
        <f>INDEX(C14:AD14,1,MATCH(AE$2,$C$2:$AD$2,0))</f>
        <v>0.13903509398685918</v>
      </c>
      <c r="AF14" s="386">
        <f>+AF13/AF3</f>
        <v>0.13593744303489905</v>
      </c>
      <c r="AG14" s="386">
        <f>+AG13/AG3</f>
        <v>0.14353603642194288</v>
      </c>
    </row>
    <row r="15" spans="1:37" s="187" customFormat="1" ht="12.75" customHeight="1">
      <c r="A15" s="313"/>
      <c r="B15" s="458" t="s">
        <v>56</v>
      </c>
      <c r="C15" s="384"/>
      <c r="D15" s="384">
        <f t="shared" ref="D15:M15" si="4">+(D13-C13)/(D$3-C$3)</f>
        <v>0.19086999024019058</v>
      </c>
      <c r="E15" s="384">
        <f t="shared" si="4"/>
        <v>-0.33600779917221668</v>
      </c>
      <c r="F15" s="384">
        <f t="shared" si="4"/>
        <v>0.28547820320308132</v>
      </c>
      <c r="G15" s="384">
        <f t="shared" si="4"/>
        <v>0.45455208610526743</v>
      </c>
      <c r="H15" s="384">
        <f t="shared" si="4"/>
        <v>0.18486914688467848</v>
      </c>
      <c r="I15" s="384">
        <f t="shared" si="4"/>
        <v>0.21654004552494818</v>
      </c>
      <c r="J15" s="384">
        <f t="shared" si="4"/>
        <v>16.529148066711208</v>
      </c>
      <c r="K15" s="384">
        <f t="shared" si="4"/>
        <v>0.890848544377703</v>
      </c>
      <c r="L15" s="384">
        <f t="shared" si="4"/>
        <v>0.48640063727120159</v>
      </c>
      <c r="M15" s="385">
        <f t="shared" si="4"/>
        <v>-1.253423878524321</v>
      </c>
      <c r="N15" s="384"/>
      <c r="O15" s="384"/>
      <c r="P15" s="384"/>
      <c r="Q15" s="384"/>
      <c r="R15" s="385">
        <f t="shared" ref="R15:AB15" si="5">+(R13-M13)/(R$3-M$3)</f>
        <v>0.14098319295569295</v>
      </c>
      <c r="S15" s="384">
        <f t="shared" si="5"/>
        <v>0.17115609432996026</v>
      </c>
      <c r="T15" s="384">
        <f t="shared" si="5"/>
        <v>8.9582189195107353E-2</v>
      </c>
      <c r="U15" s="384">
        <f t="shared" si="5"/>
        <v>0.10780827526027847</v>
      </c>
      <c r="V15" s="384">
        <f t="shared" si="5"/>
        <v>2.0093043630395064E-2</v>
      </c>
      <c r="W15" s="385">
        <f t="shared" si="5"/>
        <v>9.9911716382856827E-2</v>
      </c>
      <c r="X15" s="384">
        <f t="shared" si="5"/>
        <v>0.1097014534084427</v>
      </c>
      <c r="Y15" s="384">
        <f t="shared" si="5"/>
        <v>3.0051680911063543</v>
      </c>
      <c r="Z15" s="384">
        <f t="shared" si="5"/>
        <v>3.8953408880168738E-2</v>
      </c>
      <c r="AA15" s="384">
        <f t="shared" si="5"/>
        <v>-0.18909576218743174</v>
      </c>
      <c r="AB15" s="385">
        <f t="shared" si="5"/>
        <v>68.361950479069165</v>
      </c>
      <c r="AC15" s="385">
        <f>+(AC13-AB13)/(AC$3-AB$3)</f>
        <v>0.31868562246278231</v>
      </c>
      <c r="AD15" s="311"/>
      <c r="AE15" s="384">
        <f>INDEX(C15:AD15,1,MATCH(AE$2,$C$2:$AD$2,0))</f>
        <v>9.9911716382856827E-2</v>
      </c>
      <c r="AF15" s="384">
        <f>+(AF13-AE13)/(AF$3-AE$3)</f>
        <v>-11.82896291254133</v>
      </c>
      <c r="AG15" s="384">
        <f>+(AG13-AF13)/(AG$3-AF$3)</f>
        <v>0.30448506849176848</v>
      </c>
      <c r="AH15" s="311"/>
      <c r="AI15" s="311"/>
      <c r="AJ15" s="311"/>
      <c r="AK15" s="311"/>
    </row>
    <row r="16" spans="1:37" ht="12.75" customHeight="1">
      <c r="M16" s="185"/>
      <c r="R16" s="185"/>
      <c r="W16" s="185"/>
      <c r="AB16" s="185"/>
      <c r="AC16" s="185"/>
    </row>
    <row r="17" spans="1:37" ht="12.75" customHeight="1">
      <c r="A17" s="286"/>
      <c r="B17" s="168" t="s">
        <v>35</v>
      </c>
      <c r="C17" s="174">
        <f>+'Capital Goods'!C17+Transportation!C17+'Comm &amp; Prof Svcs'!C17</f>
        <v>30742.69057160935</v>
      </c>
      <c r="D17" s="174">
        <f>+'Capital Goods'!D17+Transportation!D17+'Comm &amp; Prof Svcs'!D17</f>
        <v>35587.167038481741</v>
      </c>
      <c r="E17" s="174">
        <f>+'Capital Goods'!E17+Transportation!E17+'Comm &amp; Prof Svcs'!E17</f>
        <v>38322.76830502606</v>
      </c>
      <c r="F17" s="174">
        <f>+'Capital Goods'!F17+Transportation!F17+'Comm &amp; Prof Svcs'!F17</f>
        <v>31068.083049961588</v>
      </c>
      <c r="G17" s="174">
        <f>+'Capital Goods'!G17+Transportation!G17+'Comm &amp; Prof Svcs'!G17</f>
        <v>29250.258370719872</v>
      </c>
      <c r="H17" s="174">
        <f>+'Capital Goods'!H17+Transportation!H17+'Comm &amp; Prof Svcs'!H17</f>
        <v>26515.837293462198</v>
      </c>
      <c r="I17" s="174">
        <f>+'Capital Goods'!I17+Transportation!I17+'Comm &amp; Prof Svcs'!I17</f>
        <v>24551.949347664224</v>
      </c>
      <c r="J17" s="174">
        <f>+'Capital Goods'!J17+Transportation!J17+'Comm &amp; Prof Svcs'!J17</f>
        <v>20876.60743651646</v>
      </c>
      <c r="K17" s="174">
        <f>+'Capital Goods'!K17+Transportation!K17+'Comm &amp; Prof Svcs'!K17</f>
        <v>15532.460625135078</v>
      </c>
      <c r="L17" s="174">
        <f>+'Capital Goods'!L17+Transportation!L17+'Comm &amp; Prof Svcs'!L17</f>
        <v>16930.087952694663</v>
      </c>
      <c r="M17" s="175">
        <f>+'Capital Goods'!M17+Transportation!M17+'Comm &amp; Prof Svcs'!M17</f>
        <v>18429.737964648331</v>
      </c>
      <c r="N17" s="174">
        <f>+'Capital Goods'!N17+Transportation!N17+'Comm &amp; Prof Svcs'!N17</f>
        <v>4972.7370087119953</v>
      </c>
      <c r="O17" s="174">
        <f>+'Capital Goods'!O17+Transportation!O17+'Comm &amp; Prof Svcs'!O17</f>
        <v>5252.9006432794167</v>
      </c>
      <c r="P17" s="174">
        <f>+'Capital Goods'!P17+Transportation!P17+'Comm &amp; Prof Svcs'!P17</f>
        <v>4938.9929132859752</v>
      </c>
      <c r="Q17" s="174">
        <f>+'Capital Goods'!Q17+Transportation!Q17+'Comm &amp; Prof Svcs'!Q17</f>
        <v>5409.3393210413669</v>
      </c>
      <c r="R17" s="175">
        <f>+'Capital Goods'!R17+Transportation!R17+'Comm &amp; Prof Svcs'!R17</f>
        <v>20447.993774459737</v>
      </c>
      <c r="S17" s="174">
        <f>+'Capital Goods'!S17+Transportation!S17+'Comm &amp; Prof Svcs'!S17</f>
        <v>5272.6547411914507</v>
      </c>
      <c r="T17" s="174">
        <f>+'Capital Goods'!T17+Transportation!T17+'Comm &amp; Prof Svcs'!T17</f>
        <v>5440.1671605516021</v>
      </c>
      <c r="U17" s="174">
        <f>+'Capital Goods'!U17+Transportation!U17+'Comm &amp; Prof Svcs'!U17</f>
        <v>5598.4742507061328</v>
      </c>
      <c r="V17" s="174">
        <f>+'Capital Goods'!V17+Transportation!V17+'Comm &amp; Prof Svcs'!V17</f>
        <v>5916.4756916217957</v>
      </c>
      <c r="W17" s="175">
        <f>+'Capital Goods'!W17+Transportation!W17+'Comm &amp; Prof Svcs'!W17</f>
        <v>22118.684741868776</v>
      </c>
      <c r="X17" s="174">
        <f>+'Capital Goods'!X17+Transportation!X17+'Comm &amp; Prof Svcs'!X17</f>
        <v>6006.2861802725338</v>
      </c>
      <c r="Y17" s="174">
        <f>+'Capital Goods'!Y17+Transportation!Y17+'Comm &amp; Prof Svcs'!Y17</f>
        <v>5963.0753255244781</v>
      </c>
      <c r="Z17" s="174"/>
      <c r="AA17" s="174"/>
      <c r="AB17" s="175"/>
      <c r="AC17" s="175"/>
      <c r="AE17" s="174">
        <f>+'Capital Goods'!AE17+Transportation!AE17+'Comm &amp; Prof Svcs'!AE17</f>
        <v>22118.684741868776</v>
      </c>
      <c r="AF17" s="174">
        <f>+'Capital Goods'!AF17+Transportation!AF17+'Comm &amp; Prof Svcs'!AF17</f>
        <v>24044.352800706209</v>
      </c>
      <c r="AG17" s="174">
        <f>+'Capital Goods'!AG17+Transportation!AG17+'Comm &amp; Prof Svcs'!AG17</f>
        <v>24044.352800706209</v>
      </c>
    </row>
    <row r="18" spans="1:37" s="187" customFormat="1" ht="12.75" customHeight="1">
      <c r="A18" s="313"/>
      <c r="B18" s="458" t="s">
        <v>55</v>
      </c>
      <c r="C18" s="384">
        <v>5.1589461231906435E-2</v>
      </c>
      <c r="D18" s="384">
        <v>5.2170874327901427E-2</v>
      </c>
      <c r="E18" s="384">
        <v>4.8865171016463919E-2</v>
      </c>
      <c r="F18" s="384">
        <v>3.9578726153828014E-2</v>
      </c>
      <c r="G18" s="384">
        <v>3.8269409065712696E-2</v>
      </c>
      <c r="H18" s="384">
        <v>3.5573043117712519E-2</v>
      </c>
      <c r="I18" s="384">
        <v>3.3382167184338729E-2</v>
      </c>
      <c r="J18" s="384">
        <v>2.9550538674997018E-2</v>
      </c>
      <c r="K18" s="384">
        <v>2.1737992046755344E-2</v>
      </c>
      <c r="L18" s="384">
        <v>2.4743970020126363E-2</v>
      </c>
      <c r="M18" s="385">
        <v>3.3808612018303069E-2</v>
      </c>
      <c r="N18" s="384">
        <v>3.5416748392387509E-2</v>
      </c>
      <c r="O18" s="384">
        <v>3.6761657534687082E-2</v>
      </c>
      <c r="P18" s="384">
        <v>3.4109912442437558E-2</v>
      </c>
      <c r="Q18" s="384">
        <v>3.6450384133584639E-2</v>
      </c>
      <c r="R18" s="385">
        <v>3.5472794617954662E-2</v>
      </c>
      <c r="S18" s="384">
        <v>3.5577415493086829E-2</v>
      </c>
      <c r="T18" s="384">
        <v>3.6620886240121886E-2</v>
      </c>
      <c r="U18" s="384">
        <v>3.731124981071629E-2</v>
      </c>
      <c r="V18" s="384">
        <v>3.759599944618288E-2</v>
      </c>
      <c r="W18" s="385">
        <v>3.6204765726357412E-2</v>
      </c>
      <c r="X18" s="384">
        <v>3.6744419033610691E-2</v>
      </c>
      <c r="Y18" s="384">
        <v>3.488066890537056E-2</v>
      </c>
      <c r="Z18" s="384"/>
      <c r="AA18" s="384"/>
      <c r="AB18" s="385"/>
      <c r="AC18" s="385"/>
      <c r="AD18" s="311"/>
      <c r="AE18" s="384">
        <f>INDEX(C18:AD18,1,MATCH(AE$2,$C$2:$AD$2,0))</f>
        <v>3.6204765726357412E-2</v>
      </c>
      <c r="AF18" s="384">
        <f>+AF17/AF43</f>
        <v>3.4677026701118122E-2</v>
      </c>
      <c r="AG18" s="384">
        <f>+AG17/AG43</f>
        <v>3.4677026701118122E-2</v>
      </c>
      <c r="AH18" s="311"/>
      <c r="AI18" s="311"/>
      <c r="AJ18" s="311"/>
      <c r="AK18" s="311"/>
    </row>
    <row r="19" spans="1:37" ht="12.75" customHeight="1">
      <c r="A19" s="286"/>
      <c r="B19" s="168" t="s">
        <v>34</v>
      </c>
      <c r="C19" s="174">
        <f>+'Capital Goods'!C19+Transportation!C19+'Comm &amp; Prof Svcs'!C19</f>
        <v>2372.5615036094714</v>
      </c>
      <c r="D19" s="174">
        <f>+'Capital Goods'!D19+Transportation!D19+'Comm &amp; Prof Svcs'!D19</f>
        <v>3063.3985586976569</v>
      </c>
      <c r="E19" s="174">
        <f>+'Capital Goods'!E19+Transportation!E19+'Comm &amp; Prof Svcs'!E19</f>
        <v>2169.3178922691245</v>
      </c>
      <c r="F19" s="174">
        <f>+'Capital Goods'!F19+Transportation!F19+'Comm &amp; Prof Svcs'!F19</f>
        <v>840.65001589577651</v>
      </c>
      <c r="G19" s="174">
        <f>+'Capital Goods'!G19+Transportation!G19+'Comm &amp; Prof Svcs'!G19</f>
        <v>867.57153685140929</v>
      </c>
      <c r="H19" s="174">
        <f>+'Capital Goods'!H19+Transportation!H19+'Comm &amp; Prof Svcs'!H19</f>
        <v>1116.0068752867414</v>
      </c>
      <c r="I19" s="174">
        <f>+'Capital Goods'!I19+Transportation!I19+'Comm &amp; Prof Svcs'!I19</f>
        <v>855.49813153123011</v>
      </c>
      <c r="J19" s="174">
        <f>+'Capital Goods'!J19+Transportation!J19+'Comm &amp; Prof Svcs'!J19</f>
        <v>776.94663433207677</v>
      </c>
      <c r="K19" s="174">
        <f>+'Capital Goods'!K19+Transportation!K19+'Comm &amp; Prof Svcs'!K19</f>
        <v>793.54595216591611</v>
      </c>
      <c r="L19" s="174">
        <f>+'Capital Goods'!L19+Transportation!L19+'Comm &amp; Prof Svcs'!L19</f>
        <v>740.14963230207513</v>
      </c>
      <c r="M19" s="175">
        <f>+'Capital Goods'!M19+Transportation!M19+'Comm &amp; Prof Svcs'!M19</f>
        <v>1165.2453331719735</v>
      </c>
      <c r="N19" s="174">
        <f>+'Capital Goods'!N19+Transportation!N19+'Comm &amp; Prof Svcs'!N19</f>
        <v>130.87466133983779</v>
      </c>
      <c r="O19" s="174">
        <f>+'Capital Goods'!O19+Transportation!O19+'Comm &amp; Prof Svcs'!O19</f>
        <v>183.05588011443621</v>
      </c>
      <c r="P19" s="174">
        <f>+'Capital Goods'!P19+Transportation!P19+'Comm &amp; Prof Svcs'!P19</f>
        <v>304.04338767973888</v>
      </c>
      <c r="Q19" s="174">
        <f>+'Capital Goods'!Q19+Transportation!Q19+'Comm &amp; Prof Svcs'!Q19</f>
        <v>148.10852473249301</v>
      </c>
      <c r="R19" s="175">
        <f>+'Capital Goods'!R19+Transportation!R19+'Comm &amp; Prof Svcs'!R19</f>
        <v>1583.7287795185925</v>
      </c>
      <c r="S19" s="174">
        <f>+'Capital Goods'!S19+Transportation!S19+'Comm &amp; Prof Svcs'!S19</f>
        <v>489.29874849313455</v>
      </c>
      <c r="T19" s="174">
        <f>+'Capital Goods'!T19+Transportation!T19+'Comm &amp; Prof Svcs'!T19</f>
        <v>596.8087084652667</v>
      </c>
      <c r="U19" s="174">
        <f>+'Capital Goods'!U19+Transportation!U19+'Comm &amp; Prof Svcs'!U19</f>
        <v>948.16978300519588</v>
      </c>
      <c r="V19" s="174">
        <f>+'Capital Goods'!V19+Transportation!V19+'Comm &amp; Prof Svcs'!V19</f>
        <v>415.93063153475094</v>
      </c>
      <c r="W19" s="175">
        <f>+'Capital Goods'!W19+Transportation!W19+'Comm &amp; Prof Svcs'!W19</f>
        <v>2474.1801372454629</v>
      </c>
      <c r="X19" s="174">
        <f>+'Capital Goods'!X19+Transportation!X19+'Comm &amp; Prof Svcs'!X19</f>
        <v>523.35499707093732</v>
      </c>
      <c r="Y19" s="174">
        <f>+'Capital Goods'!Y19+Transportation!Y19+'Comm &amp; Prof Svcs'!Y19</f>
        <v>611.90431545233025</v>
      </c>
      <c r="Z19" s="174"/>
      <c r="AA19" s="174"/>
      <c r="AB19" s="175"/>
      <c r="AC19" s="175"/>
      <c r="AE19" s="174">
        <f>+'Capital Goods'!AE19+Transportation!AE19+'Comm &amp; Prof Svcs'!AE19</f>
        <v>2474.1801372454629</v>
      </c>
      <c r="AF19" s="174">
        <f>+'Capital Goods'!AF19+Transportation!AF19+'Comm &amp; Prof Svcs'!AF19</f>
        <v>2435.7575540228845</v>
      </c>
      <c r="AG19" s="174">
        <f>+'Capital Goods'!AG19+Transportation!AG19+'Comm &amp; Prof Svcs'!AG19</f>
        <v>2463.2298756386126</v>
      </c>
    </row>
    <row r="20" spans="1:37" s="187" customFormat="1" ht="12.75" customHeight="1">
      <c r="A20" s="313"/>
      <c r="B20" s="458" t="s">
        <v>54</v>
      </c>
      <c r="C20" s="384">
        <v>3.4741264647106661E-2</v>
      </c>
      <c r="D20" s="384">
        <v>3.8323659367827397E-2</v>
      </c>
      <c r="E20" s="384">
        <v>2.4722480008492347E-2</v>
      </c>
      <c r="F20" s="384">
        <v>6.49855456517936E-3</v>
      </c>
      <c r="G20" s="384">
        <v>5.2108538463352541E-3</v>
      </c>
      <c r="H20" s="384">
        <v>5.9610077937027649E-3</v>
      </c>
      <c r="I20" s="384">
        <v>4.5674137425337769E-3</v>
      </c>
      <c r="J20" s="384">
        <v>3.8400184892826501E-3</v>
      </c>
      <c r="K20" s="384">
        <v>3.8068087832908637E-3</v>
      </c>
      <c r="L20" s="384">
        <v>3.6057969241727276E-3</v>
      </c>
      <c r="M20" s="385">
        <v>6.7347299426938987E-3</v>
      </c>
      <c r="N20" s="384">
        <v>3.2312995451024367E-3</v>
      </c>
      <c r="O20" s="384">
        <v>4.5028964880739391E-3</v>
      </c>
      <c r="P20" s="384">
        <v>7.4090893885076087E-3</v>
      </c>
      <c r="Q20" s="384">
        <v>3.5063601258507214E-3</v>
      </c>
      <c r="R20" s="385">
        <v>9.6363383411165182E-3</v>
      </c>
      <c r="S20" s="384">
        <v>1.205218597951572E-2</v>
      </c>
      <c r="T20" s="384">
        <v>1.6512759721304275E-2</v>
      </c>
      <c r="U20" s="384">
        <v>2.7789125654287448E-2</v>
      </c>
      <c r="V20" s="384">
        <v>1.2283315666706256E-2</v>
      </c>
      <c r="W20" s="385">
        <v>1.7092992353698096E-2</v>
      </c>
      <c r="X20" s="384">
        <v>1.5728816702640612E-2</v>
      </c>
      <c r="Y20" s="384">
        <v>1.8114997272583169E-2</v>
      </c>
      <c r="Z20" s="384"/>
      <c r="AA20" s="384"/>
      <c r="AB20" s="385"/>
      <c r="AC20" s="385"/>
      <c r="AD20" s="311"/>
      <c r="AE20" s="384">
        <f>INDEX(C20:AD20,1,MATCH(AE$2,$C$2:$AD$2,0))</f>
        <v>1.7092992353698096E-2</v>
      </c>
      <c r="AF20" s="384">
        <f>+AF19/AF44</f>
        <v>1.7597972193355082E-2</v>
      </c>
      <c r="AG20" s="384">
        <f>+AG19/AG44</f>
        <v>1.7796455474698915E-2</v>
      </c>
      <c r="AH20" s="311"/>
      <c r="AI20" s="311"/>
      <c r="AJ20" s="311"/>
      <c r="AK20" s="311"/>
    </row>
    <row r="21" spans="1:37" ht="12.75" customHeight="1">
      <c r="C21" s="17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174">
        <f>+'Capital Goods'!C22+Transportation!C22+'Comm &amp; Prof Svcs'!C22</f>
        <v>3604.8833578206795</v>
      </c>
      <c r="D22" s="174">
        <f>+'Capital Goods'!D22+Transportation!D22+'Comm &amp; Prof Svcs'!D22</f>
        <v>3382.3958477479814</v>
      </c>
      <c r="E22" s="174">
        <f>+'Capital Goods'!E22+Transportation!E22+'Comm &amp; Prof Svcs'!E22</f>
        <v>18636.589059811442</v>
      </c>
      <c r="F22" s="174">
        <f>+'Capital Goods'!F22+Transportation!F22+'Comm &amp; Prof Svcs'!F22</f>
        <v>9759.832254477009</v>
      </c>
      <c r="G22" s="174">
        <f>+'Capital Goods'!G22+Transportation!G22+'Comm &amp; Prof Svcs'!G22</f>
        <v>8883.1693021900301</v>
      </c>
      <c r="H22" s="174">
        <f>+'Capital Goods'!H22+Transportation!H22+'Comm &amp; Prof Svcs'!H22</f>
        <v>14121.314033225786</v>
      </c>
      <c r="I22" s="174">
        <f>+'Capital Goods'!I22+Transportation!I22+'Comm &amp; Prof Svcs'!I22</f>
        <v>8076.2071290941431</v>
      </c>
      <c r="J22" s="174">
        <f>+'Capital Goods'!J22+Transportation!J22+'Comm &amp; Prof Svcs'!J22</f>
        <v>-5678.8413815063313</v>
      </c>
      <c r="K22" s="174">
        <f>+'Capital Goods'!K22+Transportation!K22+'Comm &amp; Prof Svcs'!K22</f>
        <v>-10857.302497502835</v>
      </c>
      <c r="L22" s="174">
        <f>+'Capital Goods'!L22+Transportation!L22+'Comm &amp; Prof Svcs'!L22</f>
        <v>-7793.3260007989957</v>
      </c>
      <c r="M22" s="175">
        <f>+'Capital Goods'!M22+Transportation!M22+'Comm &amp; Prof Svcs'!M22</f>
        <v>2453.6544975634934</v>
      </c>
      <c r="N22" s="174">
        <f>+'Capital Goods'!N22+Transportation!N22+'Comm &amp; Prof Svcs'!N22</f>
        <v>701.08792044162306</v>
      </c>
      <c r="O22" s="174">
        <f>+'Capital Goods'!O22+Transportation!O22+'Comm &amp; Prof Svcs'!O22</f>
        <v>974.86241597451021</v>
      </c>
      <c r="P22" s="174">
        <f>+'Capital Goods'!P22+Transportation!P22+'Comm &amp; Prof Svcs'!P22</f>
        <v>961.24317949844249</v>
      </c>
      <c r="Q22" s="174">
        <f>+'Capital Goods'!Q22+Transportation!Q22+'Comm &amp; Prof Svcs'!Q22</f>
        <v>-1212.2200936684569</v>
      </c>
      <c r="R22" s="175">
        <f>+'Capital Goods'!R22+Transportation!R22+'Comm &amp; Prof Svcs'!R22</f>
        <v>-6091.5211809215471</v>
      </c>
      <c r="S22" s="174">
        <f>+'Capital Goods'!S22+Transportation!S22+'Comm &amp; Prof Svcs'!S22</f>
        <v>1554.054068469123</v>
      </c>
      <c r="T22" s="174">
        <f>+'Capital Goods'!T22+Transportation!T22+'Comm &amp; Prof Svcs'!T22</f>
        <v>1082.6147660039658</v>
      </c>
      <c r="U22" s="174">
        <f>+'Capital Goods'!U22+Transportation!U22+'Comm &amp; Prof Svcs'!U22</f>
        <v>856.65865987945699</v>
      </c>
      <c r="V22" s="174">
        <f>+'Capital Goods'!V22+Transportation!V22+'Comm &amp; Prof Svcs'!V22</f>
        <v>-124.34249332630168</v>
      </c>
      <c r="W22" s="175">
        <f>+'Capital Goods'!W22+Transportation!W22+'Comm &amp; Prof Svcs'!W22</f>
        <v>3188.0077946188248</v>
      </c>
      <c r="X22" s="174">
        <f>+'Capital Goods'!X22+Transportation!X22+'Comm &amp; Prof Svcs'!X22</f>
        <v>1577.9962037122605</v>
      </c>
      <c r="Y22" s="174">
        <f>+'Capital Goods'!Y22+Transportation!Y22+'Comm &amp; Prof Svcs'!Y22</f>
        <v>1414.319450761169</v>
      </c>
      <c r="Z22" s="174"/>
      <c r="AA22" s="174"/>
      <c r="AB22" s="175"/>
      <c r="AC22" s="175"/>
      <c r="AE22" s="174">
        <f>+'Capital Goods'!AE22+Transportation!AE22+'Comm &amp; Prof Svcs'!AE22</f>
        <v>3188.0077946188248</v>
      </c>
      <c r="AF22" s="174">
        <f>+'Capital Goods'!AF22+Transportation!AF22+'Comm &amp; Prof Svcs'!AF22</f>
        <v>4900</v>
      </c>
      <c r="AG22" s="174">
        <f>+'Capital Goods'!AG22+Transportation!AG22+'Comm &amp; Prof Svcs'!AG22</f>
        <v>5000</v>
      </c>
    </row>
    <row r="23" spans="1:37" ht="12.75" customHeight="1">
      <c r="M23" s="185"/>
      <c r="R23" s="185"/>
      <c r="W23" s="185"/>
      <c r="AB23" s="185"/>
      <c r="AC23" s="185"/>
    </row>
    <row r="24" spans="1:37" s="171" customFormat="1" ht="12.75" customHeight="1">
      <c r="A24" s="286"/>
      <c r="B24" s="178" t="s">
        <v>33</v>
      </c>
      <c r="C24" s="176">
        <f>+'Capital Goods'!C24+Transportation!C24+'Comm &amp; Prof Svcs'!C24</f>
        <v>108889.67842562914</v>
      </c>
      <c r="D24" s="176">
        <f>+'Capital Goods'!D24+Transportation!D24+'Comm &amp; Prof Svcs'!D24</f>
        <v>116329.01405602771</v>
      </c>
      <c r="E24" s="176">
        <f>+'Capital Goods'!E24+Transportation!E24+'Comm &amp; Prof Svcs'!E24</f>
        <v>102904.3336374691</v>
      </c>
      <c r="F24" s="176">
        <f>+'Capital Goods'!F24+Transportation!F24+'Comm &amp; Prof Svcs'!F24</f>
        <v>67678.242851130213</v>
      </c>
      <c r="G24" s="176">
        <f>+'Capital Goods'!G24+Transportation!G24+'Comm &amp; Prof Svcs'!G24</f>
        <v>99785.057589416378</v>
      </c>
      <c r="H24" s="176">
        <f>+'Capital Goods'!H24+Transportation!H24+'Comm &amp; Prof Svcs'!H24</f>
        <v>125265.26735211702</v>
      </c>
      <c r="I24" s="176">
        <f>+'Capital Goods'!I24+Transportation!I24+'Comm &amp; Prof Svcs'!I24</f>
        <v>127884.15081997767</v>
      </c>
      <c r="J24" s="176">
        <f>+'Capital Goods'!J24+Transportation!J24+'Comm &amp; Prof Svcs'!J24</f>
        <v>134241.41190249054</v>
      </c>
      <c r="K24" s="176">
        <f>+'Capital Goods'!K24+Transportation!K24+'Comm &amp; Prof Svcs'!K24</f>
        <v>152457.35597745105</v>
      </c>
      <c r="L24" s="176">
        <f>+'Capital Goods'!L24+Transportation!L24+'Comm &amp; Prof Svcs'!L24</f>
        <v>146141.21943388754</v>
      </c>
      <c r="M24" s="177">
        <f>+'Capital Goods'!M24+Transportation!M24+'Comm &amp; Prof Svcs'!M24</f>
        <v>146859.74601968328</v>
      </c>
      <c r="N24" s="176">
        <f>+'Capital Goods'!N24+Transportation!N24+'Comm &amp; Prof Svcs'!N24</f>
        <v>30756.98849596276</v>
      </c>
      <c r="O24" s="176">
        <f>+'Capital Goods'!O24+Transportation!O24+'Comm &amp; Prof Svcs'!O24</f>
        <v>41190.116959244915</v>
      </c>
      <c r="P24" s="176">
        <f>+'Capital Goods'!P24+Transportation!P24+'Comm &amp; Prof Svcs'!P24</f>
        <v>39361.899613413232</v>
      </c>
      <c r="Q24" s="176">
        <f>+'Capital Goods'!Q24+Transportation!Q24+'Comm &amp; Prof Svcs'!Q24</f>
        <v>36266.072384369436</v>
      </c>
      <c r="R24" s="177">
        <f>+'Capital Goods'!R24+Transportation!R24+'Comm &amp; Prof Svcs'!R24</f>
        <v>145597.42487742787</v>
      </c>
      <c r="S24" s="176">
        <f>+'Capital Goods'!S24+Transportation!S24+'Comm &amp; Prof Svcs'!S24</f>
        <v>36038.502378002704</v>
      </c>
      <c r="T24" s="176">
        <f>+'Capital Goods'!T24+Transportation!T24+'Comm &amp; Prof Svcs'!T24</f>
        <v>43869.95566996617</v>
      </c>
      <c r="U24" s="176">
        <f>+'Capital Goods'!U24+Transportation!U24+'Comm &amp; Prof Svcs'!U24</f>
        <v>41678.096597170588</v>
      </c>
      <c r="V24" s="176">
        <f>+'Capital Goods'!V24+Transportation!V24+'Comm &amp; Prof Svcs'!V24</f>
        <v>37578.604842138142</v>
      </c>
      <c r="W24" s="177">
        <f>+'Capital Goods'!W24+Transportation!W24+'Comm &amp; Prof Svcs'!W24</f>
        <v>163694.21440780879</v>
      </c>
      <c r="X24" s="176">
        <f>+'Capital Goods'!X24+Transportation!X24+'Comm &amp; Prof Svcs'!X24</f>
        <v>36354.315254550434</v>
      </c>
      <c r="Y24" s="176">
        <f>+'Capital Goods'!Y24+Transportation!Y24+'Comm &amp; Prof Svcs'!Y24</f>
        <v>39086.16678093269</v>
      </c>
      <c r="Z24" s="176">
        <f>+'Capital Goods'!Z24+Transportation!Z24+'Comm &amp; Prof Svcs'!Z24</f>
        <v>41879.176968576205</v>
      </c>
      <c r="AA24" s="176">
        <f>+'Capital Goods'!AA24+Transportation!AA24+'Comm &amp; Prof Svcs'!AA24</f>
        <v>39507.443409253821</v>
      </c>
      <c r="AB24" s="177">
        <f>+'Capital Goods'!AB24+Transportation!AB24+'Comm &amp; Prof Svcs'!AB24</f>
        <v>158775.11327667889</v>
      </c>
      <c r="AC24" s="177">
        <f>+'Capital Goods'!AC24+Transportation!AC24+'Comm &amp; Prof Svcs'!AC24</f>
        <v>181590.53630812667</v>
      </c>
      <c r="AE24" s="176">
        <f>+'Capital Goods'!AE24+Transportation!AE24+'Comm &amp; Prof Svcs'!AE24</f>
        <v>163694.21440780879</v>
      </c>
      <c r="AF24" s="176">
        <f>+'Capital Goods'!AF24+Transportation!AF24+'Comm &amp; Prof Svcs'!AF24</f>
        <v>159474.02509719561</v>
      </c>
      <c r="AG24" s="176">
        <f>+'Capital Goods'!AG24+Transportation!AG24+'Comm &amp; Prof Svcs'!AG24</f>
        <v>178232.43902647798</v>
      </c>
      <c r="AI24" s="245">
        <f>+AF24/AB24-1</f>
        <v>4.4018977917452684E-3</v>
      </c>
      <c r="AJ24" s="245">
        <f>+AG24/AC24-1</f>
        <v>-1.8492688825757941E-2</v>
      </c>
    </row>
    <row r="25" spans="1:37" s="234" customFormat="1" ht="12.75" customHeight="1">
      <c r="A25" s="278"/>
      <c r="B25" s="458" t="s">
        <v>52</v>
      </c>
      <c r="C25" s="386">
        <v>0.11664906048450106</v>
      </c>
      <c r="D25" s="386">
        <v>0.11708194362800366</v>
      </c>
      <c r="E25" s="386">
        <v>0.10026569596073664</v>
      </c>
      <c r="F25" s="386">
        <v>7.3932434297555125E-2</v>
      </c>
      <c r="G25" s="386">
        <v>0.1007519983966683</v>
      </c>
      <c r="H25" s="386">
        <v>0.11363676497739852</v>
      </c>
      <c r="I25" s="386">
        <v>0.11404238732578227</v>
      </c>
      <c r="J25" s="386">
        <v>0.11921395454964796</v>
      </c>
      <c r="K25" s="386">
        <v>0.13218622375029568</v>
      </c>
      <c r="L25" s="386">
        <v>0.12995042959541428</v>
      </c>
      <c r="M25" s="459">
        <v>0.12920328111839866</v>
      </c>
      <c r="N25" s="386">
        <v>0.10944669890325867</v>
      </c>
      <c r="O25" s="386">
        <v>0.13570634379467064</v>
      </c>
      <c r="P25" s="386">
        <v>0.12885458262848773</v>
      </c>
      <c r="Q25" s="386">
        <v>0.11597326213191129</v>
      </c>
      <c r="R25" s="459">
        <v>0.12136543889060902</v>
      </c>
      <c r="S25" s="386">
        <v>0.11755965376378381</v>
      </c>
      <c r="T25" s="386">
        <v>0.13305713055180501</v>
      </c>
      <c r="U25" s="386">
        <v>0.12703936844998309</v>
      </c>
      <c r="V25" s="386">
        <v>0.11190714207131128</v>
      </c>
      <c r="W25" s="459">
        <v>0.12633444703849914</v>
      </c>
      <c r="X25" s="386">
        <v>0.11552481571299018</v>
      </c>
      <c r="Y25" s="386">
        <v>0.11910181114963077</v>
      </c>
      <c r="Z25" s="386">
        <v>0.12958457566573189</v>
      </c>
      <c r="AA25" s="386">
        <v>0.11978462136833136</v>
      </c>
      <c r="AB25" s="459">
        <v>0.12254409022445648</v>
      </c>
      <c r="AC25" s="459">
        <v>0.13258031602460107</v>
      </c>
      <c r="AE25" s="384">
        <f>INDEX(C25:AD25,1,MATCH(AE$2,$C$2:$AD$2,0))</f>
        <v>0.12633444703849914</v>
      </c>
      <c r="AF25" s="384">
        <f>+AF24/AF$3</f>
        <v>0.12304557146376477</v>
      </c>
      <c r="AG25" s="384">
        <f>+AG24/AG$3</f>
        <v>0.13131928600555673</v>
      </c>
    </row>
    <row r="26" spans="1:37" ht="12.75" customHeight="1">
      <c r="M26" s="185"/>
      <c r="R26" s="185"/>
      <c r="W26" s="185"/>
      <c r="AB26" s="185"/>
      <c r="AC26" s="185"/>
    </row>
    <row r="27" spans="1:37" ht="12.75" customHeight="1">
      <c r="B27" s="168" t="s">
        <v>51</v>
      </c>
      <c r="C27" s="174">
        <f>+'Capital Goods'!C27+Transportation!C27+'Comm &amp; Prof Svcs'!C27</f>
        <v>36047.189292220959</v>
      </c>
      <c r="D27" s="174">
        <f>+'Capital Goods'!D27+Transportation!D27+'Comm &amp; Prof Svcs'!D27</f>
        <v>31374.191777781212</v>
      </c>
      <c r="E27" s="174">
        <f>+'Capital Goods'!E27+Transportation!E27+'Comm &amp; Prof Svcs'!E27</f>
        <v>29133.799358909713</v>
      </c>
      <c r="F27" s="174">
        <f>+'Capital Goods'!F27+Transportation!F27+'Comm &amp; Prof Svcs'!F27</f>
        <v>17458.805601715638</v>
      </c>
      <c r="G27" s="174">
        <f>+'Capital Goods'!G27+Transportation!G27+'Comm &amp; Prof Svcs'!G27</f>
        <v>26281.919707396835</v>
      </c>
      <c r="H27" s="174">
        <f>+'Capital Goods'!H27+Transportation!H27+'Comm &amp; Prof Svcs'!H27</f>
        <v>36656.589355067983</v>
      </c>
      <c r="I27" s="174">
        <f>+'Capital Goods'!I27+Transportation!I27+'Comm &amp; Prof Svcs'!I27</f>
        <v>35902.31735713777</v>
      </c>
      <c r="J27" s="174">
        <f>+'Capital Goods'!J27+Transportation!J27+'Comm &amp; Prof Svcs'!J27</f>
        <v>34776.143553159447</v>
      </c>
      <c r="K27" s="174">
        <f>+'Capital Goods'!K27+Transportation!K27+'Comm &amp; Prof Svcs'!K27</f>
        <v>40705.471488728377</v>
      </c>
      <c r="L27" s="174">
        <f>+'Capital Goods'!L27+Transportation!L27+'Comm &amp; Prof Svcs'!L27</f>
        <v>34101.229958527947</v>
      </c>
      <c r="M27" s="175">
        <f>+'Capital Goods'!M27+Transportation!M27+'Comm &amp; Prof Svcs'!M27</f>
        <v>38089.81243403293</v>
      </c>
      <c r="N27" s="174">
        <f>+'Capital Goods'!N27+Transportation!N27+'Comm &amp; Prof Svcs'!N27</f>
        <v>7534.1589417508749</v>
      </c>
      <c r="O27" s="174">
        <f>+'Capital Goods'!O27+Transportation!O27+'Comm &amp; Prof Svcs'!O27</f>
        <v>11113.175464329743</v>
      </c>
      <c r="P27" s="174">
        <f>+'Capital Goods'!P27+Transportation!P27+'Comm &amp; Prof Svcs'!P27</f>
        <v>10378.924403079007</v>
      </c>
      <c r="Q27" s="174">
        <f>+'Capital Goods'!Q27+Transportation!Q27+'Comm &amp; Prof Svcs'!Q27</f>
        <v>9580.3952309550805</v>
      </c>
      <c r="R27" s="175">
        <f>+'Capital Goods'!R27+Transportation!R27+'Comm &amp; Prof Svcs'!R27</f>
        <v>35630.858272561229</v>
      </c>
      <c r="S27" s="174">
        <f>+'Capital Goods'!S27+Transportation!S27+'Comm &amp; Prof Svcs'!S27</f>
        <v>6701.8098068277277</v>
      </c>
      <c r="T27" s="174">
        <f>+'Capital Goods'!T27+Transportation!T27+'Comm &amp; Prof Svcs'!T27</f>
        <v>9044.7367980413292</v>
      </c>
      <c r="U27" s="174">
        <f>+'Capital Goods'!U27+Transportation!U27+'Comm &amp; Prof Svcs'!U27</f>
        <v>6804.3628073231394</v>
      </c>
      <c r="V27" s="174">
        <f>+'Capital Goods'!V27+Transportation!V27+'Comm &amp; Prof Svcs'!V27</f>
        <v>4387.0699577389869</v>
      </c>
      <c r="W27" s="175">
        <f>+'Capital Goods'!W27+Transportation!W27+'Comm &amp; Prof Svcs'!W27</f>
        <v>31938.573634336033</v>
      </c>
      <c r="X27" s="174">
        <f>+'Capital Goods'!X27+Transportation!X27+'Comm &amp; Prof Svcs'!X27</f>
        <v>6833.8343935333496</v>
      </c>
      <c r="Y27" s="174">
        <f>+'Capital Goods'!Y27+Transportation!Y27+'Comm &amp; Prof Svcs'!Y27</f>
        <v>7748.2492953595893</v>
      </c>
      <c r="Z27" s="174"/>
      <c r="AA27" s="174"/>
      <c r="AB27" s="175"/>
      <c r="AC27" s="175"/>
      <c r="AE27" s="174">
        <f>+'Capital Goods'!AE27+Transportation!AE27+'Comm &amp; Prof Svcs'!AE27</f>
        <v>31938.573634336033</v>
      </c>
      <c r="AF27" s="174">
        <f>+'Capital Goods'!AF27+Transportation!AF27+'Comm &amp; Prof Svcs'!AF27</f>
        <v>31068.501002462966</v>
      </c>
      <c r="AG27" s="174">
        <f>+'Capital Goods'!AG27+Transportation!AG27+'Comm &amp; Prof Svcs'!AG27</f>
        <v>35737.052570823325</v>
      </c>
    </row>
    <row r="28" spans="1:37" s="234" customFormat="1" ht="12.75" customHeight="1">
      <c r="A28" s="278"/>
      <c r="B28" s="458" t="s">
        <v>50</v>
      </c>
      <c r="C28" s="386">
        <f t="shared" ref="C28:Y28" si="6">+C27/C24</f>
        <v>0.33104321560505778</v>
      </c>
      <c r="D28" s="384">
        <f t="shared" si="6"/>
        <v>0.26970220655932331</v>
      </c>
      <c r="E28" s="384">
        <f t="shared" si="6"/>
        <v>0.28311537842077467</v>
      </c>
      <c r="F28" s="384">
        <f t="shared" si="6"/>
        <v>0.25796777318996367</v>
      </c>
      <c r="G28" s="384">
        <f t="shared" si="6"/>
        <v>0.26338532383814955</v>
      </c>
      <c r="H28" s="384">
        <f t="shared" si="6"/>
        <v>0.29263170973025887</v>
      </c>
      <c r="I28" s="384">
        <f t="shared" si="6"/>
        <v>0.28074094504234076</v>
      </c>
      <c r="J28" s="384">
        <f t="shared" si="6"/>
        <v>0.25905674754389452</v>
      </c>
      <c r="K28" s="384">
        <f t="shared" si="6"/>
        <v>0.266995785331269</v>
      </c>
      <c r="L28" s="384">
        <f t="shared" si="6"/>
        <v>0.23334436438006401</v>
      </c>
      <c r="M28" s="385">
        <f t="shared" si="6"/>
        <v>0.25936182968018912</v>
      </c>
      <c r="N28" s="384">
        <f t="shared" si="6"/>
        <v>0.2449576278490278</v>
      </c>
      <c r="O28" s="384">
        <f t="shared" si="6"/>
        <v>0.26980198855287413</v>
      </c>
      <c r="P28" s="384">
        <f t="shared" si="6"/>
        <v>0.26367945919820934</v>
      </c>
      <c r="Q28" s="384">
        <f t="shared" si="6"/>
        <v>0.2641696384823905</v>
      </c>
      <c r="R28" s="385">
        <f t="shared" si="6"/>
        <v>0.24472176140860524</v>
      </c>
      <c r="S28" s="384">
        <f t="shared" si="6"/>
        <v>0.18596249468230955</v>
      </c>
      <c r="T28" s="384">
        <f t="shared" si="6"/>
        <v>0.20617155089202541</v>
      </c>
      <c r="U28" s="384">
        <f t="shared" si="6"/>
        <v>0.16325992218620342</v>
      </c>
      <c r="V28" s="384">
        <f t="shared" si="6"/>
        <v>0.11674382208089905</v>
      </c>
      <c r="W28" s="385">
        <f t="shared" si="6"/>
        <v>0.19511119406314492</v>
      </c>
      <c r="X28" s="384">
        <f t="shared" si="6"/>
        <v>0.18797863047848123</v>
      </c>
      <c r="Y28" s="384">
        <f t="shared" si="6"/>
        <v>0.19823507735579227</v>
      </c>
      <c r="Z28" s="384"/>
      <c r="AA28" s="384"/>
      <c r="AB28" s="385"/>
      <c r="AC28" s="385"/>
      <c r="AE28" s="384">
        <f>INDEX(C28:AD28,1,MATCH(AE$2,$C$2:$AD$2,0))</f>
        <v>0.19511119406314492</v>
      </c>
      <c r="AF28" s="384">
        <f>+AF27/AF24</f>
        <v>0.19481856674481915</v>
      </c>
      <c r="AG28" s="384">
        <f>+AG27/AG24</f>
        <v>0.20050812728604514</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f>+'Capital Goods'!C30+Transportation!C30+'Comm &amp; Prof Svcs'!C30</f>
        <v>1380.2594274502965</v>
      </c>
      <c r="D30" s="174">
        <f>+'Capital Goods'!D30+Transportation!D30+'Comm &amp; Prof Svcs'!D30</f>
        <v>1440.8248571878974</v>
      </c>
      <c r="E30" s="174">
        <f>+'Capital Goods'!E30+Transportation!E30+'Comm &amp; Prof Svcs'!E30</f>
        <v>1125.2685753047942</v>
      </c>
      <c r="F30" s="174">
        <f>+'Capital Goods'!F30+Transportation!F30+'Comm &amp; Prof Svcs'!F30</f>
        <v>845.06825700993011</v>
      </c>
      <c r="G30" s="174">
        <f>+'Capital Goods'!G30+Transportation!G30+'Comm &amp; Prof Svcs'!G30</f>
        <v>1369.0786161498752</v>
      </c>
      <c r="H30" s="174">
        <f>+'Capital Goods'!H30+Transportation!H30+'Comm &amp; Prof Svcs'!H30</f>
        <v>1193.0799470610059</v>
      </c>
      <c r="I30" s="174">
        <f>+'Capital Goods'!I30+Transportation!I30+'Comm &amp; Prof Svcs'!I30</f>
        <v>1027.0375503547939</v>
      </c>
      <c r="J30" s="174">
        <f>+'Capital Goods'!J30+Transportation!J30+'Comm &amp; Prof Svcs'!J30</f>
        <v>1144.4706612745274</v>
      </c>
      <c r="K30" s="174">
        <f>+'Capital Goods'!K30+Transportation!K30+'Comm &amp; Prof Svcs'!K30</f>
        <v>779.69923335109161</v>
      </c>
      <c r="L30" s="174">
        <f>+'Capital Goods'!L30+Transportation!L30+'Comm &amp; Prof Svcs'!L30</f>
        <v>689.50793876530793</v>
      </c>
      <c r="M30" s="175">
        <f>+'Capital Goods'!M30+Transportation!M30+'Comm &amp; Prof Svcs'!M30</f>
        <v>391.17803823073041</v>
      </c>
      <c r="N30" s="174">
        <f>+'Capital Goods'!N30+Transportation!N30+'Comm &amp; Prof Svcs'!N30</f>
        <v>76.982964443995385</v>
      </c>
      <c r="O30" s="174">
        <f>+'Capital Goods'!O30+Transportation!O30+'Comm &amp; Prof Svcs'!O30</f>
        <v>206.998986188977</v>
      </c>
      <c r="P30" s="174">
        <f>+'Capital Goods'!P30+Transportation!P30+'Comm &amp; Prof Svcs'!P30</f>
        <v>78.391371210640969</v>
      </c>
      <c r="Q30" s="174">
        <f>+'Capital Goods'!Q30+Transportation!Q30+'Comm &amp; Prof Svcs'!Q30</f>
        <v>94.675334548575492</v>
      </c>
      <c r="R30" s="175">
        <f>+'Capital Goods'!R30+Transportation!R30+'Comm &amp; Prof Svcs'!R30</f>
        <v>350.44644624922216</v>
      </c>
      <c r="S30" s="174">
        <f>+'Capital Goods'!S30+Transportation!S30+'Comm &amp; Prof Svcs'!S30</f>
        <v>197.86304359866574</v>
      </c>
      <c r="T30" s="174">
        <f>+'Capital Goods'!T30+Transportation!T30+'Comm &amp; Prof Svcs'!T30</f>
        <v>95.643131327816548</v>
      </c>
      <c r="U30" s="174">
        <f>+'Capital Goods'!U30+Transportation!U30+'Comm &amp; Prof Svcs'!U30</f>
        <v>131.52277754510277</v>
      </c>
      <c r="V30" s="174">
        <f>+'Capital Goods'!V30+Transportation!V30+'Comm &amp; Prof Svcs'!V30</f>
        <v>332.59973981793007</v>
      </c>
      <c r="W30" s="175">
        <f>+'Capital Goods'!W30+Transportation!W30+'Comm &amp; Prof Svcs'!W30</f>
        <v>738.90520047885764</v>
      </c>
      <c r="X30" s="174">
        <f>+'Capital Goods'!X30+Transportation!X30+'Comm &amp; Prof Svcs'!X30</f>
        <v>238.24388978585225</v>
      </c>
      <c r="Y30" s="174">
        <f>+'Capital Goods'!Y30+Transportation!Y30+'Comm &amp; Prof Svcs'!Y30</f>
        <v>220.82310562807228</v>
      </c>
      <c r="Z30" s="174"/>
      <c r="AA30" s="174"/>
      <c r="AB30" s="175"/>
      <c r="AC30" s="175"/>
      <c r="AE30" s="174">
        <f>+'Capital Goods'!AE30+Transportation!AE30+'Comm &amp; Prof Svcs'!AE30</f>
        <v>738.90520047885764</v>
      </c>
      <c r="AF30" s="174">
        <f>+'Capital Goods'!AF30+Transportation!AF30+'Comm &amp; Prof Svcs'!AF30</f>
        <v>697.71967711072853</v>
      </c>
      <c r="AG30" s="174">
        <f>+'Capital Goods'!AG30+Transportation!AG30+'Comm &amp; Prof Svcs'!AG30</f>
        <v>803.3834614722017</v>
      </c>
    </row>
    <row r="31" spans="1:37" s="234" customFormat="1" ht="12.75" customHeight="1">
      <c r="A31" s="278"/>
      <c r="B31" s="458" t="s">
        <v>49</v>
      </c>
      <c r="C31" s="386">
        <f t="shared" ref="C31:Y31" si="7">+C30/C24</f>
        <v>1.2675759974743645E-2</v>
      </c>
      <c r="D31" s="384">
        <f t="shared" si="7"/>
        <v>1.2385773823321075E-2</v>
      </c>
      <c r="E31" s="384">
        <f t="shared" si="7"/>
        <v>1.0935094135773754E-2</v>
      </c>
      <c r="F31" s="384">
        <f t="shared" si="7"/>
        <v>1.2486557295360065E-2</v>
      </c>
      <c r="G31" s="384">
        <f t="shared" si="7"/>
        <v>1.3720276855310303E-2</v>
      </c>
      <c r="H31" s="384">
        <f t="shared" si="7"/>
        <v>9.5244274193523482E-3</v>
      </c>
      <c r="I31" s="384">
        <f t="shared" si="7"/>
        <v>8.0309994926623333E-3</v>
      </c>
      <c r="J31" s="384">
        <f t="shared" si="7"/>
        <v>8.5254665088433448E-3</v>
      </c>
      <c r="K31" s="384">
        <f t="shared" si="7"/>
        <v>5.1142119601392776E-3</v>
      </c>
      <c r="L31" s="384">
        <f t="shared" si="7"/>
        <v>4.7180935087053431E-3</v>
      </c>
      <c r="M31" s="385">
        <f t="shared" si="7"/>
        <v>2.6636164696778224E-3</v>
      </c>
      <c r="N31" s="384">
        <f t="shared" si="7"/>
        <v>2.5029421997573124E-3</v>
      </c>
      <c r="O31" s="384">
        <f t="shared" si="7"/>
        <v>5.0254527413405928E-3</v>
      </c>
      <c r="P31" s="384">
        <f t="shared" si="7"/>
        <v>1.9915545738531325E-3</v>
      </c>
      <c r="Q31" s="384">
        <f t="shared" si="7"/>
        <v>2.6105758998424176E-3</v>
      </c>
      <c r="R31" s="385">
        <f t="shared" si="7"/>
        <v>2.4069549756408656E-3</v>
      </c>
      <c r="S31" s="384">
        <f t="shared" si="7"/>
        <v>5.4903236966760867E-3</v>
      </c>
      <c r="T31" s="384">
        <f t="shared" si="7"/>
        <v>2.1801510821515334E-3</v>
      </c>
      <c r="U31" s="384">
        <f t="shared" si="7"/>
        <v>3.1556809999339435E-3</v>
      </c>
      <c r="V31" s="384">
        <f t="shared" si="7"/>
        <v>8.8507740299335145E-3</v>
      </c>
      <c r="W31" s="385">
        <f t="shared" si="7"/>
        <v>4.5139359576755406E-3</v>
      </c>
      <c r="X31" s="384">
        <f t="shared" si="7"/>
        <v>6.5533868020256963E-3</v>
      </c>
      <c r="Y31" s="384">
        <f t="shared" si="7"/>
        <v>5.6496485538151025E-3</v>
      </c>
      <c r="Z31" s="384"/>
      <c r="AA31" s="384"/>
      <c r="AB31" s="385"/>
      <c r="AC31" s="385"/>
      <c r="AE31" s="384">
        <f>INDEX(C31:AD31,1,MATCH(AE$2,$C$2:$AD$2,0))</f>
        <v>4.5139359576755406E-3</v>
      </c>
      <c r="AF31" s="384">
        <f>+AF30/AF24</f>
        <v>4.3751305373115465E-3</v>
      </c>
      <c r="AG31" s="384">
        <f>+AG30/AG24</f>
        <v>4.5075041662469319E-3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f>+'Capital Goods'!C33+Transportation!C33+'Comm &amp; Prof Svcs'!C33</f>
        <v>101.11440834968504</v>
      </c>
      <c r="D33" s="174">
        <f>+'Capital Goods'!D33+Transportation!D33+'Comm &amp; Prof Svcs'!D33</f>
        <v>110.77814436225613</v>
      </c>
      <c r="E33" s="174">
        <f>+'Capital Goods'!E33+Transportation!E33+'Comm &amp; Prof Svcs'!E33</f>
        <v>82.120570404214959</v>
      </c>
      <c r="F33" s="174">
        <f>+'Capital Goods'!F33+Transportation!F33+'Comm &amp; Prof Svcs'!F33</f>
        <v>-26.340406863194893</v>
      </c>
      <c r="G33" s="174">
        <f>+'Capital Goods'!G33+Transportation!G33+'Comm &amp; Prof Svcs'!G33</f>
        <v>13.739577692206959</v>
      </c>
      <c r="H33" s="174">
        <f>+'Capital Goods'!H33+Transportation!H33+'Comm &amp; Prof Svcs'!H33</f>
        <v>-12.0126963081761</v>
      </c>
      <c r="I33" s="174">
        <f>+'Capital Goods'!I33+Transportation!I33+'Comm &amp; Prof Svcs'!I33</f>
        <v>5.2138146383694703</v>
      </c>
      <c r="J33" s="174">
        <f>+'Capital Goods'!J33+Transportation!J33+'Comm &amp; Prof Svcs'!J33</f>
        <v>-34.938915318767258</v>
      </c>
      <c r="K33" s="174">
        <f>+'Capital Goods'!K33+Transportation!K33+'Comm &amp; Prof Svcs'!K33</f>
        <v>140.15681826380606</v>
      </c>
      <c r="L33" s="174">
        <f>+'Capital Goods'!L33+Transportation!L33+'Comm &amp; Prof Svcs'!L33</f>
        <v>4.6215894381178089</v>
      </c>
      <c r="M33" s="175">
        <f>+'Capital Goods'!M33+Transportation!M33+'Comm &amp; Prof Svcs'!M33</f>
        <v>-4.8073948609809065</v>
      </c>
      <c r="N33" s="174">
        <f>+'Capital Goods'!N33+Transportation!N33+'Comm &amp; Prof Svcs'!N33</f>
        <v>-1.9741876013035966</v>
      </c>
      <c r="O33" s="174">
        <f>+'Capital Goods'!O33+Transportation!O33+'Comm &amp; Prof Svcs'!O33</f>
        <v>9.293910631817246</v>
      </c>
      <c r="P33" s="174">
        <f>+'Capital Goods'!P33+Transportation!P33+'Comm &amp; Prof Svcs'!P33</f>
        <v>-25.651271764418066</v>
      </c>
      <c r="Q33" s="174">
        <f>+'Capital Goods'!Q33+Transportation!Q33+'Comm &amp; Prof Svcs'!Q33</f>
        <v>12.791028408634745</v>
      </c>
      <c r="R33" s="175">
        <f>+'Capital Goods'!R33+Transportation!R33+'Comm &amp; Prof Svcs'!R33</f>
        <v>-5.4770837596856854</v>
      </c>
      <c r="S33" s="174">
        <f>+'Capital Goods'!S33+Transportation!S33+'Comm &amp; Prof Svcs'!S33</f>
        <v>8.6038435633601651</v>
      </c>
      <c r="T33" s="174">
        <f>+'Capital Goods'!T33+Transportation!T33+'Comm &amp; Prof Svcs'!T33</f>
        <v>17.916215924221223</v>
      </c>
      <c r="U33" s="174">
        <f>+'Capital Goods'!U33+Transportation!U33+'Comm &amp; Prof Svcs'!U33</f>
        <v>15.492656965298107</v>
      </c>
      <c r="V33" s="174">
        <f>+'Capital Goods'!V33+Transportation!V33+'Comm &amp; Prof Svcs'!V33</f>
        <v>10.174230166228826</v>
      </c>
      <c r="W33" s="175">
        <f>+'Capital Goods'!W33+Transportation!W33+'Comm &amp; Prof Svcs'!W33</f>
        <v>51.665683169187737</v>
      </c>
      <c r="X33" s="174">
        <f>+'Capital Goods'!X33+Transportation!X33+'Comm &amp; Prof Svcs'!X33</f>
        <v>13.981972208459071</v>
      </c>
      <c r="Y33" s="174">
        <f>+'Capital Goods'!Y33+Transportation!Y33+'Comm &amp; Prof Svcs'!Y33</f>
        <v>18.292967958490564</v>
      </c>
      <c r="Z33" s="174"/>
      <c r="AA33" s="174"/>
      <c r="AB33" s="175"/>
      <c r="AC33" s="175"/>
      <c r="AE33" s="174">
        <f>+'Capital Goods'!AE33+Transportation!AE33+'Comm &amp; Prof Svcs'!AE33</f>
        <v>51.665683169187737</v>
      </c>
      <c r="AF33" s="174">
        <f>+'Capital Goods'!AF33+Transportation!AF33+'Comm &amp; Prof Svcs'!AF33</f>
        <v>51.665683169187737</v>
      </c>
      <c r="AG33" s="174">
        <f>+'Capital Goods'!AG33+Transportation!AG33+'Comm &amp; Prof Svcs'!AG33</f>
        <v>51.665683169187737</v>
      </c>
    </row>
    <row r="34" spans="1:36" ht="12.75" customHeight="1">
      <c r="M34" s="185"/>
      <c r="R34" s="185"/>
      <c r="W34" s="185"/>
      <c r="AB34" s="185"/>
      <c r="AC34" s="185"/>
    </row>
    <row r="35" spans="1:36" s="171" customFormat="1" ht="12.75" customHeight="1" thickBot="1">
      <c r="A35" s="286"/>
      <c r="B35" s="173" t="s">
        <v>48</v>
      </c>
      <c r="C35" s="170">
        <f t="shared" ref="C35:Y35" si="8">+C24-C27-C30+C33</f>
        <v>71563.344114307576</v>
      </c>
      <c r="D35" s="170">
        <f t="shared" si="8"/>
        <v>83624.775565420845</v>
      </c>
      <c r="E35" s="170">
        <f t="shared" si="8"/>
        <v>72727.386273658805</v>
      </c>
      <c r="F35" s="170">
        <f t="shared" si="8"/>
        <v>49348.028585541455</v>
      </c>
      <c r="G35" s="170">
        <f t="shared" si="8"/>
        <v>72147.798843561875</v>
      </c>
      <c r="H35" s="170">
        <f t="shared" si="8"/>
        <v>87403.585353679853</v>
      </c>
      <c r="I35" s="170">
        <f t="shared" si="8"/>
        <v>90960.00972712347</v>
      </c>
      <c r="J35" s="170">
        <f t="shared" si="8"/>
        <v>98285.858772737804</v>
      </c>
      <c r="K35" s="170">
        <f t="shared" si="8"/>
        <v>111112.34207363539</v>
      </c>
      <c r="L35" s="170">
        <f t="shared" si="8"/>
        <v>111355.10312603239</v>
      </c>
      <c r="M35" s="172">
        <f t="shared" si="8"/>
        <v>108373.94815255863</v>
      </c>
      <c r="N35" s="170">
        <f t="shared" si="8"/>
        <v>23143.872402166588</v>
      </c>
      <c r="O35" s="170">
        <f t="shared" si="8"/>
        <v>29879.236419358014</v>
      </c>
      <c r="P35" s="170">
        <f t="shared" si="8"/>
        <v>28878.932567359167</v>
      </c>
      <c r="Q35" s="170">
        <f t="shared" si="8"/>
        <v>26603.792847274417</v>
      </c>
      <c r="R35" s="172">
        <f t="shared" si="8"/>
        <v>109610.64307485774</v>
      </c>
      <c r="S35" s="170">
        <f t="shared" si="8"/>
        <v>29147.433371139668</v>
      </c>
      <c r="T35" s="170">
        <f t="shared" si="8"/>
        <v>34747.49195652124</v>
      </c>
      <c r="U35" s="170">
        <f t="shared" si="8"/>
        <v>34757.703669267641</v>
      </c>
      <c r="V35" s="170">
        <f t="shared" si="8"/>
        <v>32869.109374747452</v>
      </c>
      <c r="W35" s="172">
        <f t="shared" si="8"/>
        <v>131068.4012561631</v>
      </c>
      <c r="X35" s="170">
        <f t="shared" si="8"/>
        <v>29296.21894343969</v>
      </c>
      <c r="Y35" s="170">
        <f t="shared" si="8"/>
        <v>31135.387347903521</v>
      </c>
      <c r="Z35" s="170"/>
      <c r="AA35" s="170"/>
      <c r="AB35" s="172"/>
      <c r="AC35" s="172"/>
      <c r="AE35" s="170">
        <f>+AE24-AE27-AE30+AE33</f>
        <v>131068.4012561631</v>
      </c>
      <c r="AF35" s="170">
        <f>+AF24-AF27-AF30+AF33</f>
        <v>127759.47010079112</v>
      </c>
      <c r="AG35" s="170">
        <f>+AG24-AG27-AG30+AG33</f>
        <v>141743.66867735164</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f>+'Capital Goods'!C37+Transportation!C37+'Comm &amp; Prof Svcs'!C37</f>
        <v>51.958359400493258</v>
      </c>
      <c r="D37" s="174">
        <f>+'Capital Goods'!D37+Transportation!D37+'Comm &amp; Prof Svcs'!D37</f>
        <v>26.184166229419425</v>
      </c>
      <c r="E37" s="174">
        <f>+'Capital Goods'!E37+Transportation!E37+'Comm &amp; Prof Svcs'!E37</f>
        <v>90.945318285942051</v>
      </c>
      <c r="F37" s="174">
        <f>+'Capital Goods'!F37+Transportation!F37+'Comm &amp; Prof Svcs'!F37</f>
        <v>310.4363592992612</v>
      </c>
      <c r="G37" s="174">
        <f>+'Capital Goods'!G37+Transportation!G37+'Comm &amp; Prof Svcs'!G37</f>
        <v>311.3499531644394</v>
      </c>
      <c r="H37" s="174">
        <f>+'Capital Goods'!H37+Transportation!H37+'Comm &amp; Prof Svcs'!H37</f>
        <v>1030.2345661641832</v>
      </c>
      <c r="I37" s="174">
        <f>+'Capital Goods'!I37+Transportation!I37+'Comm &amp; Prof Svcs'!I37</f>
        <v>0.19984603743052587</v>
      </c>
      <c r="J37" s="174">
        <f>+'Capital Goods'!J37+Transportation!J37+'Comm &amp; Prof Svcs'!J37</f>
        <v>0.19972723824245309</v>
      </c>
      <c r="K37" s="174">
        <f>+'Capital Goods'!K37+Transportation!K37+'Comm &amp; Prof Svcs'!K37</f>
        <v>0.19978947139267816</v>
      </c>
      <c r="L37" s="174">
        <f>+'Capital Goods'!L37+Transportation!L37+'Comm &amp; Prof Svcs'!L37</f>
        <v>86.982762353598858</v>
      </c>
      <c r="M37" s="175">
        <f>+'Capital Goods'!M37+Transportation!M37+'Comm &amp; Prof Svcs'!M37</f>
        <v>722.47186144563909</v>
      </c>
      <c r="N37" s="174">
        <f>+'Capital Goods'!N37+Transportation!N37+'Comm &amp; Prof Svcs'!N37</f>
        <v>48.761902833846889</v>
      </c>
      <c r="O37" s="174">
        <f>+'Capital Goods'!O37+Transportation!O37+'Comm &amp; Prof Svcs'!O37</f>
        <v>198.11377722963439</v>
      </c>
      <c r="P37" s="174">
        <f>+'Capital Goods'!P37+Transportation!P37+'Comm &amp; Prof Svcs'!P37</f>
        <v>50.913922458441455</v>
      </c>
      <c r="Q37" s="174">
        <f>+'Capital Goods'!Q37+Transportation!Q37+'Comm &amp; Prof Svcs'!Q37</f>
        <v>183.91697095435683</v>
      </c>
      <c r="R37" s="175">
        <f>+'Capital Goods'!R37+Transportation!R37+'Comm &amp; Prof Svcs'!R37</f>
        <v>480.64360026060933</v>
      </c>
      <c r="S37" s="174">
        <f>+'Capital Goods'!S37+Transportation!S37+'Comm &amp; Prof Svcs'!S37</f>
        <v>37.887621852825099</v>
      </c>
      <c r="T37" s="174">
        <f>+'Capital Goods'!T37+Transportation!T37+'Comm &amp; Prof Svcs'!T37</f>
        <v>184.7094528106679</v>
      </c>
      <c r="U37" s="174">
        <f>+'Capital Goods'!U37+Transportation!U37+'Comm &amp; Prof Svcs'!U37</f>
        <v>55.004971817627265</v>
      </c>
      <c r="V37" s="174">
        <f>+'Capital Goods'!V37+Transportation!V37+'Comm &amp; Prof Svcs'!V37</f>
        <v>202.77753993754334</v>
      </c>
      <c r="W37" s="175">
        <f>+'Capital Goods'!W37+Transportation!W37+'Comm &amp; Prof Svcs'!W37</f>
        <v>478.66719705762102</v>
      </c>
      <c r="X37" s="174">
        <f>+'Capital Goods'!X37+Transportation!X37+'Comm &amp; Prof Svcs'!X37</f>
        <v>55.892269153179065</v>
      </c>
      <c r="Y37" s="174">
        <f>+'Capital Goods'!Y37+Transportation!Y37+'Comm &amp; Prof Svcs'!Y37</f>
        <v>203.2188047671788</v>
      </c>
      <c r="Z37" s="174"/>
      <c r="AA37" s="174"/>
      <c r="AB37" s="175"/>
      <c r="AC37" s="175"/>
      <c r="AE37" s="174">
        <f>+'Capital Goods'!AE37+Transportation!AE37+'Comm &amp; Prof Svcs'!AE37</f>
        <v>478.66719705762102</v>
      </c>
      <c r="AF37" s="174">
        <f>+'Capital Goods'!AF37+Transportation!AF37+'Comm &amp; Prof Svcs'!AF37</f>
        <v>478.66719705762102</v>
      </c>
      <c r="AG37" s="174">
        <f>+'Capital Goods'!AG37+Transportation!AG37+'Comm &amp; Prof Svcs'!AG37</f>
        <v>478.66719705762102</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f>+'Capital Goods'!C39+Transportation!C39+'Comm &amp; Prof Svcs'!C39</f>
        <v>71511.385754907096</v>
      </c>
      <c r="D39" s="170">
        <f>+'Capital Goods'!D39+Transportation!D39+'Comm &amp; Prof Svcs'!D39</f>
        <v>83598.591399191428</v>
      </c>
      <c r="E39" s="170">
        <f>+'Capital Goods'!E39+Transportation!E39+'Comm &amp; Prof Svcs'!E39</f>
        <v>72636.440955372847</v>
      </c>
      <c r="F39" s="170">
        <f>+'Capital Goods'!F39+Transportation!F39+'Comm &amp; Prof Svcs'!F39</f>
        <v>49037.592226242195</v>
      </c>
      <c r="G39" s="170">
        <f>+'Capital Goods'!G39+Transportation!G39+'Comm &amp; Prof Svcs'!G39</f>
        <v>71836.448890397442</v>
      </c>
      <c r="H39" s="170">
        <f>+'Capital Goods'!H39+Transportation!H39+'Comm &amp; Prof Svcs'!H39</f>
        <v>86373.350787515679</v>
      </c>
      <c r="I39" s="170">
        <f>+'Capital Goods'!I39+Transportation!I39+'Comm &amp; Prof Svcs'!I39</f>
        <v>90959.809881086054</v>
      </c>
      <c r="J39" s="170">
        <f>+'Capital Goods'!J39+Transportation!J39+'Comm &amp; Prof Svcs'!J39</f>
        <v>98285.659045499575</v>
      </c>
      <c r="K39" s="170">
        <f>+'Capital Goods'!K39+Transportation!K39+'Comm &amp; Prof Svcs'!K39</f>
        <v>111112.142284164</v>
      </c>
      <c r="L39" s="170">
        <f>+'Capital Goods'!L39+Transportation!L39+'Comm &amp; Prof Svcs'!L39</f>
        <v>111268.12036367883</v>
      </c>
      <c r="M39" s="172">
        <f>+'Capital Goods'!M39+Transportation!M39+'Comm &amp; Prof Svcs'!M39</f>
        <v>107651.47629111301</v>
      </c>
      <c r="N39" s="170">
        <f>+'Capital Goods'!N39+Transportation!N39+'Comm &amp; Prof Svcs'!N39</f>
        <v>23095.110499332735</v>
      </c>
      <c r="O39" s="170">
        <f>+'Capital Goods'!O39+Transportation!O39+'Comm &amp; Prof Svcs'!O39</f>
        <v>29681.122642128383</v>
      </c>
      <c r="P39" s="170">
        <f>+'Capital Goods'!P39+Transportation!P39+'Comm &amp; Prof Svcs'!P39</f>
        <v>28828.018644900727</v>
      </c>
      <c r="Q39" s="170">
        <f>+'Capital Goods'!Q39+Transportation!Q39+'Comm &amp; Prof Svcs'!Q39</f>
        <v>26419.875876320053</v>
      </c>
      <c r="R39" s="172">
        <f>+'Capital Goods'!R39+Transportation!R39+'Comm &amp; Prof Svcs'!R39</f>
        <v>109129.99947459713</v>
      </c>
      <c r="S39" s="170">
        <f>+'Capital Goods'!S39+Transportation!S39+'Comm &amp; Prof Svcs'!S39</f>
        <v>29109.545749286841</v>
      </c>
      <c r="T39" s="170">
        <f>+'Capital Goods'!T39+Transportation!T39+'Comm &amp; Prof Svcs'!T39</f>
        <v>34562.782503710579</v>
      </c>
      <c r="U39" s="170">
        <f>+'Capital Goods'!U39+Transportation!U39+'Comm &amp; Prof Svcs'!U39</f>
        <v>34702.698697450011</v>
      </c>
      <c r="V39" s="170">
        <f>+'Capital Goods'!V39+Transportation!V39+'Comm &amp; Prof Svcs'!V39</f>
        <v>32666.331834809913</v>
      </c>
      <c r="W39" s="172">
        <f>+'Capital Goods'!W39+Transportation!W39+'Comm &amp; Prof Svcs'!W39</f>
        <v>130589.73405910545</v>
      </c>
      <c r="X39" s="170">
        <f>+'Capital Goods'!X39+Transportation!X39+'Comm &amp; Prof Svcs'!X39</f>
        <v>29240.326674286509</v>
      </c>
      <c r="Y39" s="170">
        <f>+'Capital Goods'!Y39+Transportation!Y39+'Comm &amp; Prof Svcs'!Y39</f>
        <v>30932.168543136337</v>
      </c>
      <c r="Z39" s="170">
        <f>+'Capital Goods'!Z39+Transportation!Z39+'Comm &amp; Prof Svcs'!Z39</f>
        <v>34515.484855155053</v>
      </c>
      <c r="AA39" s="170">
        <f>+'Capital Goods'!AA39+Transportation!AA39+'Comm &amp; Prof Svcs'!AA39</f>
        <v>31307.468217746857</v>
      </c>
      <c r="AB39" s="172">
        <f>+'Capital Goods'!AB39+Transportation!AB39+'Comm &amp; Prof Svcs'!AB39</f>
        <v>126693.87299102114</v>
      </c>
      <c r="AC39" s="172">
        <f>+'Capital Goods'!AC39+Transportation!AC39+'Comm &amp; Prof Svcs'!AC39</f>
        <v>143621.31719450431</v>
      </c>
      <c r="AE39" s="170">
        <f>+'Capital Goods'!AE39+Transportation!AE39+'Comm &amp; Prof Svcs'!AE39</f>
        <v>130589.73405910545</v>
      </c>
      <c r="AF39" s="170">
        <f>+'Capital Goods'!AF39+Transportation!AF39+'Comm &amp; Prof Svcs'!AF39</f>
        <v>127280.80290373349</v>
      </c>
      <c r="AG39" s="170">
        <f>+'Capital Goods'!AG39+Transportation!AG39+'Comm &amp; Prof Svcs'!AG39</f>
        <v>141265.00148029398</v>
      </c>
      <c r="AI39" s="245">
        <f>+AF39/AB39-1</f>
        <v>4.6326621710739424E-3</v>
      </c>
      <c r="AJ39" s="245">
        <f>+AG39/AC39-1</f>
        <v>-1.6406448292207276E-2</v>
      </c>
    </row>
    <row r="40" spans="1:36" s="234" customFormat="1" ht="12.75" customHeight="1" thickTop="1">
      <c r="A40" s="278"/>
      <c r="B40" s="458" t="s">
        <v>47</v>
      </c>
      <c r="C40" s="386">
        <v>7.6228800472220401E-2</v>
      </c>
      <c r="D40" s="386">
        <v>8.422582226401909E-2</v>
      </c>
      <c r="E40" s="386">
        <v>6.9383389759959391E-2</v>
      </c>
      <c r="F40" s="386">
        <v>5.4320751858753132E-2</v>
      </c>
      <c r="G40" s="386">
        <v>7.196815581201936E-2</v>
      </c>
      <c r="H40" s="386">
        <v>7.8469919427586202E-2</v>
      </c>
      <c r="I40" s="386">
        <v>8.0805753660021865E-2</v>
      </c>
      <c r="J40" s="386">
        <v>8.6972701920508072E-2</v>
      </c>
      <c r="K40" s="386">
        <v>9.5964823117440146E-2</v>
      </c>
      <c r="L40" s="386">
        <v>9.8475046893894816E-2</v>
      </c>
      <c r="M40" s="459">
        <v>9.4708892879244916E-2</v>
      </c>
      <c r="N40" s="386">
        <v>8.2182415397715147E-2</v>
      </c>
      <c r="O40" s="386">
        <v>9.7788424283180173E-2</v>
      </c>
      <c r="P40" s="386">
        <v>9.4371012247313521E-2</v>
      </c>
      <c r="Q40" s="386">
        <v>8.4486656234039795E-2</v>
      </c>
      <c r="R40" s="459">
        <v>9.09673388352608E-2</v>
      </c>
      <c r="S40" s="386">
        <v>9.4957001365183882E-2</v>
      </c>
      <c r="T40" s="386">
        <v>0.10482856874592797</v>
      </c>
      <c r="U40" s="386">
        <v>0.10577759749070183</v>
      </c>
      <c r="V40" s="386">
        <v>9.7278647063754969E-2</v>
      </c>
      <c r="W40" s="459">
        <v>0.10078536923828342</v>
      </c>
      <c r="X40" s="386">
        <v>9.2918359946602538E-2</v>
      </c>
      <c r="Y40" s="386">
        <v>9.4255272381183475E-2</v>
      </c>
      <c r="Z40" s="386">
        <v>0.10679948324219235</v>
      </c>
      <c r="AA40" s="386">
        <v>9.4922700707722282E-2</v>
      </c>
      <c r="AB40" s="459">
        <v>9.7783494417307715E-2</v>
      </c>
      <c r="AC40" s="459">
        <v>0.10485876636878849</v>
      </c>
      <c r="AE40" s="384">
        <f>INDEX(C40:AD40,1,MATCH(AE$2,$C$2:$AD$2,0))</f>
        <v>0.10078536923828342</v>
      </c>
      <c r="AF40" s="384">
        <f>+AF39/AF$3</f>
        <v>9.8206207061692238E-2</v>
      </c>
      <c r="AG40" s="384">
        <f>+AG39/AG$3</f>
        <v>0.10408217063791758</v>
      </c>
    </row>
    <row r="41" spans="1:36">
      <c r="A41" s="168"/>
      <c r="B41" s="458" t="s">
        <v>46</v>
      </c>
      <c r="C41" s="386"/>
      <c r="D41" s="384">
        <v>0.1690249114415312</v>
      </c>
      <c r="E41" s="384">
        <v>-0.13112841090196425</v>
      </c>
      <c r="F41" s="384">
        <v>-0.32763917370405526</v>
      </c>
      <c r="G41" s="384">
        <v>0.45919970762783868</v>
      </c>
      <c r="H41" s="384">
        <v>0.19609770385739989</v>
      </c>
      <c r="I41" s="384">
        <v>4.6384922489196789E-2</v>
      </c>
      <c r="J41" s="384">
        <v>7.7205207515060437E-2</v>
      </c>
      <c r="K41" s="384">
        <v>0.13050208304272171</v>
      </c>
      <c r="L41" s="384">
        <v>1.4037896876828437E-3</v>
      </c>
      <c r="M41" s="385">
        <v>-3.250386598375965E-2</v>
      </c>
      <c r="N41" s="384"/>
      <c r="O41" s="384"/>
      <c r="P41" s="384"/>
      <c r="Q41" s="384"/>
      <c r="R41" s="385">
        <v>1.3734351208392948E-2</v>
      </c>
      <c r="S41" s="384">
        <v>0.26042028463677958</v>
      </c>
      <c r="T41" s="384">
        <v>0.16447018936720825</v>
      </c>
      <c r="U41" s="384">
        <v>0.20378369130784635</v>
      </c>
      <c r="V41" s="384">
        <v>0.23643017808757061</v>
      </c>
      <c r="W41" s="385">
        <v>0.19664377062059479</v>
      </c>
      <c r="X41" s="384">
        <v>1.1387558328187941E-2</v>
      </c>
      <c r="Y41" s="384">
        <v>-0.10504402995286766</v>
      </c>
      <c r="Z41" s="384">
        <v>-5.3947920283425876E-3</v>
      </c>
      <c r="AA41" s="384">
        <v>-4.1598292209075738E-2</v>
      </c>
      <c r="AB41" s="385">
        <v>-2.9832827948949148E-2</v>
      </c>
      <c r="AC41" s="385">
        <v>0.13360901994591989</v>
      </c>
      <c r="AD41" s="234"/>
      <c r="AE41" s="384">
        <f>INDEX(C41:AD41,1,MATCH(AE$2,$C$2:$AD$2,0))</f>
        <v>0.19664377062059479</v>
      </c>
      <c r="AF41" s="386">
        <f>+AF39/AE39-1</f>
        <v>-2.533837119137039E-2</v>
      </c>
      <c r="AG41" s="386">
        <f>+AG39/AF39-1</f>
        <v>0.10986887462626371</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f>+'Capital Goods'!C43+Transportation!C43+'Comm &amp; Prof Svcs'!C43</f>
        <v>606360.92769452697</v>
      </c>
      <c r="D43" s="174">
        <f>+'Capital Goods'!D43+Transportation!D43+'Comm &amp; Prof Svcs'!D43</f>
        <v>689658.96167617093</v>
      </c>
      <c r="E43" s="174">
        <f>+'Capital Goods'!E43+Transportation!E43+'Comm &amp; Prof Svcs'!E43</f>
        <v>789468.90100433747</v>
      </c>
      <c r="F43" s="174">
        <f>+'Capital Goods'!F43+Transportation!F43+'Comm &amp; Prof Svcs'!F43</f>
        <v>785861.63896971324</v>
      </c>
      <c r="G43" s="174">
        <f>+'Capital Goods'!G43+Transportation!G43+'Comm &amp; Prof Svcs'!G43</f>
        <v>764390.13809024321</v>
      </c>
      <c r="H43" s="174">
        <f>+'Capital Goods'!H43+Transportation!H43+'Comm &amp; Prof Svcs'!H43</f>
        <v>745393.03046566073</v>
      </c>
      <c r="I43" s="174">
        <f>+'Capital Goods'!I43+Transportation!I43+'Comm &amp; Prof Svcs'!I43</f>
        <v>735482.59048334043</v>
      </c>
      <c r="J43" s="174">
        <f>+'Capital Goods'!J43+Transportation!J43+'Comm &amp; Prof Svcs'!J43</f>
        <v>711945.25905074924</v>
      </c>
      <c r="K43" s="174">
        <f>+'Capital Goods'!K43+Transportation!K43+'Comm &amp; Prof Svcs'!K43</f>
        <v>714531.97038322722</v>
      </c>
      <c r="L43" s="174">
        <f>+'Capital Goods'!L43+Transportation!L43+'Comm &amp; Prof Svcs'!L43</f>
        <v>684211.88634938933</v>
      </c>
      <c r="M43" s="175">
        <f>+'Capital Goods'!M43+Transportation!M43+'Comm &amp; Prof Svcs'!M43</f>
        <v>579082.63898827264</v>
      </c>
      <c r="N43" s="174">
        <f>+'Capital Goods'!N43+Transportation!N43+'Comm &amp; Prof Svcs'!N43</f>
        <v>561626.45856404072</v>
      </c>
      <c r="O43" s="174">
        <f>+'Capital Goods'!O43+Transportation!O43+'Comm &amp; Prof Svcs'!O43</f>
        <v>571563.92666568386</v>
      </c>
      <c r="P43" s="174">
        <f>+'Capital Goods'!P43+Transportation!P43+'Comm &amp; Prof Svcs'!P43</f>
        <v>579186.54941856384</v>
      </c>
      <c r="Q43" s="174">
        <f>+'Capital Goods'!Q43+Transportation!Q43+'Comm &amp; Prof Svcs'!Q43</f>
        <v>593612.08943298075</v>
      </c>
      <c r="R43" s="175">
        <f>+'Capital Goods'!R43+Transportation!R43+'Comm &amp; Prof Svcs'!R43</f>
        <v>576442.50431497011</v>
      </c>
      <c r="S43" s="174">
        <f>+'Capital Goods'!S43+Transportation!S43+'Comm &amp; Prof Svcs'!S43</f>
        <v>601776.16979817522</v>
      </c>
      <c r="T43" s="174">
        <f>+'Capital Goods'!T43+Transportation!T43+'Comm &amp; Prof Svcs'!T43</f>
        <v>603366.41910212685</v>
      </c>
      <c r="U43" s="174">
        <f>+'Capital Goods'!U43+Transportation!U43+'Comm &amp; Prof Svcs'!U43</f>
        <v>609563.99567419337</v>
      </c>
      <c r="V43" s="174">
        <f>+'Capital Goods'!V43+Transportation!V43+'Comm &amp; Prof Svcs'!V43</f>
        <v>629479.9632721988</v>
      </c>
      <c r="W43" s="175">
        <f>+'Capital Goods'!W43+Transportation!W43+'Comm &amp; Prof Svcs'!W43</f>
        <v>610933.71077145857</v>
      </c>
      <c r="X43" s="174">
        <f>+'Capital Goods'!X43+Transportation!X43+'Comm &amp; Prof Svcs'!X43</f>
        <v>664048.49182006915</v>
      </c>
      <c r="Y43" s="174">
        <f>+'Capital Goods'!Y43+Transportation!Y43+'Comm &amp; Prof Svcs'!Y43</f>
        <v>694521.31534132583</v>
      </c>
      <c r="Z43" s="174"/>
      <c r="AA43" s="174"/>
      <c r="AB43" s="175"/>
      <c r="AC43" s="175"/>
      <c r="AE43" s="174">
        <f>+'Capital Goods'!AE43+Transportation!AE43+'Comm &amp; Prof Svcs'!AE43</f>
        <v>610933.71077145857</v>
      </c>
      <c r="AF43" s="174">
        <f>+'Capital Goods'!AF43+Transportation!AF43+'Comm &amp; Prof Svcs'!AF43</f>
        <v>693379.88541938423</v>
      </c>
      <c r="AG43" s="268">
        <f>+'Capital Goods'!AG43+Transportation!AG43+'Comm &amp; Prof Svcs'!AG43</f>
        <v>693379.88541938423</v>
      </c>
    </row>
    <row r="44" spans="1:36" ht="12.75" customHeight="1">
      <c r="B44" s="168" t="s">
        <v>40</v>
      </c>
      <c r="C44" s="174">
        <f>+'Capital Goods'!C44+Transportation!C44+'Comm &amp; Prof Svcs'!C44</f>
        <v>69085.114286468714</v>
      </c>
      <c r="D44" s="174">
        <f>+'Capital Goods'!D44+Transportation!D44+'Comm &amp; Prof Svcs'!D44</f>
        <v>80517.376897651484</v>
      </c>
      <c r="E44" s="174">
        <f>+'Capital Goods'!E44+Transportation!E44+'Comm &amp; Prof Svcs'!E44</f>
        <v>87843.504524914693</v>
      </c>
      <c r="F44" s="174">
        <f>+'Capital Goods'!F44+Transportation!F44+'Comm &amp; Prof Svcs'!F44</f>
        <v>129918.36628225927</v>
      </c>
      <c r="G44" s="174">
        <f>+'Capital Goods'!G44+Transportation!G44+'Comm &amp; Prof Svcs'!G44</f>
        <v>167160.4306257334</v>
      </c>
      <c r="H44" s="174">
        <f>+'Capital Goods'!H44+Transportation!H44+'Comm &amp; Prof Svcs'!H44</f>
        <v>188159.57544006567</v>
      </c>
      <c r="I44" s="174">
        <f>+'Capital Goods'!I44+Transportation!I44+'Comm &amp; Prof Svcs'!I44</f>
        <v>187304.71548142293</v>
      </c>
      <c r="J44" s="174">
        <f>+'Capital Goods'!J44+Transportation!J44+'Comm &amp; Prof Svcs'!J44</f>
        <v>202328.87849381613</v>
      </c>
      <c r="K44" s="174">
        <f>+'Capital Goods'!K44+Transportation!K44+'Comm &amp; Prof Svcs'!K44</f>
        <v>208454.37670760049</v>
      </c>
      <c r="L44" s="174">
        <f>+'Capital Goods'!L44+Transportation!L44+'Comm &amp; Prof Svcs'!L44</f>
        <v>205266.58818199704</v>
      </c>
      <c r="M44" s="175">
        <f>+'Capital Goods'!M44+Transportation!M44+'Comm &amp; Prof Svcs'!M44</f>
        <v>173020.35019772075</v>
      </c>
      <c r="N44" s="174">
        <f>+'Capital Goods'!N44+Transportation!N44+'Comm &amp; Prof Svcs'!N44</f>
        <v>162008.70208792583</v>
      </c>
      <c r="O44" s="174">
        <f>+'Capital Goods'!O44+Transportation!O44+'Comm &amp; Prof Svcs'!O44</f>
        <v>162611.67059848283</v>
      </c>
      <c r="P44" s="174">
        <f>+'Capital Goods'!P44+Transportation!P44+'Comm &amp; Prof Svcs'!P44</f>
        <v>164146.15709798125</v>
      </c>
      <c r="Q44" s="174">
        <f>+'Capital Goods'!Q44+Transportation!Q44+'Comm &amp; Prof Svcs'!Q44</f>
        <v>168959.85513930462</v>
      </c>
      <c r="R44" s="175">
        <f>+'Capital Goods'!R44+Transportation!R44+'Comm &amp; Prof Svcs'!R44</f>
        <v>164349.64438318944</v>
      </c>
      <c r="S44" s="174">
        <f>+'Capital Goods'!S44+Transportation!S44+'Comm &amp; Prof Svcs'!S44</f>
        <v>162393.3614448905</v>
      </c>
      <c r="T44" s="174">
        <f>+'Capital Goods'!T44+Transportation!T44+'Comm &amp; Prof Svcs'!T44</f>
        <v>144569.10135869824</v>
      </c>
      <c r="U44" s="174">
        <f>+'Capital Goods'!U44+Transportation!U44+'Comm &amp; Prof Svcs'!U44</f>
        <v>136480.69317487258</v>
      </c>
      <c r="V44" s="174">
        <f>+'Capital Goods'!V44+Transportation!V44+'Comm &amp; Prof Svcs'!V44</f>
        <v>135445.71932222659</v>
      </c>
      <c r="W44" s="175">
        <f>+'Capital Goods'!W44+Transportation!W44+'Comm &amp; Prof Svcs'!W44</f>
        <v>144748.2152948</v>
      </c>
      <c r="X44" s="174">
        <f>+'Capital Goods'!X44+Transportation!X44+'Comm &amp; Prof Svcs'!X44</f>
        <v>133094.56317411968</v>
      </c>
      <c r="Y44" s="174">
        <f>+'Capital Goods'!Y44+Transportation!Y44+'Comm &amp; Prof Svcs'!Y44</f>
        <v>135115.51920097502</v>
      </c>
      <c r="Z44" s="174"/>
      <c r="AA44" s="174"/>
      <c r="AB44" s="175"/>
      <c r="AC44" s="175"/>
      <c r="AE44" s="174">
        <f>+'Capital Goods'!AE44+Transportation!AE44+'Comm &amp; Prof Svcs'!AE44</f>
        <v>144748.2152948</v>
      </c>
      <c r="AF44" s="456">
        <f>+'Capital Goods'!AF44+Transportation!AF44+'Comm &amp; Prof Svcs'!AF44</f>
        <v>138411.26280121162</v>
      </c>
      <c r="AG44" s="292">
        <f>+'Capital Goods'!AG44+Transportation!AG44+'Comm &amp; Prof Svcs'!AG44</f>
        <v>138411.26280121162</v>
      </c>
    </row>
    <row r="45" spans="1:36" ht="12.75" customHeight="1">
      <c r="M45" s="185"/>
      <c r="R45" s="185"/>
      <c r="W45" s="185"/>
      <c r="AB45" s="185"/>
      <c r="AC45" s="185"/>
    </row>
  </sheetData>
  <mergeCells count="1">
    <mergeCell ref="AI1:AJ1"/>
  </mergeCells>
  <pageMargins left="0.7" right="0.7" top="0.75" bottom="0.75" header="0.3" footer="0.3"/>
  <pageSetup orientation="portrait" horizontalDpi="90" verticalDpi="90"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W5" sqref="W5"/>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75</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678788.01554221159</v>
      </c>
      <c r="D3" s="179">
        <v>726654.55197344313</v>
      </c>
      <c r="E3" s="179">
        <v>784387.61370840645</v>
      </c>
      <c r="F3" s="179">
        <v>697587.77361054486</v>
      </c>
      <c r="G3" s="179">
        <v>730885.3973097757</v>
      </c>
      <c r="H3" s="179">
        <v>783531.61455300462</v>
      </c>
      <c r="I3" s="179">
        <v>812827.57748818456</v>
      </c>
      <c r="J3" s="179">
        <v>809930.4505347287</v>
      </c>
      <c r="K3" s="179">
        <v>798561.4909843686</v>
      </c>
      <c r="L3" s="179">
        <v>784922.88759211963</v>
      </c>
      <c r="M3" s="180">
        <v>786944.75696662336</v>
      </c>
      <c r="N3" s="179">
        <v>193979.48188942869</v>
      </c>
      <c r="O3" s="179">
        <v>207954.76378333062</v>
      </c>
      <c r="P3" s="179">
        <v>212923.36231834526</v>
      </c>
      <c r="Q3" s="179">
        <v>218081.64785034431</v>
      </c>
      <c r="R3" s="180">
        <v>829270.19628633454</v>
      </c>
      <c r="S3" s="179">
        <v>215158.75601305239</v>
      </c>
      <c r="T3" s="179">
        <v>229687.436984598</v>
      </c>
      <c r="U3" s="179">
        <v>227945.9549600188</v>
      </c>
      <c r="V3" s="179">
        <v>234922.19351276965</v>
      </c>
      <c r="W3" s="180">
        <v>903821.75973201555</v>
      </c>
      <c r="X3" s="179">
        <v>221360.76207573302</v>
      </c>
      <c r="Y3" s="179">
        <v>225072.46520348615</v>
      </c>
      <c r="Z3" s="179">
        <v>220677.98219611568</v>
      </c>
      <c r="AA3" s="179">
        <v>227000.38662786936</v>
      </c>
      <c r="AB3" s="180">
        <v>892518.08263622108</v>
      </c>
      <c r="AC3" s="180">
        <v>949867.56413270684</v>
      </c>
      <c r="AE3" s="179">
        <f>INDEX(C3:AD3,1,MATCH(AE$2,$C$2:$AD$2,0))</f>
        <v>903821.75973201555</v>
      </c>
      <c r="AF3" s="179">
        <f>+AE3*(1+AF4)</f>
        <v>892975.89861523139</v>
      </c>
      <c r="AG3" s="179">
        <f>+AF3*(1+AG4)</f>
        <v>937624.69354599295</v>
      </c>
      <c r="AI3" s="245">
        <f>+AF3/AB3-1</f>
        <v>5.1294868744622413E-4</v>
      </c>
      <c r="AJ3" s="245">
        <f>+AG3/AC3-1</f>
        <v>-1.2889029006788344E-2</v>
      </c>
    </row>
    <row r="4" spans="1:37" s="234" customFormat="1" ht="12.75" customHeight="1">
      <c r="A4" s="278"/>
      <c r="B4" s="458" t="s">
        <v>60</v>
      </c>
      <c r="C4" s="386"/>
      <c r="D4" s="384">
        <v>7.0517651071072773E-2</v>
      </c>
      <c r="E4" s="384">
        <v>6.975181328269886E-2</v>
      </c>
      <c r="F4" s="384">
        <v>-0.11864015026982744</v>
      </c>
      <c r="G4" s="384">
        <v>4.5119347818491251E-2</v>
      </c>
      <c r="H4" s="384">
        <v>7.2030741668950737E-2</v>
      </c>
      <c r="I4" s="384">
        <v>3.1032535170296693E-2</v>
      </c>
      <c r="J4" s="384">
        <v>-3.5642577019945332E-3</v>
      </c>
      <c r="K4" s="384">
        <v>-1.4036957794158922E-2</v>
      </c>
      <c r="L4" s="384">
        <v>-3.259654934377898E-2</v>
      </c>
      <c r="M4" s="385">
        <v>2.5758828115027832E-3</v>
      </c>
      <c r="N4" s="384"/>
      <c r="O4" s="384"/>
      <c r="P4" s="384"/>
      <c r="Q4" s="384"/>
      <c r="R4" s="385">
        <v>5.3784511485736042E-2</v>
      </c>
      <c r="S4" s="384">
        <v>0.10918306367936492</v>
      </c>
      <c r="T4" s="384">
        <v>0.10450673408910593</v>
      </c>
      <c r="U4" s="384">
        <v>7.055398937018964E-2</v>
      </c>
      <c r="V4" s="384">
        <v>7.7221287661866755E-2</v>
      </c>
      <c r="W4" s="385">
        <v>8.9900208375436996E-2</v>
      </c>
      <c r="X4" s="384">
        <v>2.8825255256190285E-2</v>
      </c>
      <c r="Y4" s="384">
        <v>-2.0092399661463922E-2</v>
      </c>
      <c r="Z4" s="384">
        <v>-3.1884631447739009E-2</v>
      </c>
      <c r="AA4" s="384">
        <v>-3.3720981259566241E-2</v>
      </c>
      <c r="AB4" s="385">
        <v>-1.2506533477514403E-2</v>
      </c>
      <c r="AC4" s="385">
        <f>+AC3/AB3-1</f>
        <v>6.4255820259790486E-2</v>
      </c>
      <c r="AE4" s="384">
        <f>INDEX(C4:AD4,1,MATCH(AE$2,$C$2:$AD$2,0))</f>
        <v>8.9900208375436996E-2</v>
      </c>
      <c r="AF4" s="476">
        <v>-1.2E-2</v>
      </c>
      <c r="AG4" s="476">
        <v>0.05</v>
      </c>
    </row>
    <row r="5" spans="1:37" s="187" customFormat="1" ht="12.75" customHeight="1">
      <c r="A5" s="313"/>
      <c r="B5" s="458" t="s">
        <v>93</v>
      </c>
      <c r="C5" s="384"/>
      <c r="D5" s="384"/>
      <c r="E5" s="384"/>
      <c r="F5" s="384"/>
      <c r="G5" s="384"/>
      <c r="H5" s="384"/>
      <c r="I5" s="384"/>
      <c r="J5" s="384"/>
      <c r="K5" s="384"/>
      <c r="L5" s="384"/>
      <c r="M5" s="385"/>
      <c r="N5" s="384"/>
      <c r="O5" s="384">
        <v>7.2045155280227258E-2</v>
      </c>
      <c r="P5" s="384">
        <v>2.389268918211207E-2</v>
      </c>
      <c r="Q5" s="384">
        <v>2.4226019520990016E-2</v>
      </c>
      <c r="R5" s="385"/>
      <c r="S5" s="384">
        <v>-1.3402740973865512E-2</v>
      </c>
      <c r="T5" s="384">
        <v>6.7525399573625799E-2</v>
      </c>
      <c r="U5" s="384">
        <v>-7.5819646361240389E-3</v>
      </c>
      <c r="V5" s="384">
        <v>3.0604792061234232E-2</v>
      </c>
      <c r="W5" s="385"/>
      <c r="X5" s="384">
        <v>-5.7727331906167856E-2</v>
      </c>
      <c r="Y5" s="384">
        <v>1.676766511349137E-2</v>
      </c>
      <c r="Z5" s="384">
        <v>-1.952474730037479E-2</v>
      </c>
      <c r="AA5" s="384">
        <v>2.8649910466078898E-2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134317.60661567523</v>
      </c>
      <c r="D7" s="466">
        <f t="shared" si="1"/>
        <v>144754.10663694801</v>
      </c>
      <c r="E7" s="466">
        <f t="shared" si="1"/>
        <v>128314.18527676875</v>
      </c>
      <c r="F7" s="466">
        <f t="shared" si="1"/>
        <v>99399.190319946298</v>
      </c>
      <c r="G7" s="466">
        <f t="shared" si="1"/>
        <v>115840.76313915871</v>
      </c>
      <c r="H7" s="466">
        <f t="shared" si="1"/>
        <v>130323.55427458047</v>
      </c>
      <c r="I7" s="466">
        <f t="shared" si="1"/>
        <v>137621.98809183389</v>
      </c>
      <c r="J7" s="466">
        <f t="shared" si="1"/>
        <v>151793.91656941295</v>
      </c>
      <c r="K7" s="466">
        <f t="shared" si="1"/>
        <v>155063.57641593961</v>
      </c>
      <c r="L7" s="466">
        <f t="shared" si="1"/>
        <v>139149.36681084658</v>
      </c>
      <c r="M7" s="482">
        <f t="shared" si="1"/>
        <v>132931.19556266745</v>
      </c>
      <c r="N7" s="466">
        <f t="shared" si="1"/>
        <v>31312.091118875178</v>
      </c>
      <c r="O7" s="466">
        <f t="shared" si="1"/>
        <v>36119.523469090498</v>
      </c>
      <c r="P7" s="466">
        <f t="shared" si="1"/>
        <v>36781.020122720656</v>
      </c>
      <c r="Q7" s="466">
        <f t="shared" si="1"/>
        <v>38226.010884274816</v>
      </c>
      <c r="R7" s="482">
        <f t="shared" si="1"/>
        <v>145737.32077388462</v>
      </c>
      <c r="S7" s="466">
        <f t="shared" si="1"/>
        <v>36816.384499061176</v>
      </c>
      <c r="T7" s="466">
        <f t="shared" si="1"/>
        <v>40549.220952046824</v>
      </c>
      <c r="U7" s="466">
        <f t="shared" si="1"/>
        <v>40274.059690471011</v>
      </c>
      <c r="V7" s="466">
        <f t="shared" si="1"/>
        <v>40006.234915085995</v>
      </c>
      <c r="W7" s="482">
        <f t="shared" si="1"/>
        <v>159032.69500055112</v>
      </c>
      <c r="X7" s="466">
        <f t="shared" si="1"/>
        <v>38391.459229520842</v>
      </c>
      <c r="Y7" s="466">
        <f t="shared" si="1"/>
        <v>35236.677702067704</v>
      </c>
      <c r="Z7" s="466"/>
      <c r="AA7" s="466"/>
      <c r="AB7" s="482"/>
      <c r="AC7" s="482"/>
      <c r="AE7" s="466"/>
      <c r="AF7" s="466"/>
      <c r="AG7" s="466"/>
    </row>
    <row r="8" spans="1:37" s="234" customFormat="1" ht="12.75" customHeight="1">
      <c r="A8" s="278"/>
      <c r="B8" s="458" t="s">
        <v>58</v>
      </c>
      <c r="C8" s="386">
        <f t="shared" ref="C8:Y8" si="2">+C7/C3</f>
        <v>0.19787857702287684</v>
      </c>
      <c r="D8" s="384">
        <f t="shared" si="2"/>
        <v>0.19920622012732991</v>
      </c>
      <c r="E8" s="384">
        <f t="shared" si="2"/>
        <v>0.16358517528104305</v>
      </c>
      <c r="F8" s="384">
        <f t="shared" si="2"/>
        <v>0.14248986877376052</v>
      </c>
      <c r="G8" s="384">
        <f t="shared" si="2"/>
        <v>0.15849374411575662</v>
      </c>
      <c r="H8" s="384">
        <f t="shared" si="2"/>
        <v>0.16632839295058757</v>
      </c>
      <c r="I8" s="384">
        <f t="shared" si="2"/>
        <v>0.16931264625286954</v>
      </c>
      <c r="J8" s="384">
        <f t="shared" si="2"/>
        <v>0.18741598919906793</v>
      </c>
      <c r="K8" s="384">
        <f t="shared" si="2"/>
        <v>0.1941786301575803</v>
      </c>
      <c r="L8" s="384">
        <f t="shared" si="2"/>
        <v>0.17727775429980161</v>
      </c>
      <c r="M8" s="385">
        <f t="shared" si="2"/>
        <v>0.16892061912333886</v>
      </c>
      <c r="N8" s="384">
        <f t="shared" si="2"/>
        <v>0.16141960383585083</v>
      </c>
      <c r="O8" s="384">
        <f t="shared" si="2"/>
        <v>0.17368932940975401</v>
      </c>
      <c r="P8" s="384">
        <f t="shared" si="2"/>
        <v>0.17274299880596825</v>
      </c>
      <c r="Q8" s="384">
        <f t="shared" si="2"/>
        <v>0.17528302478027366</v>
      </c>
      <c r="R8" s="385">
        <f t="shared" si="2"/>
        <v>0.17574165986735127</v>
      </c>
      <c r="S8" s="384">
        <f t="shared" si="2"/>
        <v>0.17111264808032142</v>
      </c>
      <c r="T8" s="384">
        <f t="shared" si="2"/>
        <v>0.17654087434815124</v>
      </c>
      <c r="U8" s="384">
        <f t="shared" si="2"/>
        <v>0.17668249343373954</v>
      </c>
      <c r="V8" s="384">
        <f t="shared" si="2"/>
        <v>0.17029568095238895</v>
      </c>
      <c r="W8" s="385">
        <f t="shared" si="2"/>
        <v>0.1759558157215694</v>
      </c>
      <c r="X8" s="384">
        <f t="shared" si="2"/>
        <v>0.17343389528260736</v>
      </c>
      <c r="Y8" s="384">
        <f t="shared" si="2"/>
        <v>0.15655703450979894</v>
      </c>
      <c r="Z8" s="384"/>
      <c r="AA8" s="384"/>
      <c r="AB8" s="385"/>
      <c r="AC8" s="385"/>
      <c r="AE8" s="384"/>
      <c r="AF8" s="384"/>
      <c r="AG8" s="384"/>
    </row>
    <row r="9" spans="1:37" s="187" customFormat="1" ht="12.75" customHeight="1">
      <c r="A9" s="313"/>
      <c r="B9" s="465" t="s">
        <v>56</v>
      </c>
      <c r="C9" s="384"/>
      <c r="D9" s="384">
        <f t="shared" ref="D9:M9" si="3">+(D7-C7)/(D$3-C$3)</f>
        <v>0.21803332347362531</v>
      </c>
      <c r="E9" s="384">
        <f t="shared" si="3"/>
        <v>-0.28475748325371059</v>
      </c>
      <c r="F9" s="384">
        <f t="shared" si="3"/>
        <v>0.33312267538998386</v>
      </c>
      <c r="G9" s="384">
        <f t="shared" si="3"/>
        <v>0.49377616155810544</v>
      </c>
      <c r="H9" s="384">
        <f t="shared" si="3"/>
        <v>0.27509651963236664</v>
      </c>
      <c r="I9" s="384">
        <f t="shared" si="3"/>
        <v>0.2491276300902581</v>
      </c>
      <c r="J9" s="384">
        <f t="shared" si="3"/>
        <v>-4.8917181418901929</v>
      </c>
      <c r="K9" s="384">
        <f t="shared" si="3"/>
        <v>-0.28759534520668556</v>
      </c>
      <c r="L9" s="384">
        <f t="shared" si="3"/>
        <v>1.1668503839724025</v>
      </c>
      <c r="M9" s="385">
        <f t="shared" si="3"/>
        <v>-3.0754564694395192</v>
      </c>
      <c r="N9" s="384"/>
      <c r="O9" s="384"/>
      <c r="P9" s="384"/>
      <c r="Q9" s="384"/>
      <c r="R9" s="385">
        <f t="shared" ref="R9:Y9" si="4">+(R7-M7)/(R$3-M$3)</f>
        <v>0.30256331457032981</v>
      </c>
      <c r="S9" s="384">
        <f t="shared" si="4"/>
        <v>0.259890558479831</v>
      </c>
      <c r="T9" s="384">
        <f t="shared" si="4"/>
        <v>0.20382662739795862</v>
      </c>
      <c r="U9" s="384">
        <f t="shared" si="4"/>
        <v>0.23251908981812233</v>
      </c>
      <c r="V9" s="384">
        <f t="shared" si="4"/>
        <v>0.10571059076685495</v>
      </c>
      <c r="W9" s="385">
        <f t="shared" si="4"/>
        <v>0.17833796653176337</v>
      </c>
      <c r="X9" s="384">
        <f t="shared" si="4"/>
        <v>0.2539621397562597</v>
      </c>
      <c r="Y9" s="384">
        <f t="shared" si="4"/>
        <v>1.1511540052579075</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25403.240639232248</v>
      </c>
      <c r="D11" s="174">
        <v>27497.37976370829</v>
      </c>
      <c r="E11" s="174">
        <v>31371.329842132582</v>
      </c>
      <c r="F11" s="174">
        <v>30747.717064991924</v>
      </c>
      <c r="G11" s="174">
        <v>30120.07015690612</v>
      </c>
      <c r="H11" s="174">
        <v>29598.079979312341</v>
      </c>
      <c r="I11" s="174">
        <v>30755.931478748487</v>
      </c>
      <c r="J11" s="174">
        <v>32480.618689137253</v>
      </c>
      <c r="K11" s="174">
        <v>28142.435814614375</v>
      </c>
      <c r="L11" s="174">
        <v>28920.671524301553</v>
      </c>
      <c r="M11" s="175">
        <v>30453.717518494705</v>
      </c>
      <c r="N11" s="174">
        <v>7685.0761475733398</v>
      </c>
      <c r="O11" s="174">
        <v>7819.3757493898784</v>
      </c>
      <c r="P11" s="174">
        <v>8331.2027924319937</v>
      </c>
      <c r="Q11" s="174">
        <v>8861.5324793028194</v>
      </c>
      <c r="R11" s="175">
        <v>32403.131941274874</v>
      </c>
      <c r="S11" s="174">
        <v>8455.361968976451</v>
      </c>
      <c r="T11" s="174">
        <v>8638.6244338219676</v>
      </c>
      <c r="U11" s="174">
        <v>9214.2022261922557</v>
      </c>
      <c r="V11" s="174">
        <v>9046.2366334843828</v>
      </c>
      <c r="W11" s="175">
        <v>34788.815327861244</v>
      </c>
      <c r="X11" s="174">
        <v>8747.1907630466667</v>
      </c>
      <c r="Y11" s="174">
        <v>8921.6476791996756</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108914.36597644299</v>
      </c>
      <c r="D13" s="176">
        <v>117256.72687323971</v>
      </c>
      <c r="E13" s="176">
        <v>96942.855434636178</v>
      </c>
      <c r="F13" s="176">
        <v>68651.47325495437</v>
      </c>
      <c r="G13" s="176">
        <v>85720.692982252585</v>
      </c>
      <c r="H13" s="176">
        <v>100725.47429526813</v>
      </c>
      <c r="I13" s="176">
        <v>106866.0566130854</v>
      </c>
      <c r="J13" s="176">
        <v>119313.29788027568</v>
      </c>
      <c r="K13" s="176">
        <v>126921.14060132523</v>
      </c>
      <c r="L13" s="176">
        <v>110228.69528654501</v>
      </c>
      <c r="M13" s="177">
        <v>102477.47804417275</v>
      </c>
      <c r="N13" s="176">
        <v>23627.014971301836</v>
      </c>
      <c r="O13" s="176">
        <v>28300.147719700621</v>
      </c>
      <c r="P13" s="176">
        <v>28449.817330288664</v>
      </c>
      <c r="Q13" s="176">
        <v>29364.478404971993</v>
      </c>
      <c r="R13" s="177">
        <v>113334.18883260974</v>
      </c>
      <c r="S13" s="176">
        <v>28361.022530084723</v>
      </c>
      <c r="T13" s="176">
        <v>31910.596518224858</v>
      </c>
      <c r="U13" s="176">
        <v>31059.857464278753</v>
      </c>
      <c r="V13" s="176">
        <v>30959.998281601613</v>
      </c>
      <c r="W13" s="177">
        <v>124243.87967268986</v>
      </c>
      <c r="X13" s="176">
        <v>29644.268466474176</v>
      </c>
      <c r="Y13" s="176">
        <v>26315.030022868028</v>
      </c>
      <c r="Z13" s="176">
        <v>30606.135863617219</v>
      </c>
      <c r="AA13" s="176">
        <v>30019.979986127655</v>
      </c>
      <c r="AB13" s="177">
        <v>116806.88573054224</v>
      </c>
      <c r="AC13" s="177">
        <v>137291.84144392709</v>
      </c>
      <c r="AE13" s="176">
        <f>INDEX(C13:AD13,1,MATCH(AE$2,$C$2:$AD$2,0))</f>
        <v>124243.87967268986</v>
      </c>
      <c r="AF13" s="481">
        <f>+AF3*AF14</f>
        <v>116979.84271859532</v>
      </c>
      <c r="AG13" s="481">
        <f>+AG3*AG14</f>
        <v>133142.70648353099</v>
      </c>
      <c r="AI13" s="245">
        <f>+AF13/AB13-1</f>
        <v>1.4807088381079136E-3</v>
      </c>
      <c r="AJ13" s="245">
        <f>+AG13/AC13-1</f>
        <v>-3.0221278385946126E-2</v>
      </c>
    </row>
    <row r="14" spans="1:37" s="234" customFormat="1" ht="12.75" customHeight="1">
      <c r="A14" s="278"/>
      <c r="B14" s="458" t="s">
        <v>57</v>
      </c>
      <c r="C14" s="386">
        <v>0.15430804494035194</v>
      </c>
      <c r="D14" s="386">
        <v>0.16136515838894114</v>
      </c>
      <c r="E14" s="386">
        <v>0.12203655427974347</v>
      </c>
      <c r="F14" s="386">
        <v>0.1015406984687811</v>
      </c>
      <c r="G14" s="386">
        <v>0.11693103968748253</v>
      </c>
      <c r="H14" s="386">
        <v>0.12658524242392005</v>
      </c>
      <c r="I14" s="386">
        <v>0.13190147328284532</v>
      </c>
      <c r="J14" s="386">
        <v>0.14685474779333596</v>
      </c>
      <c r="K14" s="386">
        <v>0.15727568693707258</v>
      </c>
      <c r="L14" s="386">
        <v>0.14139078555557316</v>
      </c>
      <c r="M14" s="459">
        <v>0.13022194650509517</v>
      </c>
      <c r="N14" s="386">
        <v>0.12180161912572589</v>
      </c>
      <c r="O14" s="386">
        <v>0.13608799916306183</v>
      </c>
      <c r="P14" s="386">
        <v>0.13361529247200629</v>
      </c>
      <c r="Q14" s="386">
        <v>0.13464901193851481</v>
      </c>
      <c r="R14" s="459">
        <v>0.13666738457519237</v>
      </c>
      <c r="S14" s="386">
        <v>0.13181440093641475</v>
      </c>
      <c r="T14" s="386">
        <v>0.13893052635858646</v>
      </c>
      <c r="U14" s="386">
        <v>0.13625974398065796</v>
      </c>
      <c r="V14" s="386">
        <v>0.13178830751858581</v>
      </c>
      <c r="W14" s="459">
        <v>0.13746502375593209</v>
      </c>
      <c r="X14" s="386">
        <v>0.13391835205343275</v>
      </c>
      <c r="Y14" s="386">
        <v>0.11691803348346866</v>
      </c>
      <c r="Z14" s="386">
        <v>0.13869138895976338</v>
      </c>
      <c r="AA14" s="386">
        <v>0.13224638262550886</v>
      </c>
      <c r="AB14" s="459">
        <v>0.13087341086191889</v>
      </c>
      <c r="AC14" s="459">
        <f>+AC13/AC3</f>
        <v>0.14453787730848963</v>
      </c>
      <c r="AE14" s="386">
        <f>INDEX(C14:AD14,1,MATCH(AE$2,$C$2:$AD$2,0))</f>
        <v>0.13746502375593209</v>
      </c>
      <c r="AF14" s="476">
        <v>0.13100000000000001</v>
      </c>
      <c r="AG14" s="476">
        <v>0.14199999999999999</v>
      </c>
    </row>
    <row r="15" spans="1:37" s="187" customFormat="1" ht="12.75" customHeight="1">
      <c r="A15" s="313"/>
      <c r="B15" s="458" t="s">
        <v>56</v>
      </c>
      <c r="C15" s="384"/>
      <c r="D15" s="384">
        <f t="shared" ref="D15:M15" si="5">+(D13-C13)/(D$3-C$3)</f>
        <v>0.17428377983399621</v>
      </c>
      <c r="E15" s="384">
        <f t="shared" si="5"/>
        <v>-0.35185855085702794</v>
      </c>
      <c r="F15" s="384">
        <f t="shared" si="5"/>
        <v>0.32593818315546408</v>
      </c>
      <c r="G15" s="384">
        <f t="shared" si="5"/>
        <v>0.5126257621709055</v>
      </c>
      <c r="H15" s="384">
        <f t="shared" si="5"/>
        <v>0.28501157535578447</v>
      </c>
      <c r="I15" s="384">
        <f t="shared" si="5"/>
        <v>0.20960506850052638</v>
      </c>
      <c r="J15" s="384">
        <f t="shared" si="5"/>
        <v>-4.2964086376479056</v>
      </c>
      <c r="K15" s="384">
        <f t="shared" si="5"/>
        <v>-0.66917669003480373</v>
      </c>
      <c r="L15" s="384">
        <f t="shared" si="5"/>
        <v>1.2239116304435382</v>
      </c>
      <c r="M15" s="385">
        <f t="shared" si="5"/>
        <v>-3.8336884371052937</v>
      </c>
      <c r="N15" s="384"/>
      <c r="O15" s="384"/>
      <c r="P15" s="384"/>
      <c r="Q15" s="384"/>
      <c r="R15" s="385">
        <f t="shared" ref="R15:AB15" si="6">+(R13-M13)/(R$3-M$3)</f>
        <v>0.25650556646156214</v>
      </c>
      <c r="S15" s="384">
        <f t="shared" si="6"/>
        <v>0.2235207652136906</v>
      </c>
      <c r="T15" s="384">
        <f t="shared" si="6"/>
        <v>0.16612999077875468</v>
      </c>
      <c r="U15" s="384">
        <f t="shared" si="6"/>
        <v>0.17374099106899071</v>
      </c>
      <c r="V15" s="384">
        <f t="shared" si="6"/>
        <v>9.4742765977562524E-2</v>
      </c>
      <c r="W15" s="385">
        <f t="shared" si="6"/>
        <v>0.1463375191055386</v>
      </c>
      <c r="X15" s="384">
        <f t="shared" si="6"/>
        <v>0.20690820412303973</v>
      </c>
      <c r="Y15" s="384">
        <f t="shared" si="6"/>
        <v>1.2124811939822389</v>
      </c>
      <c r="Z15" s="384">
        <f t="shared" si="6"/>
        <v>6.2427531775431748E-2</v>
      </c>
      <c r="AA15" s="384">
        <f t="shared" si="6"/>
        <v>0.11866210690716547</v>
      </c>
      <c r="AB15" s="385">
        <f t="shared" si="6"/>
        <v>0.65792696298044007</v>
      </c>
      <c r="AC15" s="385">
        <f>+(AC13-AB13)/(AC$3-AB$3)</f>
        <v>0.35719513374571854</v>
      </c>
      <c r="AD15" s="311"/>
      <c r="AE15" s="384">
        <f>INDEX(C15:AD15,1,MATCH(AE$2,$C$2:$AD$2,0))</f>
        <v>0.1463375191055386</v>
      </c>
      <c r="AF15" s="384">
        <f>+(AF13-AE13)/(AF$3-AE$3)</f>
        <v>0.66975197966100775</v>
      </c>
      <c r="AG15" s="384">
        <f>+(AG13-AF13)/(AG$3-AF$3)</f>
        <v>0.3619999999999996</v>
      </c>
      <c r="AH15" s="311"/>
      <c r="AI15" s="311"/>
      <c r="AJ15" s="311"/>
      <c r="AK15" s="311"/>
    </row>
    <row r="16" spans="1:37" ht="12.75" customHeight="1">
      <c r="M16" s="185"/>
      <c r="R16" s="185"/>
      <c r="W16" s="185"/>
      <c r="AB16" s="185"/>
      <c r="AC16" s="185"/>
    </row>
    <row r="17" spans="1:37" ht="12.75" customHeight="1">
      <c r="A17" s="286"/>
      <c r="B17" s="168" t="s">
        <v>35</v>
      </c>
      <c r="C17" s="174">
        <v>25408.011955161426</v>
      </c>
      <c r="D17" s="174">
        <v>30291.202101705225</v>
      </c>
      <c r="E17" s="174">
        <v>33110.275267549383</v>
      </c>
      <c r="F17" s="174">
        <v>24447.671234537764</v>
      </c>
      <c r="G17" s="174">
        <v>22497.401053948972</v>
      </c>
      <c r="H17" s="174">
        <v>19759.812440474223</v>
      </c>
      <c r="I17" s="174">
        <v>18677.691032626433</v>
      </c>
      <c r="J17" s="174">
        <v>15080.084217568248</v>
      </c>
      <c r="K17" s="174">
        <v>9931.8938209813405</v>
      </c>
      <c r="L17" s="174">
        <v>11428.195157555823</v>
      </c>
      <c r="M17" s="175">
        <v>12512.698738404897</v>
      </c>
      <c r="N17" s="174">
        <v>3486.4446159949348</v>
      </c>
      <c r="O17" s="174">
        <v>3677.6060047896581</v>
      </c>
      <c r="P17" s="174">
        <v>3438.3475451592699</v>
      </c>
      <c r="Q17" s="174">
        <v>3843.5007792152701</v>
      </c>
      <c r="R17" s="175">
        <v>14311.646567059481</v>
      </c>
      <c r="S17" s="174">
        <v>3678.3994220404361</v>
      </c>
      <c r="T17" s="174">
        <v>3779.7152188824848</v>
      </c>
      <c r="U17" s="174">
        <v>3919.200523606999</v>
      </c>
      <c r="V17" s="174">
        <v>4238.4447607700031</v>
      </c>
      <c r="W17" s="175">
        <v>15559.26797925312</v>
      </c>
      <c r="X17" s="174">
        <v>4250.6849896058593</v>
      </c>
      <c r="Y17" s="174">
        <v>4194.0989995416494</v>
      </c>
      <c r="Z17" s="174"/>
      <c r="AA17" s="174"/>
      <c r="AB17" s="175"/>
      <c r="AC17" s="175"/>
      <c r="AE17" s="174">
        <f>INDEX(C17:AD17,1,MATCH(AE$2,$C$2:$AD$2,0))</f>
        <v>15559.26797925312</v>
      </c>
      <c r="AF17" s="174">
        <f>+AF43*AF18</f>
        <v>16915.235214377783</v>
      </c>
      <c r="AG17" s="174">
        <f>+AG43*AG18</f>
        <v>16915.235214377783</v>
      </c>
    </row>
    <row r="18" spans="1:37" s="187" customFormat="1" ht="12.75" customHeight="1">
      <c r="A18" s="313"/>
      <c r="B18" s="458" t="s">
        <v>55</v>
      </c>
      <c r="C18" s="384">
        <v>4.8636510741953839E-2</v>
      </c>
      <c r="D18" s="384">
        <v>5.0213281816592972E-2</v>
      </c>
      <c r="E18" s="384">
        <v>4.7606392432803152E-2</v>
      </c>
      <c r="F18" s="384">
        <v>3.5853577860940712E-2</v>
      </c>
      <c r="G18" s="384">
        <v>3.4005107788818198E-2</v>
      </c>
      <c r="H18" s="384">
        <v>3.100002244269983E-2</v>
      </c>
      <c r="I18" s="384">
        <v>2.9563332525461998E-2</v>
      </c>
      <c r="J18" s="384">
        <v>2.5058538883367742E-2</v>
      </c>
      <c r="K18" s="384">
        <v>1.6560532293337898E-2</v>
      </c>
      <c r="L18" s="384">
        <v>2.0426807066822421E-2</v>
      </c>
      <c r="M18" s="385">
        <v>3.0820413069749163E-2</v>
      </c>
      <c r="N18" s="384">
        <v>3.3630597586754782E-2</v>
      </c>
      <c r="O18" s="384">
        <v>3.5075775443329502E-2</v>
      </c>
      <c r="P18" s="384">
        <v>3.2199392250038733E-2</v>
      </c>
      <c r="Q18" s="384">
        <v>3.5169195958245629E-2</v>
      </c>
      <c r="R18" s="385">
        <v>3.3712931448087402E-2</v>
      </c>
      <c r="S18" s="384">
        <v>3.4099266459222899E-2</v>
      </c>
      <c r="T18" s="384">
        <v>3.527283190997825E-2</v>
      </c>
      <c r="U18" s="384">
        <v>3.6274867309159776E-2</v>
      </c>
      <c r="V18" s="384">
        <v>3.7527127656808504E-2</v>
      </c>
      <c r="W18" s="385">
        <v>3.5141766549080647E-2</v>
      </c>
      <c r="X18" s="384">
        <v>3.7126387492017084E-2</v>
      </c>
      <c r="Y18" s="384">
        <v>3.523778370824622E-2</v>
      </c>
      <c r="Z18" s="384"/>
      <c r="AA18" s="384"/>
      <c r="AB18" s="385"/>
      <c r="AC18" s="385"/>
      <c r="AD18" s="311"/>
      <c r="AE18" s="384">
        <f>+AE17/AE43</f>
        <v>3.5141766549080647E-2</v>
      </c>
      <c r="AF18" s="476">
        <v>3.5000000000000003E-2</v>
      </c>
      <c r="AG18" s="476">
        <v>3.5000000000000003E-2</v>
      </c>
      <c r="AH18" s="311"/>
      <c r="AI18" s="311"/>
      <c r="AJ18" s="311"/>
      <c r="AK18" s="311"/>
    </row>
    <row r="19" spans="1:37" ht="12.75" customHeight="1">
      <c r="A19" s="286"/>
      <c r="B19" s="168" t="s">
        <v>34</v>
      </c>
      <c r="C19" s="174">
        <v>1279.8512245384932</v>
      </c>
      <c r="D19" s="174">
        <v>1845.8321315084397</v>
      </c>
      <c r="E19" s="174">
        <v>1425.8902015704496</v>
      </c>
      <c r="F19" s="174">
        <v>563.07959221097178</v>
      </c>
      <c r="G19" s="174">
        <v>626.28495719018736</v>
      </c>
      <c r="H19" s="174">
        <v>901.9474854711633</v>
      </c>
      <c r="I19" s="174">
        <v>653.87318795450483</v>
      </c>
      <c r="J19" s="174">
        <v>617.1258859610291</v>
      </c>
      <c r="K19" s="174">
        <v>634.02453853098359</v>
      </c>
      <c r="L19" s="174">
        <v>599.88728112743365</v>
      </c>
      <c r="M19" s="175">
        <v>780.6549946492446</v>
      </c>
      <c r="N19" s="174">
        <v>77.526009520384335</v>
      </c>
      <c r="O19" s="174">
        <v>86.19962852199555</v>
      </c>
      <c r="P19" s="174">
        <v>196.55958207185822</v>
      </c>
      <c r="Q19" s="174">
        <v>106.48829667930487</v>
      </c>
      <c r="R19" s="175">
        <v>1294.8219678242385</v>
      </c>
      <c r="S19" s="174">
        <v>205.01610365743264</v>
      </c>
      <c r="T19" s="174">
        <v>213.40791847911908</v>
      </c>
      <c r="U19" s="174">
        <v>583.43129897634253</v>
      </c>
      <c r="V19" s="174">
        <v>309.68208286171847</v>
      </c>
      <c r="W19" s="175">
        <v>2080.7773099459141</v>
      </c>
      <c r="X19" s="174">
        <v>247.04241733830494</v>
      </c>
      <c r="Y19" s="174">
        <v>307.85342343981586</v>
      </c>
      <c r="Z19" s="174"/>
      <c r="AA19" s="174"/>
      <c r="AB19" s="175"/>
      <c r="AC19" s="175"/>
      <c r="AE19" s="174">
        <f>INDEX(C19:AD19,1,MATCH(AE$2,$C$2:$AD$2,0))</f>
        <v>2080.7773099459141</v>
      </c>
      <c r="AF19" s="174">
        <f>+AF20*AF44</f>
        <v>1182.148688210827</v>
      </c>
      <c r="AG19" s="174">
        <f>+AG20*AG44</f>
        <v>1182.148688210827</v>
      </c>
    </row>
    <row r="20" spans="1:37" s="187" customFormat="1" ht="12.75" customHeight="1">
      <c r="A20" s="313"/>
      <c r="B20" s="458" t="s">
        <v>54</v>
      </c>
      <c r="C20" s="384">
        <v>2.9873103739790165E-2</v>
      </c>
      <c r="D20" s="384">
        <v>3.3754941183432863E-2</v>
      </c>
      <c r="E20" s="384">
        <v>2.2468875271416892E-2</v>
      </c>
      <c r="F20" s="384">
        <v>5.4969049224408706E-3</v>
      </c>
      <c r="G20" s="384">
        <v>4.6379447038011976E-3</v>
      </c>
      <c r="H20" s="384">
        <v>5.9797185367578944E-3</v>
      </c>
      <c r="I20" s="384">
        <v>4.3070032668830766E-3</v>
      </c>
      <c r="J20" s="384">
        <v>3.7307776608496656E-3</v>
      </c>
      <c r="K20" s="384">
        <v>3.7304834700166776E-3</v>
      </c>
      <c r="L20" s="384">
        <v>3.5580202259097708E-3</v>
      </c>
      <c r="M20" s="385">
        <v>5.6296768525164291E-3</v>
      </c>
      <c r="N20" s="384">
        <v>2.3758311929422933E-3</v>
      </c>
      <c r="O20" s="384">
        <v>2.6471880926457921E-3</v>
      </c>
      <c r="P20" s="384">
        <v>5.8962482714414897E-3</v>
      </c>
      <c r="Q20" s="384">
        <v>3.0262764268440333E-3</v>
      </c>
      <c r="R20" s="385">
        <v>9.6865272008853885E-3</v>
      </c>
      <c r="S20" s="384">
        <v>6.0845780045441942E-3</v>
      </c>
      <c r="T20" s="384">
        <v>7.3879115432478768E-3</v>
      </c>
      <c r="U20" s="384">
        <v>2.1676155981310334E-2</v>
      </c>
      <c r="V20" s="384">
        <v>1.1433526441615197E-2</v>
      </c>
      <c r="W20" s="385">
        <v>1.7844325303742904E-2</v>
      </c>
      <c r="X20" s="384">
        <v>9.2886939464381021E-3</v>
      </c>
      <c r="Y20" s="384">
        <v>1.1632697870215371E-2</v>
      </c>
      <c r="Z20" s="384"/>
      <c r="AA20" s="384"/>
      <c r="AB20" s="385"/>
      <c r="AC20" s="385"/>
      <c r="AD20" s="311"/>
      <c r="AE20" s="384">
        <f>+AE19/AE44</f>
        <v>1.7844325303742904E-2</v>
      </c>
      <c r="AF20" s="476">
        <v>1.0999999999999999E-2</v>
      </c>
      <c r="AG20" s="476">
        <f>+AF20</f>
        <v>1.0999999999999999E-2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-2076.048835617592</v>
      </c>
      <c r="D22" s="479">
        <f t="shared" si="7"/>
        <v>2930.7863723395567</v>
      </c>
      <c r="E22" s="479">
        <f t="shared" si="7"/>
        <v>17326.802476410798</v>
      </c>
      <c r="F22" s="479">
        <f t="shared" si="7"/>
        <v>9380.7947447099796</v>
      </c>
      <c r="G22" s="479">
        <f t="shared" si="7"/>
        <v>8947.6836957898049</v>
      </c>
      <c r="H22" s="485">
        <f t="shared" si="7"/>
        <v>13820.028466280666</v>
      </c>
      <c r="I22" s="485">
        <f t="shared" si="7"/>
        <v>8035.3711961669469</v>
      </c>
      <c r="J22" s="485">
        <f t="shared" si="7"/>
        <v>-6803.2814166031167</v>
      </c>
      <c r="K22" s="485">
        <f t="shared" si="7"/>
        <v>-10284.861469110489</v>
      </c>
      <c r="L22" s="485">
        <f t="shared" si="7"/>
        <v>-6934.8354002834385</v>
      </c>
      <c r="M22" s="486">
        <f t="shared" si="7"/>
        <v>2887.529079327287</v>
      </c>
      <c r="N22" s="485">
        <f t="shared" si="7"/>
        <v>783.06251020676063</v>
      </c>
      <c r="O22" s="485">
        <f t="shared" si="7"/>
        <v>992.31496265877286</v>
      </c>
      <c r="P22" s="485">
        <f t="shared" si="7"/>
        <v>855.75739784929829</v>
      </c>
      <c r="Q22" s="485">
        <f t="shared" si="7"/>
        <v>-1243.225158172183</v>
      </c>
      <c r="R22" s="486">
        <f t="shared" si="7"/>
        <v>-6094.6662566406449</v>
      </c>
      <c r="S22" s="485">
        <f t="shared" si="7"/>
        <v>1544.8309217569113</v>
      </c>
      <c r="T22" s="485">
        <f t="shared" si="7"/>
        <v>1000.7337198374953</v>
      </c>
      <c r="U22" s="485">
        <f t="shared" si="7"/>
        <v>600.26332109980649</v>
      </c>
      <c r="V22" s="485">
        <f t="shared" si="7"/>
        <v>-754.10576036600469</v>
      </c>
      <c r="W22" s="486">
        <f t="shared" si="7"/>
        <v>1477.8159172324813</v>
      </c>
      <c r="X22" s="485">
        <f t="shared" si="7"/>
        <v>1455.5778365033584</v>
      </c>
      <c r="Y22" s="485">
        <f t="shared" si="7"/>
        <v>1298.0487825494929</v>
      </c>
      <c r="Z22" s="479"/>
      <c r="AA22" s="479"/>
      <c r="AB22" s="480"/>
      <c r="AC22" s="480"/>
      <c r="AE22" s="479">
        <f>INDEX(C22:AD22,1,MATCH(AE$2,$C$2:$AD$2,0))</f>
        <v>1477.8159172324813</v>
      </c>
      <c r="AF22" s="484">
        <v>4500</v>
      </c>
      <c r="AG22" s="484">
        <f>+AF22</f>
        <v>4500</v>
      </c>
    </row>
    <row r="23" spans="1:37" ht="12.75" customHeight="1">
      <c r="H23" s="187"/>
      <c r="I23" s="187"/>
      <c r="J23" s="187"/>
      <c r="K23" s="187"/>
      <c r="L23" s="187"/>
      <c r="M23" s="471"/>
      <c r="N23" s="187"/>
      <c r="O23" s="187"/>
      <c r="P23" s="187"/>
      <c r="Q23" s="187"/>
      <c r="R23" s="471"/>
      <c r="S23" s="187"/>
      <c r="T23" s="187"/>
      <c r="U23" s="187"/>
      <c r="V23" s="187"/>
      <c r="W23" s="471"/>
      <c r="X23" s="187"/>
      <c r="Y23" s="187"/>
      <c r="AB23" s="185"/>
      <c r="AC23" s="185"/>
    </row>
    <row r="24" spans="1:37" s="171" customFormat="1" ht="12.75" customHeight="1">
      <c r="A24" s="286"/>
      <c r="B24" s="178" t="s">
        <v>33</v>
      </c>
      <c r="C24" s="176">
        <v>82710.156410202457</v>
      </c>
      <c r="D24" s="176">
        <v>91742.143275382492</v>
      </c>
      <c r="E24" s="176">
        <v>82585.272845068044</v>
      </c>
      <c r="F24" s="176">
        <v>54147.676357337557</v>
      </c>
      <c r="G24" s="176">
        <v>72797.260581283612</v>
      </c>
      <c r="H24" s="176">
        <v>95687.637806545725</v>
      </c>
      <c r="I24" s="176">
        <v>96877.609964580421</v>
      </c>
      <c r="J24" s="176">
        <v>98047.058132065344</v>
      </c>
      <c r="K24" s="176">
        <v>107338.40984976439</v>
      </c>
      <c r="L24" s="176">
        <v>92465.552009833191</v>
      </c>
      <c r="M24" s="177">
        <v>93632.963379744382</v>
      </c>
      <c r="N24" s="176">
        <v>21001.158875034049</v>
      </c>
      <c r="O24" s="176">
        <v>25701.05630609173</v>
      </c>
      <c r="P24" s="176">
        <v>26063.78676505055</v>
      </c>
      <c r="Q24" s="176">
        <v>24384.240764263843</v>
      </c>
      <c r="R24" s="177">
        <v>94222.697976733863</v>
      </c>
      <c r="S24" s="176">
        <v>26432.470133458632</v>
      </c>
      <c r="T24" s="176">
        <v>29345.022937658989</v>
      </c>
      <c r="U24" s="176">
        <v>28324.351560747902</v>
      </c>
      <c r="V24" s="176">
        <v>26277.129843327326</v>
      </c>
      <c r="W24" s="177">
        <v>112243.20492061514</v>
      </c>
      <c r="X24" s="176">
        <v>27096.203730709978</v>
      </c>
      <c r="Y24" s="176">
        <v>23726.833229315689</v>
      </c>
      <c r="Z24" s="176">
        <v>28473.451695496289</v>
      </c>
      <c r="AA24" s="176">
        <v>26370.058146009062</v>
      </c>
      <c r="AB24" s="177">
        <v>105513.20343534039</v>
      </c>
      <c r="AC24" s="177">
        <v>125147.42544844345</v>
      </c>
      <c r="AE24" s="176">
        <f>INDEX(C24:AD24,1,MATCH(AE$2,$C$2:$AD$2,0))</f>
        <v>112243.20492061514</v>
      </c>
      <c r="AF24" s="176">
        <f>+AF13-AF17+AF19+AF22</f>
        <v>105746.75619242837</v>
      </c>
      <c r="AG24" s="176">
        <f>+AG13-AG17+AG19+AG22</f>
        <v>121909.61995736403</v>
      </c>
      <c r="AI24" s="245">
        <f>+AF24/AB24-1</f>
        <v>2.213493188377047E-3</v>
      </c>
      <c r="AJ24" s="245">
        <f>+AG24/AC24-1</f>
        <v>-2.587193048100922E-2</v>
      </c>
    </row>
    <row r="25" spans="1:37" s="234" customFormat="1" ht="12.75" customHeight="1">
      <c r="A25" s="278"/>
      <c r="B25" s="458" t="s">
        <v>52</v>
      </c>
      <c r="C25" s="386">
        <v>0.11680763484935594</v>
      </c>
      <c r="D25" s="386">
        <v>0.12177541711622547</v>
      </c>
      <c r="E25" s="386">
        <v>0.10401408111627396</v>
      </c>
      <c r="F25" s="386">
        <v>7.8993104283240259E-2</v>
      </c>
      <c r="G25" s="386">
        <v>0.10073951769513702</v>
      </c>
      <c r="H25" s="386">
        <v>0.12067749451192683</v>
      </c>
      <c r="I25" s="386">
        <v>0.11964582232219743</v>
      </c>
      <c r="J25" s="386">
        <v>0.12105539784325312</v>
      </c>
      <c r="K25" s="386">
        <v>0.13324011344509457</v>
      </c>
      <c r="L25" s="386">
        <v>0.11860593107370168</v>
      </c>
      <c r="M25" s="459">
        <v>0.11898289244681458</v>
      </c>
      <c r="N25" s="386">
        <v>0.1082648467274752</v>
      </c>
      <c r="O25" s="386">
        <v>0.12358964920308256</v>
      </c>
      <c r="P25" s="386">
        <v>0.12240923908613724</v>
      </c>
      <c r="Q25" s="386">
        <v>0.11181243816076267</v>
      </c>
      <c r="R25" s="459">
        <v>0.113621227916649</v>
      </c>
      <c r="S25" s="386">
        <v>0.12285100835894</v>
      </c>
      <c r="T25" s="386">
        <v>0.12776067913382114</v>
      </c>
      <c r="U25" s="386">
        <v>0.12425906643404104</v>
      </c>
      <c r="V25" s="386">
        <v>0.11185460790403773</v>
      </c>
      <c r="W25" s="459">
        <v>0.12418732312208927</v>
      </c>
      <c r="X25" s="386">
        <v>0.12290956456537649</v>
      </c>
      <c r="Y25" s="386">
        <v>0.10541864020489781</v>
      </c>
      <c r="Z25" s="386">
        <v>0.1290271526508342</v>
      </c>
      <c r="AA25" s="386">
        <v>0.11616745917370851</v>
      </c>
      <c r="AB25" s="459">
        <v>0.11821968146985568</v>
      </c>
      <c r="AC25" s="459">
        <f>+AC24/AC$3</f>
        <v>0.13175249916309278</v>
      </c>
      <c r="AE25" s="384">
        <f>INDEX(C25:AD25,1,MATCH(AE$2,$C$2:$AD$2,0))</f>
        <v>0.12418732312208927</v>
      </c>
      <c r="AF25" s="384">
        <f>+AF24/AF$3</f>
        <v>0.11842061622985964</v>
      </c>
      <c r="AG25" s="384">
        <f>+AG24/AG$3</f>
        <v>0.1300196345046282</v>
      </c>
    </row>
    <row r="26" spans="1:37" ht="12.75" customHeight="1">
      <c r="M26" s="185"/>
      <c r="R26" s="185"/>
      <c r="W26" s="185"/>
      <c r="Z26" s="189"/>
      <c r="AA26" s="189"/>
      <c r="AB26" s="457"/>
      <c r="AC26" s="457"/>
    </row>
    <row r="27" spans="1:37" ht="12.75" customHeight="1">
      <c r="B27" s="168" t="s">
        <v>51</v>
      </c>
      <c r="C27" s="477">
        <f t="shared" ref="C27:Y27" si="8">+C24-C30+C33-C39-C37</f>
        <v>19313.184076524929</v>
      </c>
      <c r="D27" s="477">
        <f t="shared" si="8"/>
        <v>22593.661394204319</v>
      </c>
      <c r="E27" s="477">
        <f t="shared" si="8"/>
        <v>19497.158494714746</v>
      </c>
      <c r="F27" s="477">
        <f t="shared" si="8"/>
        <v>11233.591088504361</v>
      </c>
      <c r="G27" s="477">
        <f t="shared" si="8"/>
        <v>17289.8892428248</v>
      </c>
      <c r="H27" s="477">
        <f t="shared" si="8"/>
        <v>26392.888961203484</v>
      </c>
      <c r="I27" s="477">
        <f t="shared" si="8"/>
        <v>25639.800268894309</v>
      </c>
      <c r="J27" s="477">
        <f t="shared" si="8"/>
        <v>23209.428954740608</v>
      </c>
      <c r="K27" s="477">
        <f t="shared" si="8"/>
        <v>26949.552060972303</v>
      </c>
      <c r="L27" s="477">
        <f t="shared" si="8"/>
        <v>19093.219963829033</v>
      </c>
      <c r="M27" s="478">
        <f t="shared" si="8"/>
        <v>19532.179463054475</v>
      </c>
      <c r="N27" s="477">
        <f t="shared" si="8"/>
        <v>4154.8946733758667</v>
      </c>
      <c r="O27" s="477">
        <f t="shared" si="8"/>
        <v>5632.2245965030388</v>
      </c>
      <c r="P27" s="477">
        <f t="shared" si="8"/>
        <v>5709.910099671044</v>
      </c>
      <c r="Q27" s="477">
        <f t="shared" si="8"/>
        <v>5766.4880048974774</v>
      </c>
      <c r="R27" s="478">
        <f t="shared" si="8"/>
        <v>17999.141767506022</v>
      </c>
      <c r="S27" s="477">
        <f t="shared" si="8"/>
        <v>5047.7451907667855</v>
      </c>
      <c r="T27" s="477">
        <f t="shared" si="8"/>
        <v>6126.7888581577172</v>
      </c>
      <c r="U27" s="477">
        <f t="shared" si="8"/>
        <v>4076.3483273950815</v>
      </c>
      <c r="V27" s="477">
        <f t="shared" si="8"/>
        <v>3312.0147628067452</v>
      </c>
      <c r="W27" s="478">
        <f t="shared" si="8"/>
        <v>20273.72038546373</v>
      </c>
      <c r="X27" s="477">
        <f t="shared" si="8"/>
        <v>4950.5365069240352</v>
      </c>
      <c r="Y27" s="477">
        <f t="shared" si="8"/>
        <v>4332.9439301235161</v>
      </c>
      <c r="Z27" s="477"/>
      <c r="AA27" s="477"/>
      <c r="AB27" s="478"/>
      <c r="AC27" s="478"/>
      <c r="AE27" s="477">
        <f>INDEX(C27:AD27,1,MATCH(AE$2,$C$2:$AD$2,0))</f>
        <v>20273.72038546373</v>
      </c>
      <c r="AF27" s="477">
        <f>+AF24*AF28</f>
        <v>19563.149895599247</v>
      </c>
      <c r="AG27" s="477">
        <f>+AG24*AG28</f>
        <v>23162.827791899166</v>
      </c>
    </row>
    <row r="28" spans="1:37" s="234" customFormat="1" ht="12.75" customHeight="1">
      <c r="A28" s="278"/>
      <c r="B28" s="458" t="s">
        <v>50</v>
      </c>
      <c r="C28" s="386">
        <f t="shared" ref="C28:Y28" si="9">+C27/C24</f>
        <v>0.2335043834367917</v>
      </c>
      <c r="D28" s="384">
        <f t="shared" si="9"/>
        <v>0.24627352912810094</v>
      </c>
      <c r="E28" s="384">
        <f t="shared" si="9"/>
        <v>0.23608517382138924</v>
      </c>
      <c r="F28" s="384">
        <f t="shared" si="9"/>
        <v>0.2074621081497636</v>
      </c>
      <c r="G28" s="384">
        <f t="shared" si="9"/>
        <v>0.23750741586655366</v>
      </c>
      <c r="H28" s="384">
        <f t="shared" si="9"/>
        <v>0.27582339334745309</v>
      </c>
      <c r="I28" s="384">
        <f t="shared" si="9"/>
        <v>0.26466177559777249</v>
      </c>
      <c r="J28" s="384">
        <f t="shared" si="9"/>
        <v>0.23671723962873484</v>
      </c>
      <c r="K28" s="384">
        <f t="shared" si="9"/>
        <v>0.25107090834205664</v>
      </c>
      <c r="L28" s="384">
        <f t="shared" si="9"/>
        <v>0.2064900879172665</v>
      </c>
      <c r="M28" s="385">
        <f t="shared" si="9"/>
        <v>0.20860366646560577</v>
      </c>
      <c r="N28" s="384">
        <f t="shared" si="9"/>
        <v>0.19784120953035408</v>
      </c>
      <c r="O28" s="384">
        <f t="shared" si="9"/>
        <v>0.21914370092127594</v>
      </c>
      <c r="P28" s="384">
        <f t="shared" si="9"/>
        <v>0.21907446339791176</v>
      </c>
      <c r="Q28" s="384">
        <f t="shared" si="9"/>
        <v>0.23648421374466227</v>
      </c>
      <c r="R28" s="385">
        <f t="shared" si="9"/>
        <v>0.19102766269705521</v>
      </c>
      <c r="S28" s="384">
        <f t="shared" si="9"/>
        <v>0.1909675927100461</v>
      </c>
      <c r="T28" s="384">
        <f t="shared" si="9"/>
        <v>0.20878459939096181</v>
      </c>
      <c r="U28" s="384">
        <f t="shared" si="9"/>
        <v>0.14391673958192622</v>
      </c>
      <c r="V28" s="384">
        <f t="shared" si="9"/>
        <v>0.12604172459298407</v>
      </c>
      <c r="W28" s="385">
        <f t="shared" si="9"/>
        <v>0.18062314239692703</v>
      </c>
      <c r="X28" s="384">
        <f t="shared" si="9"/>
        <v>0.18270221748123536</v>
      </c>
      <c r="Y28" s="384">
        <f t="shared" si="9"/>
        <v>0.1826178777524321</v>
      </c>
      <c r="Z28" s="384"/>
      <c r="AA28" s="384"/>
      <c r="AB28" s="385"/>
      <c r="AC28" s="385"/>
      <c r="AE28" s="384">
        <f>INDEX(C28:AD28,1,MATCH(AE$2,$C$2:$AD$2,0))</f>
        <v>0.18062314239692703</v>
      </c>
      <c r="AF28" s="476">
        <v>0.185</v>
      </c>
      <c r="AG28" s="476">
        <v>0.19</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1312.0317404271982</v>
      </c>
      <c r="D30" s="174">
        <v>1387.9755245300255</v>
      </c>
      <c r="E30" s="174">
        <v>1076.1808167781746</v>
      </c>
      <c r="F30" s="174">
        <v>769.22222722734398</v>
      </c>
      <c r="G30" s="174">
        <v>1310.5667040347848</v>
      </c>
      <c r="H30" s="174">
        <v>1110.3059913183458</v>
      </c>
      <c r="I30" s="174">
        <v>953.51648132402488</v>
      </c>
      <c r="J30" s="174">
        <v>1099.752989589836</v>
      </c>
      <c r="K30" s="174">
        <v>734.8475783525115</v>
      </c>
      <c r="L30" s="174">
        <v>675.95579551758374</v>
      </c>
      <c r="M30" s="175">
        <v>378.56604015339167</v>
      </c>
      <c r="N30" s="174">
        <v>73.356525467715187</v>
      </c>
      <c r="O30" s="174">
        <v>203.67750237409666</v>
      </c>
      <c r="P30" s="174">
        <v>66.535122345390533</v>
      </c>
      <c r="Q30" s="174">
        <v>89.026613398378245</v>
      </c>
      <c r="R30" s="175">
        <v>326.21947051135101</v>
      </c>
      <c r="S30" s="174">
        <v>192.53667036793743</v>
      </c>
      <c r="T30" s="174">
        <v>89.667639686949812</v>
      </c>
      <c r="U30" s="174">
        <v>129.69504117721681</v>
      </c>
      <c r="V30" s="174">
        <v>328.2641610068905</v>
      </c>
      <c r="W30" s="175">
        <v>721.33741929167581</v>
      </c>
      <c r="X30" s="174">
        <v>232.11918179372006</v>
      </c>
      <c r="Y30" s="174">
        <v>215.85798071673074</v>
      </c>
      <c r="Z30" s="174"/>
      <c r="AA30" s="174"/>
      <c r="AB30" s="175"/>
      <c r="AC30" s="175"/>
      <c r="AE30" s="174">
        <f>INDEX(C30:AD30,1,MATCH(AE$2,$C$2:$AD$2,0))</f>
        <v>721.33741929167581</v>
      </c>
      <c r="AF30" s="477">
        <f>+AF24*AF31</f>
        <v>679.58761747992924</v>
      </c>
      <c r="AG30" s="477">
        <f>+AG24*AG31</f>
        <v>783.45919210939087</v>
      </c>
    </row>
    <row r="31" spans="1:37" s="234" customFormat="1" ht="12.75" customHeight="1">
      <c r="A31" s="278"/>
      <c r="B31" s="458" t="s">
        <v>49</v>
      </c>
      <c r="C31" s="386">
        <f t="shared" ref="C31:Y31" si="10">+C30/C24</f>
        <v>1.5863006399361088E-2</v>
      </c>
      <c r="D31" s="384">
        <f t="shared" si="10"/>
        <v>1.5129094165194482E-2</v>
      </c>
      <c r="E31" s="384">
        <f t="shared" si="10"/>
        <v>1.3031146834098565E-2</v>
      </c>
      <c r="F31" s="384">
        <f t="shared" si="10"/>
        <v>1.4206006221781418E-2</v>
      </c>
      <c r="G31" s="384">
        <f t="shared" si="10"/>
        <v>1.8002967331050029E-2</v>
      </c>
      <c r="H31" s="384">
        <f t="shared" si="10"/>
        <v>1.1603442375315831E-2</v>
      </c>
      <c r="I31" s="384">
        <f t="shared" si="10"/>
        <v>9.8424856029441839E-3</v>
      </c>
      <c r="J31" s="384">
        <f t="shared" si="10"/>
        <v>1.1216583246266442E-2</v>
      </c>
      <c r="K31" s="384">
        <f t="shared" si="10"/>
        <v>6.8460822121460237E-3</v>
      </c>
      <c r="L31" s="384">
        <f t="shared" si="10"/>
        <v>7.3103526754017501E-3</v>
      </c>
      <c r="M31" s="385">
        <f t="shared" si="10"/>
        <v>4.043085111148868E-3</v>
      </c>
      <c r="N31" s="384">
        <f t="shared" si="10"/>
        <v>3.4929751212406015E-3</v>
      </c>
      <c r="O31" s="384">
        <f t="shared" si="10"/>
        <v>7.9248689216645345E-3</v>
      </c>
      <c r="P31" s="384">
        <f t="shared" si="10"/>
        <v>2.55278033637878E-3</v>
      </c>
      <c r="Q31" s="384">
        <f t="shared" si="10"/>
        <v>3.6509897625703644E-3</v>
      </c>
      <c r="R31" s="385">
        <f t="shared" si="10"/>
        <v>3.4622174647546541E-3</v>
      </c>
      <c r="S31" s="384">
        <f t="shared" si="10"/>
        <v>7.2840967717285538E-3</v>
      </c>
      <c r="T31" s="384">
        <f t="shared" si="10"/>
        <v>3.0556336547237022E-3</v>
      </c>
      <c r="U31" s="384">
        <f t="shared" si="10"/>
        <v>4.5789235774403095E-3</v>
      </c>
      <c r="V31" s="384">
        <f t="shared" si="10"/>
        <v>1.2492390263476517E-2</v>
      </c>
      <c r="W31" s="385">
        <f t="shared" si="10"/>
        <v>6.4265575791589979E-3</v>
      </c>
      <c r="X31" s="384">
        <f t="shared" si="10"/>
        <v>8.5664834860480297E-3</v>
      </c>
      <c r="Y31" s="384">
        <f t="shared" si="10"/>
        <v>9.0976313033644708E-3</v>
      </c>
      <c r="Z31" s="384"/>
      <c r="AA31" s="384"/>
      <c r="AB31" s="385"/>
      <c r="AC31" s="385"/>
      <c r="AE31" s="384">
        <f>INDEX(C31:AD31,1,MATCH(AE$2,$C$2:$AD$2,0))</f>
        <v>6.4265575791589979E-3</v>
      </c>
      <c r="AF31" s="476">
        <f>+AE31</f>
        <v>6.4265575791589979E-3</v>
      </c>
      <c r="AG31" s="476">
        <f>+AF31</f>
        <v>6.4265575791589979E-3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100.1840188715849</v>
      </c>
      <c r="D33" s="174">
        <v>104.65360271716926</v>
      </c>
      <c r="E33" s="174">
        <v>80.056466162018992</v>
      </c>
      <c r="F33" s="174">
        <v>-17.97044876723934</v>
      </c>
      <c r="G33" s="174">
        <v>7.9282235794897886</v>
      </c>
      <c r="H33" s="174">
        <v>-13.699508775806402</v>
      </c>
      <c r="I33" s="174">
        <v>2.4024605256522999</v>
      </c>
      <c r="J33" s="174">
        <v>-36.111616838962597</v>
      </c>
      <c r="K33" s="174">
        <v>143.31867933505052</v>
      </c>
      <c r="L33" s="174">
        <v>7.4847829936638544</v>
      </c>
      <c r="M33" s="175">
        <v>-1.3392649445047269</v>
      </c>
      <c r="N33" s="174">
        <v>-0.44693784191957348</v>
      </c>
      <c r="O33" s="174">
        <v>10.744797903232067</v>
      </c>
      <c r="P33" s="174">
        <v>-24.686529538440279</v>
      </c>
      <c r="Q33" s="174">
        <v>12.791028408634745</v>
      </c>
      <c r="R33" s="175">
        <v>-1.9193221893496115</v>
      </c>
      <c r="S33" s="174">
        <v>8.6038435633601651</v>
      </c>
      <c r="T33" s="174">
        <v>18.855817637018944</v>
      </c>
      <c r="U33" s="174">
        <v>15.668778693266509</v>
      </c>
      <c r="V33" s="174">
        <v>9.4394240837696337</v>
      </c>
      <c r="W33" s="175">
        <v>52.135461338694078</v>
      </c>
      <c r="X33" s="174">
        <v>14.071055411890443</v>
      </c>
      <c r="Y33" s="174">
        <v>18.470720560493984</v>
      </c>
      <c r="Z33" s="174"/>
      <c r="AA33" s="174"/>
      <c r="AB33" s="175"/>
      <c r="AC33" s="175"/>
      <c r="AE33" s="174">
        <f>INDEX(C33:AD33,1,MATCH(AE$2,$C$2:$AD$2,0))</f>
        <v>52.135461338694078</v>
      </c>
      <c r="AF33" s="475">
        <f>+AE33</f>
        <v>52.135461338694078</v>
      </c>
      <c r="AG33" s="475">
        <f>+AF33</f>
        <v>52.135461338694078</v>
      </c>
    </row>
    <row r="34" spans="1:36" ht="12.75" customHeight="1">
      <c r="M34" s="185"/>
      <c r="R34" s="185"/>
      <c r="W34" s="185"/>
      <c r="AB34" s="185"/>
      <c r="AC34" s="185"/>
    </row>
    <row r="35" spans="1:36" s="171" customFormat="1" ht="12.75" customHeight="1" thickBot="1">
      <c r="A35" s="286"/>
      <c r="B35" s="173" t="s">
        <v>48</v>
      </c>
      <c r="C35" s="170">
        <f t="shared" ref="C35:Y35" si="11">+C24-C27-C30+C33</f>
        <v>62185.124612121916</v>
      </c>
      <c r="D35" s="170">
        <f t="shared" si="11"/>
        <v>67865.159959365323</v>
      </c>
      <c r="E35" s="170">
        <f t="shared" si="11"/>
        <v>62091.989999737139</v>
      </c>
      <c r="F35" s="170">
        <f t="shared" si="11"/>
        <v>42126.892592838609</v>
      </c>
      <c r="G35" s="170">
        <f t="shared" si="11"/>
        <v>54204.732858003517</v>
      </c>
      <c r="H35" s="170">
        <f t="shared" si="11"/>
        <v>68170.743345248091</v>
      </c>
      <c r="I35" s="170">
        <f t="shared" si="11"/>
        <v>70286.695674887742</v>
      </c>
      <c r="J35" s="170">
        <f t="shared" si="11"/>
        <v>73701.764570895946</v>
      </c>
      <c r="K35" s="170">
        <f t="shared" si="11"/>
        <v>79797.328889774624</v>
      </c>
      <c r="L35" s="170">
        <f t="shared" si="11"/>
        <v>72703.861033480236</v>
      </c>
      <c r="M35" s="172">
        <f t="shared" si="11"/>
        <v>73720.878611592008</v>
      </c>
      <c r="N35" s="170">
        <f t="shared" si="11"/>
        <v>16772.460738348545</v>
      </c>
      <c r="O35" s="170">
        <f t="shared" si="11"/>
        <v>19875.89900511783</v>
      </c>
      <c r="P35" s="170">
        <f t="shared" si="11"/>
        <v>20262.655013495674</v>
      </c>
      <c r="Q35" s="170">
        <f t="shared" si="11"/>
        <v>18541.517174376622</v>
      </c>
      <c r="R35" s="172">
        <f t="shared" si="11"/>
        <v>75895.41741652714</v>
      </c>
      <c r="S35" s="170">
        <f t="shared" si="11"/>
        <v>21200.792115887267</v>
      </c>
      <c r="T35" s="170">
        <f t="shared" si="11"/>
        <v>23147.422257451341</v>
      </c>
      <c r="U35" s="170">
        <f t="shared" si="11"/>
        <v>24133.976970868873</v>
      </c>
      <c r="V35" s="170">
        <f t="shared" si="11"/>
        <v>22646.290343597459</v>
      </c>
      <c r="W35" s="172">
        <f t="shared" si="11"/>
        <v>91300.282577198421</v>
      </c>
      <c r="X35" s="170">
        <f t="shared" si="11"/>
        <v>21927.619097404109</v>
      </c>
      <c r="Y35" s="170">
        <f t="shared" si="11"/>
        <v>19196.502039035939</v>
      </c>
      <c r="Z35" s="170"/>
      <c r="AA35" s="170"/>
      <c r="AB35" s="172"/>
      <c r="AC35" s="172"/>
      <c r="AE35" s="170">
        <f>+AE24-AE27-AE30+AE33</f>
        <v>91300.282577198421</v>
      </c>
      <c r="AF35" s="170">
        <f>+AF24-AF27-AF30+AF33</f>
        <v>85556.154140687882</v>
      </c>
      <c r="AG35" s="170">
        <f>+AG24-AG27-AG30+AG33</f>
        <v>98015.468434694165</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23.551870647243266</v>
      </c>
      <c r="D37" s="174">
        <v>0</v>
      </c>
      <c r="E37" s="174">
        <v>74.893156405411688</v>
      </c>
      <c r="F37" s="174">
        <v>299.66362094087003</v>
      </c>
      <c r="G37" s="174">
        <v>299.70086120347662</v>
      </c>
      <c r="H37" s="174">
        <v>1028.6610290366098</v>
      </c>
      <c r="I37" s="174">
        <v>0</v>
      </c>
      <c r="J37" s="174">
        <v>0</v>
      </c>
      <c r="K37" s="174">
        <v>0</v>
      </c>
      <c r="L37" s="174">
        <v>86.782814829464485</v>
      </c>
      <c r="M37" s="175">
        <v>722.27186144563905</v>
      </c>
      <c r="N37" s="174">
        <v>48.661902833846888</v>
      </c>
      <c r="O37" s="174">
        <v>198.11377722963439</v>
      </c>
      <c r="P37" s="174">
        <v>50.813922458441454</v>
      </c>
      <c r="Q37" s="174">
        <v>183.91697095435683</v>
      </c>
      <c r="R37" s="175">
        <v>480.44360026060934</v>
      </c>
      <c r="S37" s="174">
        <v>37.787621852825097</v>
      </c>
      <c r="T37" s="174">
        <v>184.7094528106679</v>
      </c>
      <c r="U37" s="174">
        <v>54.904971817627263</v>
      </c>
      <c r="V37" s="174">
        <v>202.77753993754334</v>
      </c>
      <c r="W37" s="175">
        <v>478.46719705762104</v>
      </c>
      <c r="X37" s="174">
        <v>55.792269153179063</v>
      </c>
      <c r="Y37" s="174">
        <v>203.2188047671788</v>
      </c>
      <c r="Z37" s="174"/>
      <c r="AA37" s="174"/>
      <c r="AB37" s="175"/>
      <c r="AC37" s="175"/>
      <c r="AE37" s="174">
        <f>INDEX(C37:AD37,1,MATCH(AE$2,$C$2:$AD$2,0))</f>
        <v>478.46719705762104</v>
      </c>
      <c r="AF37" s="475">
        <f>+AE37</f>
        <v>478.46719705762104</v>
      </c>
      <c r="AG37" s="475">
        <f>+AF37</f>
        <v>478.46719705762104</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62161.57274147468</v>
      </c>
      <c r="D39" s="170">
        <v>67865.159959365323</v>
      </c>
      <c r="E39" s="170">
        <v>62017.096843331732</v>
      </c>
      <c r="F39" s="170">
        <v>41827.228971897741</v>
      </c>
      <c r="G39" s="170">
        <v>53905.03199680004</v>
      </c>
      <c r="H39" s="170">
        <v>67142.082316211483</v>
      </c>
      <c r="I39" s="170">
        <v>70286.695674887742</v>
      </c>
      <c r="J39" s="170">
        <v>73701.764570895946</v>
      </c>
      <c r="K39" s="170">
        <v>79797.328889774624</v>
      </c>
      <c r="L39" s="170">
        <v>72617.078218650771</v>
      </c>
      <c r="M39" s="172">
        <v>72998.606750146369</v>
      </c>
      <c r="N39" s="170">
        <v>16723.798835514699</v>
      </c>
      <c r="O39" s="170">
        <v>19677.785227888195</v>
      </c>
      <c r="P39" s="170">
        <v>20211.841091037233</v>
      </c>
      <c r="Q39" s="170">
        <v>18357.600203422266</v>
      </c>
      <c r="R39" s="172">
        <v>75414.973816266531</v>
      </c>
      <c r="S39" s="170">
        <v>21163.004494034441</v>
      </c>
      <c r="T39" s="170">
        <v>22962.712804640672</v>
      </c>
      <c r="U39" s="170">
        <v>24079.071999051244</v>
      </c>
      <c r="V39" s="170">
        <v>22443.512803659916</v>
      </c>
      <c r="W39" s="172">
        <v>90821.815380140804</v>
      </c>
      <c r="X39" s="170">
        <v>21871.826828250931</v>
      </c>
      <c r="Y39" s="170">
        <v>18993.283234268758</v>
      </c>
      <c r="Z39" s="170">
        <v>23120.254398093468</v>
      </c>
      <c r="AA39" s="170">
        <v>21208.497866640326</v>
      </c>
      <c r="AB39" s="172">
        <v>84942.808804723914</v>
      </c>
      <c r="AC39" s="172">
        <v>100030.46391862122</v>
      </c>
      <c r="AE39" s="170">
        <f>+AE35-AE37</f>
        <v>90821.815380140804</v>
      </c>
      <c r="AF39" s="170">
        <f>+AF35-AF37</f>
        <v>85077.686943630266</v>
      </c>
      <c r="AG39" s="170">
        <f>+AG35-AG37</f>
        <v>97537.001237636548</v>
      </c>
      <c r="AI39" s="245">
        <f>+AF39/AB39-1</f>
        <v>1.5878700128273415E-3</v>
      </c>
      <c r="AJ39" s="245">
        <f>+AG39/AC39-1</f>
        <v>-2.4927033058780967E-2</v>
      </c>
    </row>
    <row r="40" spans="1:36" s="234" customFormat="1" ht="12.75" customHeight="1" thickTop="1">
      <c r="A40" s="278"/>
      <c r="B40" s="458" t="s">
        <v>47</v>
      </c>
      <c r="C40" s="386">
        <v>8.7761914670373586E-2</v>
      </c>
      <c r="D40" s="386">
        <v>9.0283083179136761E-2</v>
      </c>
      <c r="E40" s="386">
        <v>7.8525632212198188E-2</v>
      </c>
      <c r="F40" s="386">
        <v>6.2023137948812465E-2</v>
      </c>
      <c r="G40" s="386">
        <v>7.3822210440814079E-2</v>
      </c>
      <c r="H40" s="386">
        <v>8.48580873749568E-2</v>
      </c>
      <c r="I40" s="386">
        <v>8.6350937750392515E-2</v>
      </c>
      <c r="J40" s="386">
        <v>9.0556876642854722E-2</v>
      </c>
      <c r="K40" s="386">
        <v>9.8528858058036559E-2</v>
      </c>
      <c r="L40" s="386">
        <v>9.251492008522727E-2</v>
      </c>
      <c r="M40" s="459">
        <v>9.2762047277026916E-2</v>
      </c>
      <c r="N40" s="386">
        <v>8.6214266955551122E-2</v>
      </c>
      <c r="O40" s="386">
        <v>9.4625315957611839E-2</v>
      </c>
      <c r="P40" s="386">
        <v>9.4925427022038919E-2</v>
      </c>
      <c r="Q40" s="386">
        <v>8.417764807068924E-2</v>
      </c>
      <c r="R40" s="459">
        <v>9.0941377314646521E-2</v>
      </c>
      <c r="S40" s="386">
        <v>9.8359950048933206E-2</v>
      </c>
      <c r="T40" s="386">
        <v>9.9973743040114416E-2</v>
      </c>
      <c r="U40" s="386">
        <v>0.10563500459253448</v>
      </c>
      <c r="V40" s="386">
        <v>9.5535940934588434E-2</v>
      </c>
      <c r="W40" s="459">
        <v>0.10048642268478865</v>
      </c>
      <c r="X40" s="386">
        <v>9.9211562565233322E-2</v>
      </c>
      <c r="Y40" s="386">
        <v>8.4387413702947126E-2</v>
      </c>
      <c r="Z40" s="386">
        <v>0.10476919431657022</v>
      </c>
      <c r="AA40" s="386">
        <v>9.3429346890973569E-2</v>
      </c>
      <c r="AB40" s="459">
        <v>9.5172087218478821E-2</v>
      </c>
      <c r="AC40" s="459">
        <f>+AC39/AC$3</f>
        <v>0.10530990602880073</v>
      </c>
      <c r="AE40" s="384">
        <f>INDEX(C40:AD40,1,MATCH(AE$2,$C$2:$AD$2,0))</f>
        <v>0.10048642268478865</v>
      </c>
      <c r="AF40" s="384">
        <f>+AF39/AF$3</f>
        <v>9.5274337275578408E-2</v>
      </c>
      <c r="AG40" s="384">
        <f>+AG39/AG$3</f>
        <v>0.10402563190690124</v>
      </c>
    </row>
    <row r="41" spans="1:36">
      <c r="A41" s="168"/>
      <c r="B41" s="458" t="s">
        <v>46</v>
      </c>
      <c r="C41" s="386"/>
      <c r="D41" s="384">
        <v>9.1754229604380066E-2</v>
      </c>
      <c r="E41" s="384">
        <v>-8.6171801842582441E-2</v>
      </c>
      <c r="F41" s="384">
        <v>-0.32555325707099536</v>
      </c>
      <c r="G41" s="384">
        <v>0.28561677897987692</v>
      </c>
      <c r="H41" s="384">
        <v>0.23721553683019159</v>
      </c>
      <c r="I41" s="384">
        <v>3.8196245306169496E-2</v>
      </c>
      <c r="J41" s="384">
        <v>4.5885677092413202E-2</v>
      </c>
      <c r="K41" s="384">
        <v>8.2705812464166639E-2</v>
      </c>
      <c r="L41" s="384">
        <v>-8.9981090482891379E-2</v>
      </c>
      <c r="M41" s="385">
        <v>5.2539780015221638E-3</v>
      </c>
      <c r="N41" s="384"/>
      <c r="O41" s="384"/>
      <c r="P41" s="384"/>
      <c r="Q41" s="384"/>
      <c r="R41" s="385">
        <v>3.3101550477404373E-2</v>
      </c>
      <c r="S41" s="384">
        <v>0.26544242143672725</v>
      </c>
      <c r="T41" s="384">
        <v>0.1669358384955304</v>
      </c>
      <c r="U41" s="384">
        <v>0.19133491553765003</v>
      </c>
      <c r="V41" s="384">
        <v>0.22257335136190326</v>
      </c>
      <c r="W41" s="385">
        <v>0.20429419761399048</v>
      </c>
      <c r="X41" s="384">
        <v>4.3276286565051336E-2</v>
      </c>
      <c r="Y41" s="384">
        <v>-0.17286413866438766</v>
      </c>
      <c r="Z41" s="384">
        <v>-3.981954125954501E-2</v>
      </c>
      <c r="AA41" s="384">
        <v>-5.5027702117031896E-2</v>
      </c>
      <c r="AB41" s="385">
        <v>-6.4731216292142069E-2</v>
      </c>
      <c r="AC41" s="385">
        <v>0.17762133518073897</v>
      </c>
      <c r="AD41" s="234"/>
      <c r="AE41" s="384">
        <f>INDEX(C41:AD41,1,MATCH(AE$2,$C$2:$AD$2,0))</f>
        <v>0.20429419761399048</v>
      </c>
      <c r="AF41" s="386">
        <f>+AF39/AE39-1</f>
        <v>-6.324613103655885E-2</v>
      </c>
      <c r="AG41" s="386">
        <f>+AG39/AF39-1</f>
        <v>0.1464463214927485</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529067.35642468312</v>
      </c>
      <c r="D43" s="174">
        <v>610781.4280050667</v>
      </c>
      <c r="E43" s="174">
        <v>700623.75554556702</v>
      </c>
      <c r="F43" s="174">
        <v>682691.19064820849</v>
      </c>
      <c r="G43" s="174">
        <v>661539.83795972739</v>
      </c>
      <c r="H43" s="174">
        <v>637412.84307126189</v>
      </c>
      <c r="I43" s="174">
        <v>631785.71010355162</v>
      </c>
      <c r="J43" s="174">
        <v>607266.28462799429</v>
      </c>
      <c r="K43" s="174">
        <v>599732.76492910925</v>
      </c>
      <c r="L43" s="174">
        <v>559470.46056540566</v>
      </c>
      <c r="M43" s="175">
        <v>439949.30764054629</v>
      </c>
      <c r="N43" s="174">
        <v>414675.30953039636</v>
      </c>
      <c r="O43" s="174">
        <v>419389.84479261661</v>
      </c>
      <c r="P43" s="174">
        <v>427131.98043731821</v>
      </c>
      <c r="Q43" s="174">
        <v>437144.00338050816</v>
      </c>
      <c r="R43" s="175">
        <v>424515.04370354617</v>
      </c>
      <c r="S43" s="174">
        <v>440459.2445925693</v>
      </c>
      <c r="T43" s="174">
        <v>437777.18200592563</v>
      </c>
      <c r="U43" s="174">
        <v>441538.75648565986</v>
      </c>
      <c r="V43" s="174">
        <v>451773.95931084821</v>
      </c>
      <c r="W43" s="175">
        <v>442757.13793506409</v>
      </c>
      <c r="X43" s="174">
        <v>468033.93647642579</v>
      </c>
      <c r="Y43" s="174">
        <v>486512.70977468294</v>
      </c>
      <c r="Z43" s="174"/>
      <c r="AA43" s="174"/>
      <c r="AB43" s="175"/>
      <c r="AC43" s="175"/>
      <c r="AE43" s="174">
        <f>INDEX(C43:AD43,1,MATCH(AE$2,$C$2:$AD$2,0))</f>
        <v>442757.13793506409</v>
      </c>
      <c r="AF43" s="189">
        <v>483292.43469650805</v>
      </c>
      <c r="AG43" s="474">
        <f>+AF43</f>
        <v>483292.43469650805</v>
      </c>
    </row>
    <row r="44" spans="1:36" ht="12.75" customHeight="1">
      <c r="B44" s="168" t="s">
        <v>40</v>
      </c>
      <c r="C44" s="174">
        <v>42842.927728121067</v>
      </c>
      <c r="D44" s="174">
        <v>55128.640839026404</v>
      </c>
      <c r="E44" s="174">
        <v>63460.684362085238</v>
      </c>
      <c r="F44" s="174">
        <v>102900.93708280663</v>
      </c>
      <c r="G44" s="174">
        <v>135536.45665078561</v>
      </c>
      <c r="H44" s="174">
        <v>151763.89973398333</v>
      </c>
      <c r="I44" s="174">
        <v>151816.27396993004</v>
      </c>
      <c r="J44" s="174">
        <v>165414.81215486903</v>
      </c>
      <c r="K44" s="174">
        <v>169957.73969430002</v>
      </c>
      <c r="L44" s="174">
        <v>168601.42524177051</v>
      </c>
      <c r="M44" s="175">
        <v>138667.81612878843</v>
      </c>
      <c r="N44" s="174">
        <v>130524.44087893979</v>
      </c>
      <c r="O44" s="174">
        <v>130250.85563276523</v>
      </c>
      <c r="P44" s="174">
        <v>133345.52618748814</v>
      </c>
      <c r="Q44" s="174">
        <v>140751.57937949072</v>
      </c>
      <c r="R44" s="175">
        <v>133672.46495791458</v>
      </c>
      <c r="S44" s="174">
        <v>134777.53330095782</v>
      </c>
      <c r="T44" s="174">
        <v>115544.38205160241</v>
      </c>
      <c r="U44" s="174">
        <v>107663.24056338957</v>
      </c>
      <c r="V44" s="174">
        <v>108341.75595538139</v>
      </c>
      <c r="W44" s="175">
        <v>116607.228041817</v>
      </c>
      <c r="X44" s="174">
        <v>106384.13484730532</v>
      </c>
      <c r="Y44" s="174">
        <v>105857.96240029611</v>
      </c>
      <c r="Z44" s="174"/>
      <c r="AA44" s="174"/>
      <c r="AB44" s="175"/>
      <c r="AC44" s="175"/>
      <c r="AE44" s="174">
        <f>INDEX(C44:AD44,1,MATCH(AE$2,$C$2:$AD$2,0))</f>
        <v>116607.228041817</v>
      </c>
      <c r="AF44" s="174">
        <v>107468.06256462065</v>
      </c>
      <c r="AG44" s="472">
        <f>+AF44</f>
        <v>107468.06256462065</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74</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200098.04306837078</v>
      </c>
      <c r="D3" s="179">
        <v>212450.92149127921</v>
      </c>
      <c r="E3" s="179">
        <v>228009.53432235369</v>
      </c>
      <c r="F3" s="179">
        <v>201397.73916899768</v>
      </c>
      <c r="G3" s="179">
        <v>235432.62831871366</v>
      </c>
      <c r="H3" s="179">
        <v>273882.64620095718</v>
      </c>
      <c r="I3" s="179">
        <v>275832.42461460154</v>
      </c>
      <c r="J3" s="179">
        <v>279140.11913154653</v>
      </c>
      <c r="K3" s="179">
        <v>308474.91491491254</v>
      </c>
      <c r="L3" s="179">
        <v>305113.30717555282</v>
      </c>
      <c r="M3" s="180">
        <v>306568.8274829826</v>
      </c>
      <c r="N3" s="179">
        <v>76167.653462642411</v>
      </c>
      <c r="O3" s="179">
        <v>83901.507713324667</v>
      </c>
      <c r="P3" s="179">
        <v>80590.129961466606</v>
      </c>
      <c r="Q3" s="179">
        <v>82549.159780977672</v>
      </c>
      <c r="R3" s="180">
        <v>323728.88362483069</v>
      </c>
      <c r="S3" s="179">
        <v>79597.813969390787</v>
      </c>
      <c r="T3" s="179">
        <v>87665.143264270577</v>
      </c>
      <c r="U3" s="179">
        <v>87630.629069606846</v>
      </c>
      <c r="V3" s="179">
        <v>88196.416191062875</v>
      </c>
      <c r="W3" s="180">
        <v>342476.81432276301</v>
      </c>
      <c r="X3" s="179">
        <v>81825.640002890606</v>
      </c>
      <c r="Y3" s="179">
        <v>89997.698546025335</v>
      </c>
      <c r="Z3" s="179">
        <v>89278.212219137728</v>
      </c>
      <c r="AA3" s="179">
        <v>89506.777843890217</v>
      </c>
      <c r="AB3" s="180">
        <v>351086.97621906438</v>
      </c>
      <c r="AC3" s="180">
        <v>365169.91846572043</v>
      </c>
      <c r="AE3" s="179">
        <f>INDEX(C3:AD3,1,MATCH(AE$2,$C$2:$AD$2,0))</f>
        <v>342476.81432276301</v>
      </c>
      <c r="AF3" s="179">
        <f>+AE3*(1+AF4)</f>
        <v>351038.73468083207</v>
      </c>
      <c r="AG3" s="179">
        <f>+AF3*(1+AG4)</f>
        <v>365080.28406806535</v>
      </c>
      <c r="AI3" s="245">
        <f>+AF3/AB3-1</f>
        <v>-1.3740623121893947E-4</v>
      </c>
      <c r="AJ3" s="245">
        <f>+AG3/AC3-1</f>
        <v>-2.4545942346976268E-4</v>
      </c>
    </row>
    <row r="4" spans="1:37" s="234" customFormat="1" ht="12.75" customHeight="1">
      <c r="A4" s="278"/>
      <c r="B4" s="458" t="s">
        <v>60</v>
      </c>
      <c r="C4" s="386"/>
      <c r="D4" s="384">
        <v>6.1734129097342549E-2</v>
      </c>
      <c r="E4" s="384">
        <v>7.323391549381042E-2</v>
      </c>
      <c r="F4" s="384">
        <v>-0.11671351916246175</v>
      </c>
      <c r="G4" s="384">
        <v>0.16899340226037229</v>
      </c>
      <c r="H4" s="384">
        <v>0.16331643645498595</v>
      </c>
      <c r="I4" s="384">
        <v>7.1190286814073467E-3</v>
      </c>
      <c r="J4" s="384">
        <v>1.1991681259252207E-2</v>
      </c>
      <c r="K4" s="384">
        <v>0.10508985908092194</v>
      </c>
      <c r="L4" s="384">
        <v>-1.0897507631331904E-2</v>
      </c>
      <c r="M4" s="385">
        <v>4.770425521271493E-3</v>
      </c>
      <c r="N4" s="384"/>
      <c r="O4" s="384"/>
      <c r="P4" s="384"/>
      <c r="Q4" s="384"/>
      <c r="R4" s="385">
        <v>5.5974562980642961E-2</v>
      </c>
      <c r="S4" s="384">
        <v>4.5034346613168852E-2</v>
      </c>
      <c r="T4" s="384">
        <v>4.4857782100955035E-2</v>
      </c>
      <c r="U4" s="384">
        <v>8.7361803629136592E-2</v>
      </c>
      <c r="V4" s="384">
        <v>6.8410828469589458E-2</v>
      </c>
      <c r="W4" s="385">
        <v>5.791244354847036E-2</v>
      </c>
      <c r="X4" s="384">
        <v>2.7988532880520056E-2</v>
      </c>
      <c r="Y4" s="384">
        <v>2.6607556833885049E-2</v>
      </c>
      <c r="Z4" s="384">
        <v>1.8801452951138442E-2</v>
      </c>
      <c r="AA4" s="384">
        <v>1.4857311775442916E-2</v>
      </c>
      <c r="AB4" s="385">
        <v>2.5140860742143056E-2</v>
      </c>
      <c r="AC4" s="385">
        <f>+AC3/AB3-1</f>
        <v>4.0112402910294387E-2</v>
      </c>
      <c r="AE4" s="384">
        <f>INDEX(C4:AD4,1,MATCH(AE$2,$C$2:$AD$2,0))</f>
        <v>5.791244354847036E-2</v>
      </c>
      <c r="AF4" s="476">
        <v>2.5000000000000001E-2</v>
      </c>
      <c r="AG4" s="476">
        <v>0.04</v>
      </c>
    </row>
    <row r="5" spans="1:37" s="187" customFormat="1" ht="12.75" customHeight="1">
      <c r="A5" s="313"/>
      <c r="B5" s="458" t="s">
        <v>93</v>
      </c>
      <c r="C5" s="384"/>
      <c r="D5" s="384"/>
      <c r="E5" s="384"/>
      <c r="F5" s="384"/>
      <c r="G5" s="384"/>
      <c r="H5" s="384"/>
      <c r="I5" s="384"/>
      <c r="J5" s="384"/>
      <c r="K5" s="384"/>
      <c r="L5" s="384"/>
      <c r="M5" s="385"/>
      <c r="N5" s="384"/>
      <c r="O5" s="384">
        <v>0.10153725235181943</v>
      </c>
      <c r="P5" s="384">
        <v>-3.946744036081451E-2</v>
      </c>
      <c r="Q5" s="384">
        <v>2.4308557641584017E-2</v>
      </c>
      <c r="R5" s="385"/>
      <c r="S5" s="384">
        <v>-3.5752584513488728E-2</v>
      </c>
      <c r="T5" s="384">
        <v>0.10135114135147072</v>
      </c>
      <c r="U5" s="384">
        <v>-3.9370487948309218E-4</v>
      </c>
      <c r="V5" s="384">
        <v>6.4564995990912255E-3</v>
      </c>
      <c r="W5" s="385"/>
      <c r="X5" s="384">
        <v>-7.2233957606293697E-2</v>
      </c>
      <c r="Y5" s="384">
        <v>9.9871611671427774E-2</v>
      </c>
      <c r="Z5" s="384">
        <v>-7.9944969539377242E-3</v>
      </c>
      <c r="AA5" s="384">
        <v>2.5601501090934953E-3</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31094.328462331367</v>
      </c>
      <c r="D7" s="466">
        <f t="shared" si="1"/>
        <v>34718.260295471962</v>
      </c>
      <c r="E7" s="466">
        <f t="shared" si="1"/>
        <v>30553.576590512432</v>
      </c>
      <c r="F7" s="466">
        <f t="shared" si="1"/>
        <v>26310.057798887901</v>
      </c>
      <c r="G7" s="466">
        <f t="shared" si="1"/>
        <v>39813.132430471989</v>
      </c>
      <c r="H7" s="466">
        <f t="shared" si="1"/>
        <v>42551.985626878333</v>
      </c>
      <c r="I7" s="466">
        <f t="shared" si="1"/>
        <v>43868.797375970462</v>
      </c>
      <c r="J7" s="466">
        <f t="shared" si="1"/>
        <v>47743.366882048387</v>
      </c>
      <c r="K7" s="466">
        <f t="shared" si="1"/>
        <v>58632.825695961146</v>
      </c>
      <c r="L7" s="466">
        <f t="shared" si="1"/>
        <v>67787.851495888375</v>
      </c>
      <c r="M7" s="482">
        <f t="shared" si="1"/>
        <v>66894.387382505825</v>
      </c>
      <c r="N7" s="466">
        <f t="shared" si="1"/>
        <v>13716.591197180034</v>
      </c>
      <c r="O7" s="466">
        <f t="shared" si="1"/>
        <v>19119.706648508603</v>
      </c>
      <c r="P7" s="466">
        <f t="shared" si="1"/>
        <v>16649.215185984056</v>
      </c>
      <c r="Q7" s="466">
        <f t="shared" si="1"/>
        <v>15394.896909112869</v>
      </c>
      <c r="R7" s="482">
        <f t="shared" si="1"/>
        <v>64994.216376908545</v>
      </c>
      <c r="S7" s="466">
        <f t="shared" si="1"/>
        <v>13255.21412191926</v>
      </c>
      <c r="T7" s="466">
        <f t="shared" si="1"/>
        <v>17907.209227960677</v>
      </c>
      <c r="U7" s="466">
        <f t="shared" si="1"/>
        <v>16606.509543833814</v>
      </c>
      <c r="V7" s="466">
        <f t="shared" si="1"/>
        <v>15909.714952650653</v>
      </c>
      <c r="W7" s="482">
        <f t="shared" si="1"/>
        <v>63643.714470601364</v>
      </c>
      <c r="X7" s="466">
        <f t="shared" si="1"/>
        <v>13766.593460817048</v>
      </c>
      <c r="Y7" s="466">
        <f t="shared" si="1"/>
        <v>18997.869372294732</v>
      </c>
      <c r="Z7" s="466"/>
      <c r="AA7" s="466"/>
      <c r="AB7" s="482"/>
      <c r="AC7" s="482"/>
      <c r="AE7" s="466"/>
      <c r="AF7" s="466"/>
      <c r="AG7" s="466"/>
    </row>
    <row r="8" spans="1:37" s="234" customFormat="1" ht="12.75" customHeight="1">
      <c r="A8" s="278"/>
      <c r="B8" s="458" t="s">
        <v>58</v>
      </c>
      <c r="C8" s="386">
        <f t="shared" ref="C8:Y8" si="2">+C7/C3</f>
        <v>0.15539546507062468</v>
      </c>
      <c r="D8" s="384">
        <f t="shared" si="2"/>
        <v>0.16341779104449353</v>
      </c>
      <c r="E8" s="384">
        <f t="shared" si="2"/>
        <v>0.13400131131059026</v>
      </c>
      <c r="F8" s="384">
        <f t="shared" si="2"/>
        <v>0.13063730460653533</v>
      </c>
      <c r="G8" s="384">
        <f t="shared" si="2"/>
        <v>0.16910626498454373</v>
      </c>
      <c r="H8" s="384">
        <f t="shared" si="2"/>
        <v>0.15536576054423129</v>
      </c>
      <c r="I8" s="384">
        <f t="shared" si="2"/>
        <v>0.15904148120825462</v>
      </c>
      <c r="J8" s="384">
        <f t="shared" si="2"/>
        <v>0.17103728059795312</v>
      </c>
      <c r="K8" s="384">
        <f t="shared" si="2"/>
        <v>0.19007323727484937</v>
      </c>
      <c r="L8" s="384">
        <f t="shared" si="2"/>
        <v>0.22217271387932394</v>
      </c>
      <c r="M8" s="385">
        <f t="shared" si="2"/>
        <v>0.21820348771833001</v>
      </c>
      <c r="N8" s="384">
        <f t="shared" si="2"/>
        <v>0.18008420338047496</v>
      </c>
      <c r="O8" s="384">
        <f t="shared" si="2"/>
        <v>0.22788275407203609</v>
      </c>
      <c r="P8" s="384">
        <f t="shared" si="2"/>
        <v>0.20659124379058227</v>
      </c>
      <c r="Q8" s="384">
        <f t="shared" si="2"/>
        <v>0.1864936838843563</v>
      </c>
      <c r="R8" s="385">
        <f t="shared" si="2"/>
        <v>0.20076743121948404</v>
      </c>
      <c r="S8" s="384">
        <f t="shared" si="2"/>
        <v>0.16652736376675534</v>
      </c>
      <c r="T8" s="384">
        <f t="shared" si="2"/>
        <v>0.20426829365895835</v>
      </c>
      <c r="U8" s="384">
        <f t="shared" si="2"/>
        <v>0.18950576664972832</v>
      </c>
      <c r="V8" s="384">
        <f t="shared" si="2"/>
        <v>0.18038958542470593</v>
      </c>
      <c r="W8" s="385">
        <f t="shared" si="2"/>
        <v>0.18583364423210599</v>
      </c>
      <c r="X8" s="384">
        <f t="shared" si="2"/>
        <v>0.16824302822844678</v>
      </c>
      <c r="Y8" s="384">
        <f t="shared" si="2"/>
        <v>0.21109283547488844</v>
      </c>
      <c r="Z8" s="384"/>
      <c r="AA8" s="384"/>
      <c r="AB8" s="385"/>
      <c r="AC8" s="385"/>
      <c r="AE8" s="384"/>
      <c r="AF8" s="384"/>
      <c r="AG8" s="384"/>
    </row>
    <row r="9" spans="1:37" s="187" customFormat="1" ht="12.75" customHeight="1">
      <c r="A9" s="313"/>
      <c r="B9" s="465" t="s">
        <v>56</v>
      </c>
      <c r="C9" s="384"/>
      <c r="D9" s="384">
        <f t="shared" ref="D9:M9" si="3">+(D7-C7)/(D$3-C$3)</f>
        <v>0.29336740062300054</v>
      </c>
      <c r="E9" s="384">
        <f t="shared" si="3"/>
        <v>-0.26767705772854022</v>
      </c>
      <c r="F9" s="384">
        <f t="shared" si="3"/>
        <v>0.15946007276737137</v>
      </c>
      <c r="G9" s="384">
        <f t="shared" si="3"/>
        <v>0.39674213634677791</v>
      </c>
      <c r="H9" s="384">
        <f t="shared" si="3"/>
        <v>7.1231519444134375E-2</v>
      </c>
      <c r="I9" s="384">
        <f t="shared" si="3"/>
        <v>0.67536482088283134</v>
      </c>
      <c r="J9" s="384">
        <f t="shared" si="3"/>
        <v>1.1713806962005986</v>
      </c>
      <c r="K9" s="384">
        <f t="shared" si="3"/>
        <v>0.37121304318360077</v>
      </c>
      <c r="L9" s="384">
        <f t="shared" si="3"/>
        <v>-2.7234069260177765</v>
      </c>
      <c r="M9" s="385">
        <f t="shared" si="3"/>
        <v>-0.61384517194423072</v>
      </c>
      <c r="N9" s="384"/>
      <c r="O9" s="384"/>
      <c r="P9" s="384"/>
      <c r="Q9" s="384"/>
      <c r="R9" s="385">
        <f t="shared" ref="R9:Y9" si="4">+(R7-M7)/(R$3-M$3)</f>
        <v>-0.11073221380455439</v>
      </c>
      <c r="S9" s="384">
        <f t="shared" si="4"/>
        <v>-0.13450597263687147</v>
      </c>
      <c r="T9" s="384">
        <f t="shared" si="4"/>
        <v>-0.3221612199521261</v>
      </c>
      <c r="U9" s="384">
        <f t="shared" si="4"/>
        <v>-6.065712315887619E-3</v>
      </c>
      <c r="V9" s="384">
        <f t="shared" si="4"/>
        <v>9.1162505498845622E-2</v>
      </c>
      <c r="W9" s="385">
        <f t="shared" si="4"/>
        <v>-7.2034718287929581E-2</v>
      </c>
      <c r="X9" s="384">
        <f t="shared" si="4"/>
        <v>0.2295418633269283</v>
      </c>
      <c r="Y9" s="384">
        <f t="shared" si="4"/>
        <v>0.46758169157455615</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10397.811864111292</v>
      </c>
      <c r="D11" s="174">
        <v>10906.026189499849</v>
      </c>
      <c r="E11" s="174">
        <v>11378.703955483474</v>
      </c>
      <c r="F11" s="174">
        <v>11566.639399166705</v>
      </c>
      <c r="G11" s="174">
        <v>11870.586933276576</v>
      </c>
      <c r="H11" s="174">
        <v>12749.378549474462</v>
      </c>
      <c r="I11" s="174">
        <v>13165.156402224948</v>
      </c>
      <c r="J11" s="174">
        <v>13466.183961763534</v>
      </c>
      <c r="K11" s="174">
        <v>14631.613050967644</v>
      </c>
      <c r="L11" s="174">
        <v>15554.974488893955</v>
      </c>
      <c r="M11" s="175">
        <v>16622.950299871336</v>
      </c>
      <c r="N11" s="174">
        <v>4304.3704255642961</v>
      </c>
      <c r="O11" s="174">
        <v>4358.4873868159793</v>
      </c>
      <c r="P11" s="174">
        <v>4286.6512095782118</v>
      </c>
      <c r="Q11" s="174">
        <v>4239.596001674101</v>
      </c>
      <c r="R11" s="175">
        <v>17255.331142873707</v>
      </c>
      <c r="S11" s="174">
        <v>4357.0293508784134</v>
      </c>
      <c r="T11" s="174">
        <v>4387.4188226440729</v>
      </c>
      <c r="U11" s="174">
        <v>4361.2215961894344</v>
      </c>
      <c r="V11" s="174">
        <v>4393.0565057842286</v>
      </c>
      <c r="W11" s="175">
        <v>17569.303427033574</v>
      </c>
      <c r="X11" s="174">
        <v>4488.0031250191951</v>
      </c>
      <c r="Y11" s="174">
        <v>4648.6970319858101</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20696.516598220074</v>
      </c>
      <c r="D13" s="176">
        <v>23812.234105972111</v>
      </c>
      <c r="E13" s="176">
        <v>19174.872635028958</v>
      </c>
      <c r="F13" s="176">
        <v>14743.418399721195</v>
      </c>
      <c r="G13" s="176">
        <v>27942.54549719541</v>
      </c>
      <c r="H13" s="176">
        <v>29802.607077403867</v>
      </c>
      <c r="I13" s="176">
        <v>30703.640973745518</v>
      </c>
      <c r="J13" s="176">
        <v>34277.182920284853</v>
      </c>
      <c r="K13" s="176">
        <v>44001.212644993502</v>
      </c>
      <c r="L13" s="176">
        <v>52232.877006994422</v>
      </c>
      <c r="M13" s="177">
        <v>50271.437082634489</v>
      </c>
      <c r="N13" s="176">
        <v>9412.2207716157391</v>
      </c>
      <c r="O13" s="176">
        <v>14761.219261692626</v>
      </c>
      <c r="P13" s="176">
        <v>12362.563976405845</v>
      </c>
      <c r="Q13" s="176">
        <v>11155.300907438768</v>
      </c>
      <c r="R13" s="177">
        <v>47738.885234034839</v>
      </c>
      <c r="S13" s="176">
        <v>8898.1847710408456</v>
      </c>
      <c r="T13" s="176">
        <v>13519.790405316604</v>
      </c>
      <c r="U13" s="176">
        <v>12245.28794764438</v>
      </c>
      <c r="V13" s="176">
        <v>11516.658446866424</v>
      </c>
      <c r="W13" s="177">
        <v>46074.411043567794</v>
      </c>
      <c r="X13" s="176">
        <v>9278.5903357978532</v>
      </c>
      <c r="Y13" s="176">
        <v>14349.172340308922</v>
      </c>
      <c r="Z13" s="176">
        <v>13322.850845448962</v>
      </c>
      <c r="AA13" s="176">
        <v>11759.932091018325</v>
      </c>
      <c r="AB13" s="177">
        <v>48562.606395018025</v>
      </c>
      <c r="AC13" s="177">
        <v>50700.234818816731</v>
      </c>
      <c r="AE13" s="176">
        <f>INDEX(C13:AD13,1,MATCH(AE$2,$C$2:$AD$2,0))</f>
        <v>46074.411043567794</v>
      </c>
      <c r="AF13" s="481">
        <f>+AF3*AF14</f>
        <v>48794.384120635659</v>
      </c>
      <c r="AG13" s="481">
        <f>+AG3*AG14</f>
        <v>50381.079201393019</v>
      </c>
      <c r="AI13" s="245">
        <f>+AF13/AB13-1</f>
        <v>4.7727612421026855E-3</v>
      </c>
      <c r="AJ13" s="245">
        <f>+AG13/AC13-1</f>
        <v>-6.2949534368874627E-3</v>
      </c>
    </row>
    <row r="14" spans="1:37" s="234" customFormat="1" ht="12.75" customHeight="1">
      <c r="A14" s="278"/>
      <c r="B14" s="458" t="s">
        <v>57</v>
      </c>
      <c r="C14" s="386">
        <v>0.10343187909713018</v>
      </c>
      <c r="D14" s="386">
        <v>0.1120834587999166</v>
      </c>
      <c r="E14" s="386">
        <v>8.409680188162677E-2</v>
      </c>
      <c r="F14" s="386">
        <v>7.3205481156616348E-2</v>
      </c>
      <c r="G14" s="386">
        <v>0.11868595146195529</v>
      </c>
      <c r="H14" s="386">
        <v>0.10881524437856009</v>
      </c>
      <c r="I14" s="386">
        <v>0.11131266027424168</v>
      </c>
      <c r="J14" s="386">
        <v>0.12279561614764346</v>
      </c>
      <c r="K14" s="386">
        <v>0.1426411371476688</v>
      </c>
      <c r="L14" s="386">
        <v>0.17119173690101044</v>
      </c>
      <c r="M14" s="459">
        <v>0.16398091578774432</v>
      </c>
      <c r="N14" s="386">
        <v>0.12357241353420592</v>
      </c>
      <c r="O14" s="386">
        <v>0.1759350894161387</v>
      </c>
      <c r="P14" s="386">
        <v>0.15340047202203155</v>
      </c>
      <c r="Q14" s="386">
        <v>0.13513524470795832</v>
      </c>
      <c r="R14" s="459">
        <v>0.14746563451335229</v>
      </c>
      <c r="S14" s="386">
        <v>0.11178931087809306</v>
      </c>
      <c r="T14" s="386">
        <v>0.15422082143367494</v>
      </c>
      <c r="U14" s="386">
        <v>0.13973753329920399</v>
      </c>
      <c r="V14" s="386">
        <v>0.13057966461945006</v>
      </c>
      <c r="W14" s="459">
        <v>0.13453293512636316</v>
      </c>
      <c r="X14" s="386">
        <v>0.1133946564361742</v>
      </c>
      <c r="Y14" s="386">
        <v>0.15943932536197772</v>
      </c>
      <c r="Z14" s="386">
        <v>0.14922846811434098</v>
      </c>
      <c r="AA14" s="386">
        <v>0.13138593941487822</v>
      </c>
      <c r="AB14" s="459">
        <v>0.13832072872084233</v>
      </c>
      <c r="AC14" s="459">
        <f>+AC13/AC3</f>
        <v>0.13884011868183527</v>
      </c>
      <c r="AE14" s="386">
        <f>INDEX(C14:AD14,1,MATCH(AE$2,$C$2:$AD$2,0))</f>
        <v>0.13453293512636316</v>
      </c>
      <c r="AF14" s="476">
        <v>0.13900000000000001</v>
      </c>
      <c r="AG14" s="476">
        <v>0.13800000000000001</v>
      </c>
    </row>
    <row r="15" spans="1:37" s="187" customFormat="1" ht="12.75" customHeight="1">
      <c r="A15" s="313"/>
      <c r="B15" s="458" t="s">
        <v>56</v>
      </c>
      <c r="C15" s="384"/>
      <c r="D15" s="384">
        <f t="shared" ref="D15:M15" si="5">+(D13-C13)/(D$3-C$3)</f>
        <v>0.2522260319484676</v>
      </c>
      <c r="E15" s="384">
        <f t="shared" si="5"/>
        <v>-0.29805751459289287</v>
      </c>
      <c r="F15" s="384">
        <f t="shared" si="5"/>
        <v>0.16652218348182019</v>
      </c>
      <c r="G15" s="384">
        <f t="shared" si="5"/>
        <v>0.38781166700477887</v>
      </c>
      <c r="H15" s="384">
        <f t="shared" si="5"/>
        <v>4.837609142094694E-2</v>
      </c>
      <c r="I15" s="384">
        <f t="shared" si="5"/>
        <v>0.46212117748165993</v>
      </c>
      <c r="J15" s="384">
        <f t="shared" si="5"/>
        <v>1.0803724250327336</v>
      </c>
      <c r="K15" s="384">
        <f t="shared" si="5"/>
        <v>0.33148448676852749</v>
      </c>
      <c r="L15" s="384">
        <f t="shared" si="5"/>
        <v>-2.448728406238375</v>
      </c>
      <c r="M15" s="385">
        <f t="shared" si="5"/>
        <v>-1.3475867800316259</v>
      </c>
      <c r="N15" s="384"/>
      <c r="O15" s="384"/>
      <c r="P15" s="384"/>
      <c r="Q15" s="384"/>
      <c r="R15" s="385">
        <f t="shared" ref="R15:AB15" si="6">+(R13-M13)/(R$3-M$3)</f>
        <v>-0.14758412371527949</v>
      </c>
      <c r="S15" s="384">
        <f t="shared" si="6"/>
        <v>-0.14985771061254927</v>
      </c>
      <c r="T15" s="384">
        <f t="shared" si="6"/>
        <v>-0.32984831808808246</v>
      </c>
      <c r="U15" s="384">
        <f t="shared" si="6"/>
        <v>-1.665734587280478E-2</v>
      </c>
      <c r="V15" s="384">
        <f t="shared" si="6"/>
        <v>6.3988158707000142E-2</v>
      </c>
      <c r="W15" s="385">
        <f t="shared" si="6"/>
        <v>-8.8781755025935591E-2</v>
      </c>
      <c r="X15" s="384">
        <f t="shared" si="6"/>
        <v>0.17075191645884788</v>
      </c>
      <c r="Y15" s="384">
        <f t="shared" si="6"/>
        <v>0.35556796508950572</v>
      </c>
      <c r="Z15" s="384">
        <f t="shared" si="6"/>
        <v>0.65402641324135813</v>
      </c>
      <c r="AA15" s="384">
        <f t="shared" si="6"/>
        <v>0.18565381826230509</v>
      </c>
      <c r="AB15" s="385">
        <f t="shared" si="6"/>
        <v>0.28898357329599955</v>
      </c>
      <c r="AC15" s="385">
        <f>+(AC13-AB13)/(AC$3-AB$3)</f>
        <v>0.15178848186402799</v>
      </c>
      <c r="AD15" s="311"/>
      <c r="AE15" s="384">
        <f>INDEX(C15:AD15,1,MATCH(AE$2,$C$2:$AD$2,0))</f>
        <v>-8.8781755025935591E-2</v>
      </c>
      <c r="AF15" s="384">
        <f>+(AF13-AE13)/(AF$3-AE$3)</f>
        <v>0.31768259494547429</v>
      </c>
      <c r="AG15" s="384">
        <f>+(AG13-AF13)/(AG$3-AF$3)</f>
        <v>0.11299999999999996</v>
      </c>
      <c r="AH15" s="311"/>
      <c r="AI15" s="311"/>
      <c r="AJ15" s="311"/>
      <c r="AK15" s="311"/>
    </row>
    <row r="16" spans="1:37" ht="12.75" customHeight="1">
      <c r="M16" s="185"/>
      <c r="R16" s="185"/>
      <c r="W16" s="185"/>
      <c r="AB16" s="185"/>
      <c r="AC16" s="185"/>
    </row>
    <row r="17" spans="1:37" ht="12.75" customHeight="1">
      <c r="A17" s="286"/>
      <c r="B17" s="168" t="s">
        <v>35</v>
      </c>
      <c r="C17" s="174">
        <v>4505.3110081308969</v>
      </c>
      <c r="D17" s="174">
        <v>4106.9752483854727</v>
      </c>
      <c r="E17" s="174">
        <v>4187.6797100544954</v>
      </c>
      <c r="F17" s="174">
        <v>5162.3126381499478</v>
      </c>
      <c r="G17" s="174">
        <v>5351.3354299167686</v>
      </c>
      <c r="H17" s="174">
        <v>5462.8186234458308</v>
      </c>
      <c r="I17" s="174">
        <v>4664.5315741421146</v>
      </c>
      <c r="J17" s="174">
        <v>4698.0310316374726</v>
      </c>
      <c r="K17" s="174">
        <v>4503.0307967517001</v>
      </c>
      <c r="L17" s="174">
        <v>4356.1639696799939</v>
      </c>
      <c r="M17" s="175">
        <v>4648.6013399614549</v>
      </c>
      <c r="N17" s="174">
        <v>1173.4412289113286</v>
      </c>
      <c r="O17" s="174">
        <v>1229.3868896407835</v>
      </c>
      <c r="P17" s="174">
        <v>1157.421888004757</v>
      </c>
      <c r="Q17" s="174">
        <v>1212.7943296989331</v>
      </c>
      <c r="R17" s="175">
        <v>4779.386396764352</v>
      </c>
      <c r="S17" s="174">
        <v>1239.5749746875617</v>
      </c>
      <c r="T17" s="174">
        <v>1287.8779984877301</v>
      </c>
      <c r="U17" s="174">
        <v>1298.0238993169951</v>
      </c>
      <c r="V17" s="174">
        <v>1279.49187386518</v>
      </c>
      <c r="W17" s="175">
        <v>5054.3184390656133</v>
      </c>
      <c r="X17" s="174">
        <v>1355.3510982156322</v>
      </c>
      <c r="Y17" s="174">
        <v>1367.9681482336021</v>
      </c>
      <c r="Z17" s="174"/>
      <c r="AA17" s="174"/>
      <c r="AB17" s="175"/>
      <c r="AC17" s="175"/>
      <c r="AE17" s="174">
        <f>INDEX(C17:AD17,1,MATCH(AE$2,$C$2:$AD$2,0))</f>
        <v>5054.3184390656133</v>
      </c>
      <c r="AF17" s="174">
        <f>+AF43*AF18</f>
        <v>5422.5771009036098</v>
      </c>
      <c r="AG17" s="174">
        <f>+AG43*AG18</f>
        <v>5422.5771009036098</v>
      </c>
    </row>
    <row r="18" spans="1:37" s="187" customFormat="1" ht="12.75" customHeight="1">
      <c r="A18" s="313"/>
      <c r="B18" s="458" t="s">
        <v>55</v>
      </c>
      <c r="C18" s="384">
        <v>7.2507360434510101E-2</v>
      </c>
      <c r="D18" s="384">
        <v>6.5561548618233864E-2</v>
      </c>
      <c r="E18" s="384">
        <v>5.9090385651047898E-2</v>
      </c>
      <c r="F18" s="384">
        <v>6.3587403707359866E-2</v>
      </c>
      <c r="G18" s="384">
        <v>6.6177577809876223E-2</v>
      </c>
      <c r="H18" s="384">
        <v>6.4020916904342307E-2</v>
      </c>
      <c r="I18" s="384">
        <v>5.8262000327979853E-2</v>
      </c>
      <c r="J18" s="384">
        <v>5.8178062635340769E-2</v>
      </c>
      <c r="K18" s="384">
        <v>5.0277970134352978E-2</v>
      </c>
      <c r="L18" s="384">
        <v>4.483561256636736E-2</v>
      </c>
      <c r="M18" s="385">
        <v>4.2684422692348671E-2</v>
      </c>
      <c r="N18" s="384">
        <v>4.0167006716251168E-2</v>
      </c>
      <c r="O18" s="384">
        <v>4.0735106044558191E-2</v>
      </c>
      <c r="P18" s="384">
        <v>3.897132132980996E-2</v>
      </c>
      <c r="Q18" s="384">
        <v>3.949002835262827E-2</v>
      </c>
      <c r="R18" s="385">
        <v>3.9885362047213699E-2</v>
      </c>
      <c r="S18" s="384">
        <v>3.8960274757275648E-2</v>
      </c>
      <c r="T18" s="384">
        <v>3.9212126264168159E-2</v>
      </c>
      <c r="U18" s="384">
        <v>3.9143940998636176E-2</v>
      </c>
      <c r="V18" s="384">
        <v>3.6130750649011951E-2</v>
      </c>
      <c r="W18" s="385">
        <v>3.793169315604776E-2</v>
      </c>
      <c r="X18" s="384">
        <v>3.4105599415217555E-2</v>
      </c>
      <c r="Y18" s="384">
        <v>3.2417326912893049E-2</v>
      </c>
      <c r="Z18" s="384"/>
      <c r="AA18" s="384"/>
      <c r="AB18" s="385"/>
      <c r="AC18" s="385"/>
      <c r="AD18" s="311"/>
      <c r="AE18" s="384">
        <f>+AE17/AE43</f>
        <v>3.793169315604776E-2</v>
      </c>
      <c r="AF18" s="476">
        <v>3.2000000000000001E-2</v>
      </c>
      <c r="AG18" s="476">
        <v>3.2000000000000001E-2</v>
      </c>
      <c r="AH18" s="311"/>
      <c r="AI18" s="311"/>
      <c r="AJ18" s="311"/>
      <c r="AK18" s="311"/>
    </row>
    <row r="19" spans="1:37" ht="12.75" customHeight="1">
      <c r="A19" s="286"/>
      <c r="B19" s="168" t="s">
        <v>34</v>
      </c>
      <c r="C19" s="174">
        <v>983.69256904983229</v>
      </c>
      <c r="D19" s="174">
        <v>1100.6110633134658</v>
      </c>
      <c r="E19" s="174">
        <v>683.87540939106862</v>
      </c>
      <c r="F19" s="174">
        <v>247.71242300378623</v>
      </c>
      <c r="G19" s="174">
        <v>230.57462783211696</v>
      </c>
      <c r="H19" s="174">
        <v>199.28243900424164</v>
      </c>
      <c r="I19" s="174">
        <v>191.37715556063409</v>
      </c>
      <c r="J19" s="174">
        <v>151.58262430507537</v>
      </c>
      <c r="K19" s="174">
        <v>155.15155853256402</v>
      </c>
      <c r="L19" s="174">
        <v>132.3683200983985</v>
      </c>
      <c r="M19" s="175">
        <v>372.2173250307286</v>
      </c>
      <c r="N19" s="174">
        <v>49.522110591514739</v>
      </c>
      <c r="O19" s="174">
        <v>91.331194430475819</v>
      </c>
      <c r="P19" s="174">
        <v>102.53284110213465</v>
      </c>
      <c r="Q19" s="174">
        <v>37.870224746348185</v>
      </c>
      <c r="R19" s="175">
        <v>270.61321279032637</v>
      </c>
      <c r="S19" s="174">
        <v>279.83325210525197</v>
      </c>
      <c r="T19" s="174">
        <v>374.54638840434353</v>
      </c>
      <c r="U19" s="174">
        <v>357.46516631966358</v>
      </c>
      <c r="V19" s="174">
        <v>100.8658230855518</v>
      </c>
      <c r="W19" s="175">
        <v>371.40769689032925</v>
      </c>
      <c r="X19" s="174">
        <v>270.94449823869485</v>
      </c>
      <c r="Y19" s="174">
        <v>300.0382735586204</v>
      </c>
      <c r="Z19" s="174"/>
      <c r="AA19" s="174"/>
      <c r="AB19" s="175"/>
      <c r="AC19" s="175"/>
      <c r="AE19" s="174">
        <f>INDEX(C19:AD19,1,MATCH(AE$2,$C$2:$AD$2,0))</f>
        <v>371.40769689032925</v>
      </c>
      <c r="AF19" s="174">
        <f>+AF20*AF44</f>
        <v>1236.2544727077409</v>
      </c>
      <c r="AG19" s="174">
        <f>+AG20*AG44</f>
        <v>1263.7267943234685</v>
      </c>
    </row>
    <row r="20" spans="1:37" s="187" customFormat="1" ht="12.75" customHeight="1">
      <c r="A20" s="313"/>
      <c r="B20" s="458" t="s">
        <v>54</v>
      </c>
      <c r="C20" s="384">
        <v>4.0817422126890365E-2</v>
      </c>
      <c r="D20" s="384">
        <v>4.6884142466223071E-2</v>
      </c>
      <c r="E20" s="384">
        <v>2.9766792421791793E-2</v>
      </c>
      <c r="F20" s="384">
        <v>9.8983555879353646E-3</v>
      </c>
      <c r="G20" s="384">
        <v>7.8970793835823356E-3</v>
      </c>
      <c r="H20" s="384">
        <v>5.7597329233730864E-3</v>
      </c>
      <c r="I20" s="384">
        <v>5.6611858528977099E-3</v>
      </c>
      <c r="J20" s="384">
        <v>4.3145368799487353E-3</v>
      </c>
      <c r="K20" s="384">
        <v>4.275774200873962E-3</v>
      </c>
      <c r="L20" s="384">
        <v>3.8509541022459784E-3</v>
      </c>
      <c r="M20" s="385">
        <v>1.1373466648271574E-2</v>
      </c>
      <c r="N20" s="384">
        <v>6.6353122577460857E-3</v>
      </c>
      <c r="O20" s="384">
        <v>1.1921531169613997E-2</v>
      </c>
      <c r="P20" s="384">
        <v>1.4246989209073843E-2</v>
      </c>
      <c r="Q20" s="384">
        <v>5.7912356179373797E-3</v>
      </c>
      <c r="R20" s="385">
        <v>9.388445881937919E-3</v>
      </c>
      <c r="S20" s="384">
        <v>4.3515691432573604E-2</v>
      </c>
      <c r="T20" s="384">
        <v>5.4985761664158299E-2</v>
      </c>
      <c r="U20" s="384">
        <v>5.3088940821625685E-2</v>
      </c>
      <c r="V20" s="384">
        <v>1.5955374918955195E-2</v>
      </c>
      <c r="W20" s="385">
        <v>1.4123544283540566E-2</v>
      </c>
      <c r="X20" s="384">
        <v>4.3182272476696419E-2</v>
      </c>
      <c r="Y20" s="384">
        <v>4.4855658922093415E-2</v>
      </c>
      <c r="Z20" s="384"/>
      <c r="AA20" s="384"/>
      <c r="AB20" s="385"/>
      <c r="AC20" s="385"/>
      <c r="AD20" s="311"/>
      <c r="AE20" s="384">
        <f>+AE19/AE44</f>
        <v>1.4123544283540566E-2</v>
      </c>
      <c r="AF20" s="476">
        <v>4.4999999999999998E-2</v>
      </c>
      <c r="AG20" s="476">
        <f>+AF20+0.1%</f>
        <v>4.5999999999999999E-2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5854.1898403297673</v>
      </c>
      <c r="D22" s="479">
        <f t="shared" si="7"/>
        <v>-6.8704229049362766</v>
      </c>
      <c r="E22" s="479">
        <f t="shared" si="7"/>
        <v>705.84814705410463</v>
      </c>
      <c r="F22" s="479">
        <f t="shared" si="7"/>
        <v>-38.749198399733359</v>
      </c>
      <c r="G22" s="479">
        <f t="shared" si="7"/>
        <v>-194.21601370729331</v>
      </c>
      <c r="H22" s="485">
        <f t="shared" si="7"/>
        <v>51.22389851220214</v>
      </c>
      <c r="I22" s="485">
        <f t="shared" si="7"/>
        <v>51.415755453941529</v>
      </c>
      <c r="J22" s="485">
        <f t="shared" si="7"/>
        <v>1265.339618954953</v>
      </c>
      <c r="K22" s="485">
        <f t="shared" si="7"/>
        <v>-246.34866368205985</v>
      </c>
      <c r="L22" s="485">
        <f t="shared" si="7"/>
        <v>-1017.5756990165683</v>
      </c>
      <c r="M22" s="486">
        <f t="shared" si="7"/>
        <v>-422.4689081661927</v>
      </c>
      <c r="N22" s="485">
        <f t="shared" si="7"/>
        <v>-51.137976589730897</v>
      </c>
      <c r="O22" s="485">
        <f t="shared" si="7"/>
        <v>-5.8016870113860932</v>
      </c>
      <c r="P22" s="485">
        <f t="shared" si="7"/>
        <v>120.36905011671843</v>
      </c>
      <c r="Q22" s="485">
        <f t="shared" si="7"/>
        <v>73.065963662033028</v>
      </c>
      <c r="R22" s="486">
        <f t="shared" si="7"/>
        <v>251.89933401536109</v>
      </c>
      <c r="S22" s="485">
        <f t="shared" si="7"/>
        <v>22.469281260566277</v>
      </c>
      <c r="T22" s="485">
        <f t="shared" si="7"/>
        <v>60.578520828918045</v>
      </c>
      <c r="U22" s="485">
        <f t="shared" si="7"/>
        <v>268.00103999482053</v>
      </c>
      <c r="V22" s="485">
        <f t="shared" si="7"/>
        <v>623.01787558867545</v>
      </c>
      <c r="W22" s="486">
        <f t="shared" si="7"/>
        <v>1774.415076237834</v>
      </c>
      <c r="X22" s="485">
        <f t="shared" si="7"/>
        <v>157.49331127550431</v>
      </c>
      <c r="Y22" s="485">
        <f t="shared" si="7"/>
        <v>175.48664760162683</v>
      </c>
      <c r="Z22" s="479"/>
      <c r="AA22" s="479"/>
      <c r="AB22" s="480"/>
      <c r="AC22" s="480"/>
      <c r="AE22" s="479">
        <f>INDEX(C22:AD22,1,MATCH(AE$2,$C$2:$AD$2,0))</f>
        <v>1774.415076237834</v>
      </c>
      <c r="AF22" s="484">
        <v>600</v>
      </c>
      <c r="AG22" s="484">
        <f>+AF22</f>
        <v>600</v>
      </c>
    </row>
    <row r="23" spans="1:37" ht="12.75" customHeight="1">
      <c r="H23" s="187"/>
      <c r="I23" s="187"/>
      <c r="J23" s="187"/>
      <c r="K23" s="187"/>
      <c r="L23" s="187"/>
      <c r="M23" s="471"/>
      <c r="N23" s="187"/>
      <c r="O23" s="187"/>
      <c r="P23" s="187"/>
      <c r="Q23" s="187"/>
      <c r="R23" s="471"/>
      <c r="S23" s="187"/>
      <c r="T23" s="187"/>
      <c r="U23" s="187"/>
      <c r="V23" s="187"/>
      <c r="W23" s="471"/>
      <c r="X23" s="187"/>
      <c r="Y23" s="187"/>
      <c r="AB23" s="185"/>
      <c r="AC23" s="185"/>
    </row>
    <row r="24" spans="1:37" s="171" customFormat="1" ht="12.75" customHeight="1">
      <c r="A24" s="286"/>
      <c r="B24" s="178" t="s">
        <v>33</v>
      </c>
      <c r="C24" s="176">
        <v>23029.087999468778</v>
      </c>
      <c r="D24" s="176">
        <v>20798.99949799517</v>
      </c>
      <c r="E24" s="176">
        <v>16376.916481419636</v>
      </c>
      <c r="F24" s="176">
        <v>9790.0689861752999</v>
      </c>
      <c r="G24" s="176">
        <v>22627.568681403463</v>
      </c>
      <c r="H24" s="176">
        <v>24590.29479147448</v>
      </c>
      <c r="I24" s="176">
        <v>26281.902310617977</v>
      </c>
      <c r="J24" s="176">
        <v>30996.074131907408</v>
      </c>
      <c r="K24" s="176">
        <v>39406.984743092304</v>
      </c>
      <c r="L24" s="176">
        <v>46991.505658396265</v>
      </c>
      <c r="M24" s="177">
        <v>45572.584159537575</v>
      </c>
      <c r="N24" s="176">
        <v>8237.1636767061955</v>
      </c>
      <c r="O24" s="176">
        <v>13617.361879470931</v>
      </c>
      <c r="P24" s="176">
        <v>11428.043979619941</v>
      </c>
      <c r="Q24" s="176">
        <v>10053.442766148217</v>
      </c>
      <c r="R24" s="177">
        <v>43482.01138407617</v>
      </c>
      <c r="S24" s="176">
        <v>7960.9123297191018</v>
      </c>
      <c r="T24" s="176">
        <v>12667.037316062135</v>
      </c>
      <c r="U24" s="176">
        <v>11572.730254641869</v>
      </c>
      <c r="V24" s="176">
        <v>10961.050271675473</v>
      </c>
      <c r="W24" s="177">
        <v>43165.915377630343</v>
      </c>
      <c r="X24" s="176">
        <v>8351.6770470964202</v>
      </c>
      <c r="Y24" s="176">
        <v>13456.729113235568</v>
      </c>
      <c r="Z24" s="176">
        <v>12482.847929318579</v>
      </c>
      <c r="AA24" s="176">
        <v>10852.63689755602</v>
      </c>
      <c r="AB24" s="177">
        <v>45076.28164491339</v>
      </c>
      <c r="AC24" s="177">
        <v>47005.770155945756</v>
      </c>
      <c r="AE24" s="176">
        <f>INDEX(C24:AD24,1,MATCH(AE$2,$C$2:$AD$2,0))</f>
        <v>43165.915377630343</v>
      </c>
      <c r="AF24" s="176">
        <f>+AF13-AF17+AF19+AF22</f>
        <v>45208.061492439789</v>
      </c>
      <c r="AG24" s="176">
        <f>+AG13-AG17+AG19+AG22</f>
        <v>46822.228894812877</v>
      </c>
      <c r="AI24" s="245">
        <f>+AF24/AB24-1</f>
        <v>2.9234853168345065E-3</v>
      </c>
      <c r="AJ24" s="245">
        <f>+AG24/AC24-1</f>
        <v>-3.9046538440699052E-3</v>
      </c>
    </row>
    <row r="25" spans="1:37" s="234" customFormat="1" ht="12.75" customHeight="1">
      <c r="A25" s="278"/>
      <c r="B25" s="458" t="s">
        <v>52</v>
      </c>
      <c r="C25" s="386">
        <v>0.11508902159327991</v>
      </c>
      <c r="D25" s="386">
        <v>9.7900255513125353E-2</v>
      </c>
      <c r="E25" s="386">
        <v>8.0183279905312724E-2</v>
      </c>
      <c r="F25" s="386">
        <v>4.8610620092215721E-2</v>
      </c>
      <c r="G25" s="386">
        <v>9.6110589441203986E-2</v>
      </c>
      <c r="H25" s="386">
        <v>8.978405580845647E-2</v>
      </c>
      <c r="I25" s="386">
        <v>9.5282134967778223E-2</v>
      </c>
      <c r="J25" s="386">
        <v>0.11104127285014274</v>
      </c>
      <c r="K25" s="386">
        <v>0.12774777733211154</v>
      </c>
      <c r="L25" s="386">
        <v>0.15401329458029439</v>
      </c>
      <c r="M25" s="459">
        <v>0.14865367928533854</v>
      </c>
      <c r="N25" s="386">
        <v>0.10814516795828873</v>
      </c>
      <c r="O25" s="386">
        <v>0.16230175417107925</v>
      </c>
      <c r="P25" s="386">
        <v>0.141804511111772</v>
      </c>
      <c r="Q25" s="386">
        <v>0.12178734214645387</v>
      </c>
      <c r="R25" s="459">
        <v>0.13431613174951501</v>
      </c>
      <c r="S25" s="386">
        <v>0.10001420808843391</v>
      </c>
      <c r="T25" s="386">
        <v>0.14449343084829933</v>
      </c>
      <c r="U25" s="386">
        <v>0.1320626175746086</v>
      </c>
      <c r="V25" s="386">
        <v>0.12427999622944065</v>
      </c>
      <c r="W25" s="459">
        <v>0.12604040207215067</v>
      </c>
      <c r="X25" s="386">
        <v>0.10206674884304462</v>
      </c>
      <c r="Y25" s="386">
        <v>0.14952303592912122</v>
      </c>
      <c r="Z25" s="386">
        <v>0.13981964489475684</v>
      </c>
      <c r="AA25" s="386">
        <v>0.12124933059800484</v>
      </c>
      <c r="AB25" s="459">
        <v>0.12839064020645294</v>
      </c>
      <c r="AC25" s="459">
        <f>+AC24/AC$3</f>
        <v>0.12872300750686924</v>
      </c>
      <c r="AE25" s="384">
        <f>INDEX(C25:AD25,1,MATCH(AE$2,$C$2:$AD$2,0))</f>
        <v>0.12604040207215067</v>
      </c>
      <c r="AF25" s="384">
        <f>+AF24/AF$3</f>
        <v>0.1287836840385817</v>
      </c>
      <c r="AG25" s="384">
        <f>+AG24/AG$3</f>
        <v>0.12825186935069705</v>
      </c>
    </row>
    <row r="26" spans="1:37" ht="12.75" customHeight="1">
      <c r="M26" s="185"/>
      <c r="R26" s="185"/>
      <c r="W26" s="185"/>
      <c r="Z26" s="189"/>
      <c r="AA26" s="189"/>
      <c r="AB26" s="457"/>
      <c r="AC26" s="457"/>
    </row>
    <row r="27" spans="1:37" ht="12.75" customHeight="1">
      <c r="B27" s="168" t="s">
        <v>51</v>
      </c>
      <c r="C27" s="477">
        <f t="shared" ref="C27:Y27" si="8">+C24-C30+C33-C39-C37</f>
        <v>15796.096632129545</v>
      </c>
      <c r="D27" s="477">
        <f t="shared" si="8"/>
        <v>7425.2796869911035</v>
      </c>
      <c r="E27" s="477">
        <f t="shared" si="8"/>
        <v>8111.1315233250643</v>
      </c>
      <c r="F27" s="477">
        <f t="shared" si="8"/>
        <v>4923.4085162263054</v>
      </c>
      <c r="G27" s="477">
        <f t="shared" si="8"/>
        <v>7351.2984318039034</v>
      </c>
      <c r="H27" s="477">
        <f t="shared" si="8"/>
        <v>8436.5143920129885</v>
      </c>
      <c r="I27" s="477">
        <f t="shared" si="8"/>
        <v>8852.215948320747</v>
      </c>
      <c r="J27" s="477">
        <f t="shared" si="8"/>
        <v>9994.4187821939486</v>
      </c>
      <c r="K27" s="477">
        <f t="shared" si="8"/>
        <v>12248.303852180288</v>
      </c>
      <c r="L27" s="477">
        <f t="shared" si="8"/>
        <v>12969.495036039303</v>
      </c>
      <c r="M27" s="478">
        <f t="shared" si="8"/>
        <v>16135.776967946822</v>
      </c>
      <c r="N27" s="477">
        <f t="shared" si="8"/>
        <v>2988.111673450579</v>
      </c>
      <c r="O27" s="477">
        <f t="shared" si="8"/>
        <v>4899.415938544189</v>
      </c>
      <c r="P27" s="477">
        <f t="shared" si="8"/>
        <v>4198.7201758983056</v>
      </c>
      <c r="Q27" s="477">
        <f t="shared" si="8"/>
        <v>3483.3614956308556</v>
      </c>
      <c r="R27" s="478">
        <f t="shared" si="8"/>
        <v>15105.164401935835</v>
      </c>
      <c r="S27" s="477">
        <f t="shared" si="8"/>
        <v>1581.87330454229</v>
      </c>
      <c r="T27" s="477">
        <f t="shared" si="8"/>
        <v>2753.490778520958</v>
      </c>
      <c r="U27" s="477">
        <f t="shared" si="8"/>
        <v>2611.3565500354566</v>
      </c>
      <c r="V27" s="477">
        <f t="shared" si="8"/>
        <v>2413.071999404021</v>
      </c>
      <c r="W27" s="478">
        <f t="shared" si="8"/>
        <v>9779.9169132868956</v>
      </c>
      <c r="X27" s="477">
        <f t="shared" si="8"/>
        <v>1832.1140041636031</v>
      </c>
      <c r="Y27" s="477">
        <f t="shared" si="8"/>
        <v>3167.9881168229549</v>
      </c>
      <c r="Z27" s="477"/>
      <c r="AA27" s="477"/>
      <c r="AB27" s="478"/>
      <c r="AC27" s="478"/>
      <c r="AE27" s="477">
        <f>INDEX(C27:AD27,1,MATCH(AE$2,$C$2:$AD$2,0))</f>
        <v>9779.9169132868956</v>
      </c>
      <c r="AF27" s="477">
        <f>+AF24*AF28</f>
        <v>10397.854143261151</v>
      </c>
      <c r="AG27" s="477">
        <f>+AG24*AG28</f>
        <v>10769.112645806963</v>
      </c>
    </row>
    <row r="28" spans="1:37" s="234" customFormat="1" ht="12.75" customHeight="1">
      <c r="A28" s="278"/>
      <c r="B28" s="458" t="s">
        <v>50</v>
      </c>
      <c r="C28" s="386">
        <f t="shared" ref="C28:Y28" si="9">+C27/C24</f>
        <v>0.68591933091288382</v>
      </c>
      <c r="D28" s="384">
        <f t="shared" si="9"/>
        <v>0.35700177249904891</v>
      </c>
      <c r="E28" s="384">
        <f t="shared" si="9"/>
        <v>0.49527831032951264</v>
      </c>
      <c r="F28" s="384">
        <f t="shared" si="9"/>
        <v>0.50289824547495254</v>
      </c>
      <c r="G28" s="384">
        <f t="shared" si="9"/>
        <v>0.32488238287154514</v>
      </c>
      <c r="H28" s="384">
        <f t="shared" si="9"/>
        <v>0.34308309288500072</v>
      </c>
      <c r="I28" s="384">
        <f t="shared" si="9"/>
        <v>0.33681793059341908</v>
      </c>
      <c r="J28" s="384">
        <f t="shared" si="9"/>
        <v>0.3224414401534057</v>
      </c>
      <c r="K28" s="384">
        <f t="shared" si="9"/>
        <v>0.31081555546640266</v>
      </c>
      <c r="L28" s="384">
        <f t="shared" si="9"/>
        <v>0.27599658394265481</v>
      </c>
      <c r="M28" s="385">
        <f t="shared" si="9"/>
        <v>0.35406763222949417</v>
      </c>
      <c r="N28" s="384">
        <f t="shared" si="9"/>
        <v>0.36275977881811849</v>
      </c>
      <c r="O28" s="384">
        <f t="shared" si="9"/>
        <v>0.35979185850457429</v>
      </c>
      <c r="P28" s="384">
        <f t="shared" si="9"/>
        <v>0.36740497178572645</v>
      </c>
      <c r="Q28" s="384">
        <f t="shared" si="9"/>
        <v>0.34648444086835328</v>
      </c>
      <c r="R28" s="385">
        <f t="shared" si="9"/>
        <v>0.34738881484833051</v>
      </c>
      <c r="S28" s="384">
        <f t="shared" si="9"/>
        <v>0.19870502764324574</v>
      </c>
      <c r="T28" s="384">
        <f t="shared" si="9"/>
        <v>0.21737449016823054</v>
      </c>
      <c r="U28" s="384">
        <f t="shared" si="9"/>
        <v>0.22564740494042285</v>
      </c>
      <c r="V28" s="384">
        <f t="shared" si="9"/>
        <v>0.22014970642363144</v>
      </c>
      <c r="W28" s="385">
        <f t="shared" si="9"/>
        <v>0.22656572501078232</v>
      </c>
      <c r="X28" s="384">
        <f t="shared" si="9"/>
        <v>0.21937079149876415</v>
      </c>
      <c r="Y28" s="384">
        <f t="shared" si="9"/>
        <v>0.23542036777028028</v>
      </c>
      <c r="Z28" s="384"/>
      <c r="AA28" s="384"/>
      <c r="AB28" s="385"/>
      <c r="AC28" s="385"/>
      <c r="AE28" s="384">
        <f>INDEX(C28:AD28,1,MATCH(AE$2,$C$2:$AD$2,0))</f>
        <v>0.22656572501078232</v>
      </c>
      <c r="AF28" s="476">
        <v>0.23</v>
      </c>
      <c r="AG28" s="476">
        <f>+AF28</f>
        <v>0.23</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20.004769587140402</v>
      </c>
      <c r="D30" s="174">
        <v>1.0039178141327678</v>
      </c>
      <c r="E30" s="174">
        <v>2.1664906459765487</v>
      </c>
      <c r="F30" s="174">
        <v>1.1557242634412126</v>
      </c>
      <c r="G30" s="174">
        <v>-0.16124770289266574</v>
      </c>
      <c r="H30" s="174">
        <v>2.1298627143145694</v>
      </c>
      <c r="I30" s="174">
        <v>1.7091175533508889</v>
      </c>
      <c r="J30" s="174">
        <v>3.3776355414470789</v>
      </c>
      <c r="K30" s="174">
        <v>4.2692924438602207</v>
      </c>
      <c r="L30" s="174">
        <v>4.0670347379836826</v>
      </c>
      <c r="M30" s="175">
        <v>3.513851616014021</v>
      </c>
      <c r="N30" s="174">
        <v>0.59971697584763917</v>
      </c>
      <c r="O30" s="174">
        <v>0.20498514005702262</v>
      </c>
      <c r="P30" s="174">
        <v>0.94101884612845732</v>
      </c>
      <c r="Q30" s="174">
        <v>1.1800789658704016</v>
      </c>
      <c r="R30" s="175">
        <v>2.9268143757814409</v>
      </c>
      <c r="S30" s="174">
        <v>0.89986253176974196</v>
      </c>
      <c r="T30" s="174">
        <v>0.83350996343846406</v>
      </c>
      <c r="U30" s="174">
        <v>0.76899527580387539</v>
      </c>
      <c r="V30" s="174">
        <v>1.0600223377952085</v>
      </c>
      <c r="W30" s="175">
        <v>3.5619607274214284</v>
      </c>
      <c r="X30" s="174">
        <v>0.80326612995187807</v>
      </c>
      <c r="Y30" s="174">
        <v>0.77560599773021677</v>
      </c>
      <c r="Z30" s="174"/>
      <c r="AA30" s="174"/>
      <c r="AB30" s="175"/>
      <c r="AC30" s="175"/>
      <c r="AE30" s="174">
        <f>INDEX(C30:AD30,1,MATCH(AE$2,$C$2:$AD$2,0))</f>
        <v>3.5619607274214284</v>
      </c>
      <c r="AF30" s="477">
        <f>+AF24*AF31</f>
        <v>3.7304743381481247</v>
      </c>
      <c r="AG30" s="477">
        <f>+AG24*AG31</f>
        <v>3.863672043894367</v>
      </c>
    </row>
    <row r="31" spans="1:37" s="234" customFormat="1" ht="12.75" customHeight="1">
      <c r="A31" s="278"/>
      <c r="B31" s="458" t="s">
        <v>49</v>
      </c>
      <c r="C31" s="386">
        <f t="shared" ref="C31:Y31" si="10">+C30/C24</f>
        <v>8.686739825564026E-4</v>
      </c>
      <c r="D31" s="384">
        <f t="shared" si="10"/>
        <v>4.8267601248297362E-5</v>
      </c>
      <c r="E31" s="384">
        <f t="shared" si="10"/>
        <v>1.3228928952739864E-4</v>
      </c>
      <c r="F31" s="384">
        <f t="shared" si="10"/>
        <v>1.1805067615695331E-4</v>
      </c>
      <c r="G31" s="384">
        <f t="shared" si="10"/>
        <v>-7.1261612399916242E-6</v>
      </c>
      <c r="H31" s="384">
        <f t="shared" si="10"/>
        <v>8.6613956130895939E-5</v>
      </c>
      <c r="I31" s="384">
        <f t="shared" si="10"/>
        <v>6.5030207218310821E-5</v>
      </c>
      <c r="J31" s="384">
        <f t="shared" si="10"/>
        <v>1.0896978524032293E-4</v>
      </c>
      <c r="K31" s="384">
        <f t="shared" si="10"/>
        <v>1.0833847024057302E-4</v>
      </c>
      <c r="L31" s="384">
        <f t="shared" si="10"/>
        <v>8.6548295931373291E-5</v>
      </c>
      <c r="M31" s="385">
        <f t="shared" si="10"/>
        <v>7.7104506597935177E-5</v>
      </c>
      <c r="N31" s="384">
        <f t="shared" si="10"/>
        <v>7.2806247318306141E-5</v>
      </c>
      <c r="O31" s="384">
        <f t="shared" si="10"/>
        <v>1.5053219696397377E-5</v>
      </c>
      <c r="P31" s="384">
        <f t="shared" si="10"/>
        <v>8.2342949310189166E-5</v>
      </c>
      <c r="Q31" s="384">
        <f t="shared" si="10"/>
        <v>1.1738058228609444E-4</v>
      </c>
      <c r="R31" s="385">
        <f t="shared" si="10"/>
        <v>6.7310924279213283E-5</v>
      </c>
      <c r="S31" s="384">
        <f t="shared" si="10"/>
        <v>1.1303510131752616E-4</v>
      </c>
      <c r="T31" s="384">
        <f t="shared" si="10"/>
        <v>6.5801492696445412E-5</v>
      </c>
      <c r="U31" s="384">
        <f t="shared" si="10"/>
        <v>6.6448906946174464E-5</v>
      </c>
      <c r="V31" s="384">
        <f t="shared" si="10"/>
        <v>9.670809927169294E-5</v>
      </c>
      <c r="W31" s="385">
        <f t="shared" si="10"/>
        <v>8.2517900900749247E-5</v>
      </c>
      <c r="X31" s="384">
        <f t="shared" si="10"/>
        <v>9.6180219304713784E-5</v>
      </c>
      <c r="Y31" s="384">
        <f t="shared" si="10"/>
        <v>5.7637037292172128E-5</v>
      </c>
      <c r="Z31" s="384"/>
      <c r="AA31" s="384"/>
      <c r="AB31" s="385"/>
      <c r="AC31" s="385"/>
      <c r="AE31" s="384">
        <f>INDEX(C31:AD31,1,MATCH(AE$2,$C$2:$AD$2,0))</f>
        <v>8.2517900900749247E-5</v>
      </c>
      <c r="AF31" s="476">
        <f>+AE31</f>
        <v>8.2517900900749247E-5</v>
      </c>
      <c r="AG31" s="476">
        <f>+AF31</f>
        <v>8.2517900900749247E-5</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5.6183202968073402</v>
      </c>
      <c r="D33" s="174">
        <v>5</v>
      </c>
      <c r="E33" s="174">
        <v>6</v>
      </c>
      <c r="F33" s="174">
        <v>4</v>
      </c>
      <c r="G33" s="174">
        <v>3</v>
      </c>
      <c r="H33" s="174">
        <v>0</v>
      </c>
      <c r="I33" s="174">
        <v>0</v>
      </c>
      <c r="J33" s="174">
        <v>0</v>
      </c>
      <c r="K33" s="174">
        <v>0</v>
      </c>
      <c r="L33" s="174">
        <v>0</v>
      </c>
      <c r="M33" s="175">
        <v>0</v>
      </c>
      <c r="N33" s="174">
        <v>0</v>
      </c>
      <c r="O33" s="174">
        <v>0</v>
      </c>
      <c r="P33" s="174">
        <v>0</v>
      </c>
      <c r="Q33" s="174">
        <v>0</v>
      </c>
      <c r="R33" s="175">
        <v>0</v>
      </c>
      <c r="S33" s="174">
        <v>0</v>
      </c>
      <c r="T33" s="174">
        <v>0</v>
      </c>
      <c r="U33" s="174">
        <v>0</v>
      </c>
      <c r="V33" s="174">
        <v>0</v>
      </c>
      <c r="W33" s="175">
        <v>0</v>
      </c>
      <c r="X33" s="174">
        <v>0</v>
      </c>
      <c r="Y33" s="174">
        <v>0</v>
      </c>
      <c r="Z33" s="174"/>
      <c r="AA33" s="174"/>
      <c r="AB33" s="175"/>
      <c r="AC33" s="175"/>
      <c r="AE33" s="174">
        <f>INDEX(C33:AD33,1,MATCH(AE$2,$C$2:$AD$2,0))</f>
        <v>0</v>
      </c>
      <c r="AF33" s="475">
        <f>+AE33</f>
        <v>0</v>
      </c>
      <c r="AG33" s="475">
        <f>+AF33</f>
        <v>0</v>
      </c>
    </row>
    <row r="34" spans="1:36" ht="12.75" customHeight="1">
      <c r="M34" s="185"/>
      <c r="R34" s="185"/>
      <c r="W34" s="185"/>
      <c r="AB34" s="185"/>
      <c r="AC34" s="185"/>
    </row>
    <row r="35" spans="1:36" s="171" customFormat="1" ht="12.75" customHeight="1" thickBot="1">
      <c r="A35" s="286"/>
      <c r="B35" s="173" t="s">
        <v>48</v>
      </c>
      <c r="C35" s="170">
        <f t="shared" ref="C35:Y35" si="11">+C24-C27-C30+C33</f>
        <v>7218.6049180488999</v>
      </c>
      <c r="D35" s="170">
        <f t="shared" si="11"/>
        <v>13377.715893189934</v>
      </c>
      <c r="E35" s="170">
        <f t="shared" si="11"/>
        <v>8269.6184674485939</v>
      </c>
      <c r="F35" s="170">
        <f t="shared" si="11"/>
        <v>4869.5047456855536</v>
      </c>
      <c r="G35" s="170">
        <f t="shared" si="11"/>
        <v>15279.431497302452</v>
      </c>
      <c r="H35" s="170">
        <f t="shared" si="11"/>
        <v>16151.650536747176</v>
      </c>
      <c r="I35" s="170">
        <f t="shared" si="11"/>
        <v>17427.977244743881</v>
      </c>
      <c r="J35" s="170">
        <f t="shared" si="11"/>
        <v>20998.277714172011</v>
      </c>
      <c r="K35" s="170">
        <f t="shared" si="11"/>
        <v>27154.411598468156</v>
      </c>
      <c r="L35" s="170">
        <f t="shared" si="11"/>
        <v>34017.943587618975</v>
      </c>
      <c r="M35" s="172">
        <f t="shared" si="11"/>
        <v>29433.293339974738</v>
      </c>
      <c r="N35" s="170">
        <f t="shared" si="11"/>
        <v>5248.4522862797685</v>
      </c>
      <c r="O35" s="170">
        <f t="shared" si="11"/>
        <v>8717.7409557866849</v>
      </c>
      <c r="P35" s="170">
        <f t="shared" si="11"/>
        <v>7228.3827848755063</v>
      </c>
      <c r="Q35" s="170">
        <f t="shared" si="11"/>
        <v>6568.9011915514911</v>
      </c>
      <c r="R35" s="172">
        <f t="shared" si="11"/>
        <v>28373.920167764554</v>
      </c>
      <c r="S35" s="170">
        <f t="shared" si="11"/>
        <v>6378.1391626450413</v>
      </c>
      <c r="T35" s="170">
        <f t="shared" si="11"/>
        <v>9912.7130275777381</v>
      </c>
      <c r="U35" s="170">
        <f t="shared" si="11"/>
        <v>8960.6047093306079</v>
      </c>
      <c r="V35" s="170">
        <f t="shared" si="11"/>
        <v>8546.9182499336566</v>
      </c>
      <c r="W35" s="172">
        <f t="shared" si="11"/>
        <v>33382.436503616023</v>
      </c>
      <c r="X35" s="170">
        <f t="shared" si="11"/>
        <v>6518.7597768028654</v>
      </c>
      <c r="Y35" s="170">
        <f t="shared" si="11"/>
        <v>10287.965390414882</v>
      </c>
      <c r="Z35" s="170"/>
      <c r="AA35" s="170"/>
      <c r="AB35" s="172"/>
      <c r="AC35" s="172"/>
      <c r="AE35" s="170">
        <f>+AE24-AE27-AE30+AE33</f>
        <v>33382.436503616023</v>
      </c>
      <c r="AF35" s="170">
        <f>+AF24-AF27-AF30+AF33</f>
        <v>34806.476874840489</v>
      </c>
      <c r="AG35" s="170">
        <f>+AG24-AG27-AG30+AG33</f>
        <v>36049.252576962019</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28.406488753249992</v>
      </c>
      <c r="D37" s="174">
        <v>26.184166229419425</v>
      </c>
      <c r="E37" s="174">
        <v>16.05216188053036</v>
      </c>
      <c r="F37" s="174">
        <v>10.772738358391189</v>
      </c>
      <c r="G37" s="174">
        <v>11.64909196096276</v>
      </c>
      <c r="H37" s="174">
        <v>1.5735371275735008</v>
      </c>
      <c r="I37" s="174">
        <v>0.19984603743052587</v>
      </c>
      <c r="J37" s="174">
        <v>0.19972723824245309</v>
      </c>
      <c r="K37" s="174">
        <v>0.19978947139267816</v>
      </c>
      <c r="L37" s="174">
        <v>0.19994752413437442</v>
      </c>
      <c r="M37" s="175">
        <v>0.2</v>
      </c>
      <c r="N37" s="174">
        <v>0.1</v>
      </c>
      <c r="O37" s="174">
        <v>0</v>
      </c>
      <c r="P37" s="174">
        <v>0.1</v>
      </c>
      <c r="Q37" s="174">
        <v>0</v>
      </c>
      <c r="R37" s="175">
        <v>0.2</v>
      </c>
      <c r="S37" s="174">
        <v>0.1</v>
      </c>
      <c r="T37" s="174">
        <v>0</v>
      </c>
      <c r="U37" s="174">
        <v>0.1</v>
      </c>
      <c r="V37" s="174">
        <v>0</v>
      </c>
      <c r="W37" s="175">
        <v>0.2</v>
      </c>
      <c r="X37" s="174">
        <v>0.1</v>
      </c>
      <c r="Y37" s="174">
        <v>0</v>
      </c>
      <c r="Z37" s="174"/>
      <c r="AA37" s="174"/>
      <c r="AB37" s="175"/>
      <c r="AC37" s="175"/>
      <c r="AE37" s="174">
        <f>INDEX(C37:AD37,1,MATCH(AE$2,$C$2:$AD$2,0))</f>
        <v>0.2</v>
      </c>
      <c r="AF37" s="475">
        <f>+AE37</f>
        <v>0.2</v>
      </c>
      <c r="AG37" s="475">
        <f>+AF37</f>
        <v>0.2</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7190.1984292956495</v>
      </c>
      <c r="D39" s="170">
        <v>13351.531726960513</v>
      </c>
      <c r="E39" s="170">
        <v>8253.5663055680634</v>
      </c>
      <c r="F39" s="170">
        <v>4858.7320073271621</v>
      </c>
      <c r="G39" s="170">
        <v>15267.782405341492</v>
      </c>
      <c r="H39" s="170">
        <v>16150.076999619603</v>
      </c>
      <c r="I39" s="170">
        <v>17427.77739870645</v>
      </c>
      <c r="J39" s="170">
        <v>20998.077986933768</v>
      </c>
      <c r="K39" s="170">
        <v>27154.211808996763</v>
      </c>
      <c r="L39" s="170">
        <v>34017.743640094843</v>
      </c>
      <c r="M39" s="172">
        <v>29433.093339974737</v>
      </c>
      <c r="N39" s="170">
        <v>5248.3522862797681</v>
      </c>
      <c r="O39" s="170">
        <v>8717.7409557866849</v>
      </c>
      <c r="P39" s="170">
        <v>7228.2827848755069</v>
      </c>
      <c r="Q39" s="170">
        <v>6568.9011915514911</v>
      </c>
      <c r="R39" s="172">
        <v>28373.720167764553</v>
      </c>
      <c r="S39" s="170">
        <v>6378.0391626450419</v>
      </c>
      <c r="T39" s="170">
        <v>9912.7130275777381</v>
      </c>
      <c r="U39" s="170">
        <v>8960.5047093306075</v>
      </c>
      <c r="V39" s="170">
        <v>8546.9182499336566</v>
      </c>
      <c r="W39" s="172">
        <v>33382.236503616026</v>
      </c>
      <c r="X39" s="170">
        <v>6518.659776802866</v>
      </c>
      <c r="Y39" s="170">
        <v>10287.965390414882</v>
      </c>
      <c r="Z39" s="170">
        <v>9588.5630939663297</v>
      </c>
      <c r="AA39" s="170">
        <v>8273.4992808297393</v>
      </c>
      <c r="AB39" s="172">
        <v>34593.080432944997</v>
      </c>
      <c r="AC39" s="172">
        <v>35889.658242600046</v>
      </c>
      <c r="AE39" s="170">
        <f>+AE35-AE37</f>
        <v>33382.236503616026</v>
      </c>
      <c r="AF39" s="170">
        <f>+AF35-AF37</f>
        <v>34806.276874840492</v>
      </c>
      <c r="AG39" s="170">
        <f>+AG35-AG37</f>
        <v>36049.052576962022</v>
      </c>
      <c r="AI39" s="245">
        <f>+AF39/AB39-1</f>
        <v>6.1629793943547284E-3</v>
      </c>
      <c r="AJ39" s="245">
        <f>+AG39/AC39-1</f>
        <v>4.4412329948793072E-3</v>
      </c>
    </row>
    <row r="40" spans="1:36" s="234" customFormat="1" ht="12.75" customHeight="1" thickTop="1">
      <c r="A40" s="278"/>
      <c r="B40" s="458" t="s">
        <v>47</v>
      </c>
      <c r="C40" s="386">
        <v>3.5933377053761872E-2</v>
      </c>
      <c r="D40" s="386">
        <v>6.2845252132778223E-2</v>
      </c>
      <c r="E40" s="386">
        <v>3.6198338504123233E-2</v>
      </c>
      <c r="F40" s="386">
        <v>2.4125057348583657E-2</v>
      </c>
      <c r="G40" s="386">
        <v>6.4849900009071565E-2</v>
      </c>
      <c r="H40" s="386">
        <v>5.8967142400726376E-2</v>
      </c>
      <c r="I40" s="386">
        <v>6.3182482708684026E-2</v>
      </c>
      <c r="J40" s="386">
        <v>7.5224149263324963E-2</v>
      </c>
      <c r="K40" s="386">
        <v>8.8027293293805695E-2</v>
      </c>
      <c r="L40" s="386">
        <v>0.11149216648398123</v>
      </c>
      <c r="M40" s="459">
        <v>9.6008108787931298E-2</v>
      </c>
      <c r="N40" s="386">
        <v>6.8905264212372017E-2</v>
      </c>
      <c r="O40" s="386">
        <v>0.10390446123535146</v>
      </c>
      <c r="P40" s="386">
        <v>8.969191125925273E-2</v>
      </c>
      <c r="Q40" s="386">
        <v>7.9575627528860743E-2</v>
      </c>
      <c r="R40" s="459">
        <v>8.76465511821517E-2</v>
      </c>
      <c r="S40" s="386">
        <v>8.0128320673450992E-2</v>
      </c>
      <c r="T40" s="386">
        <v>0.11307473710155713</v>
      </c>
      <c r="U40" s="386">
        <v>0.10225311405916179</v>
      </c>
      <c r="V40" s="386">
        <v>9.6907772662986433E-2</v>
      </c>
      <c r="W40" s="459">
        <v>9.7472982425477001E-2</v>
      </c>
      <c r="X40" s="386">
        <v>7.9665246450532926E-2</v>
      </c>
      <c r="Y40" s="386">
        <v>0.11431364975576079</v>
      </c>
      <c r="Z40" s="386">
        <v>0.10740093081647663</v>
      </c>
      <c r="AA40" s="386">
        <v>9.2434332685505036E-2</v>
      </c>
      <c r="AB40" s="459">
        <v>9.8531369079781203E-2</v>
      </c>
      <c r="AC40" s="459">
        <f>+AC39/AC$3</f>
        <v>9.8282077541852919E-2</v>
      </c>
      <c r="AE40" s="384">
        <f>INDEX(C40:AD40,1,MATCH(AE$2,$C$2:$AD$2,0))</f>
        <v>9.7472982425477001E-2</v>
      </c>
      <c r="AF40" s="384">
        <f>+AF39/AF$3</f>
        <v>9.915224001273451E-2</v>
      </c>
      <c r="AG40" s="384">
        <f>+AG39/AG$3</f>
        <v>9.8742808500283344E-2</v>
      </c>
    </row>
    <row r="41" spans="1:36">
      <c r="A41" s="168"/>
      <c r="B41" s="458" t="s">
        <v>46</v>
      </c>
      <c r="C41" s="386"/>
      <c r="D41" s="384">
        <v>0.85690726872866385</v>
      </c>
      <c r="E41" s="384">
        <v>-0.38182625976150875</v>
      </c>
      <c r="F41" s="384">
        <v>-0.41131726244819289</v>
      </c>
      <c r="G41" s="384">
        <v>2.1423388617271062</v>
      </c>
      <c r="H41" s="384">
        <v>5.7787998993844569E-2</v>
      </c>
      <c r="I41" s="384">
        <v>7.9114198595891638E-2</v>
      </c>
      <c r="J41" s="384">
        <v>0.20486264579511548</v>
      </c>
      <c r="K41" s="384">
        <v>0.29317606239455363</v>
      </c>
      <c r="L41" s="384">
        <v>0.2527612246444968</v>
      </c>
      <c r="M41" s="385">
        <v>-0.13477232201598555</v>
      </c>
      <c r="N41" s="384"/>
      <c r="O41" s="384"/>
      <c r="P41" s="384"/>
      <c r="Q41" s="384"/>
      <c r="R41" s="385">
        <v>-3.5992586982741326E-2</v>
      </c>
      <c r="S41" s="384">
        <v>0.21524600765053425</v>
      </c>
      <c r="T41" s="384">
        <v>0.13707359255700879</v>
      </c>
      <c r="U41" s="384">
        <v>0.23964501334668453</v>
      </c>
      <c r="V41" s="384">
        <v>0.30111840636698362</v>
      </c>
      <c r="W41" s="385">
        <v>0.17651955070529168</v>
      </c>
      <c r="X41" s="384">
        <v>2.2047624759254036E-2</v>
      </c>
      <c r="Y41" s="384">
        <v>3.7855666939330401E-2</v>
      </c>
      <c r="Z41" s="384">
        <v>7.0091853640980917E-2</v>
      </c>
      <c r="AA41" s="384">
        <v>-3.199035735553446E-2</v>
      </c>
      <c r="AB41" s="385">
        <v>3.6272103254610055E-2</v>
      </c>
      <c r="AC41" s="385">
        <v>3.7480842799424208E-2</v>
      </c>
      <c r="AD41" s="234"/>
      <c r="AE41" s="384">
        <f>INDEX(C41:AD41,1,MATCH(AE$2,$C$2:$AD$2,0))</f>
        <v>0.17651955070529168</v>
      </c>
      <c r="AF41" s="386">
        <f>+AF39/AE39-1</f>
        <v>4.2658626873912864E-2</v>
      </c>
      <c r="AG41" s="386">
        <f>+AG39/AF39-1</f>
        <v>3.570550526246774E-2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62135.912562975886</v>
      </c>
      <c r="D43" s="174">
        <v>62643.048172953735</v>
      </c>
      <c r="E43" s="174">
        <v>70869.053635635428</v>
      </c>
      <c r="F43" s="174">
        <v>81184.516699373286</v>
      </c>
      <c r="G43" s="174">
        <v>80863.271322664586</v>
      </c>
      <c r="H43" s="174">
        <v>85328.653315105956</v>
      </c>
      <c r="I43" s="174">
        <v>80061.30149812263</v>
      </c>
      <c r="J43" s="174">
        <v>80752.620813186251</v>
      </c>
      <c r="K43" s="174">
        <v>89562.700815460223</v>
      </c>
      <c r="L43" s="174">
        <v>97158.569278647323</v>
      </c>
      <c r="M43" s="175">
        <v>108906.27181411388</v>
      </c>
      <c r="N43" s="174">
        <v>116856.22851618326</v>
      </c>
      <c r="O43" s="174">
        <v>120720.1364146214</v>
      </c>
      <c r="P43" s="174">
        <v>118797.2948835503</v>
      </c>
      <c r="Q43" s="174">
        <v>122845.62764748841</v>
      </c>
      <c r="R43" s="175">
        <v>119828.08106660345</v>
      </c>
      <c r="S43" s="174">
        <v>127265.52699231947</v>
      </c>
      <c r="T43" s="174">
        <v>131375.48214666304</v>
      </c>
      <c r="U43" s="174">
        <v>132641.10523385674</v>
      </c>
      <c r="V43" s="174">
        <v>141651.29158756291</v>
      </c>
      <c r="W43" s="175">
        <v>133247.89954069746</v>
      </c>
      <c r="X43" s="174">
        <v>158959.36402875697</v>
      </c>
      <c r="Y43" s="174">
        <v>168794.68833558052</v>
      </c>
      <c r="Z43" s="174"/>
      <c r="AA43" s="174"/>
      <c r="AB43" s="175"/>
      <c r="AC43" s="175"/>
      <c r="AE43" s="174">
        <f>INDEX(C43:AD43,1,MATCH(AE$2,$C$2:$AD$2,0))</f>
        <v>133247.89954069746</v>
      </c>
      <c r="AF43" s="189">
        <v>169455.53440323781</v>
      </c>
      <c r="AG43" s="474">
        <f>+AF43</f>
        <v>169455.53440323781</v>
      </c>
    </row>
    <row r="44" spans="1:36" ht="12.75" customHeight="1">
      <c r="B44" s="168" t="s">
        <v>40</v>
      </c>
      <c r="C44" s="174">
        <v>24107.963105660427</v>
      </c>
      <c r="D44" s="174">
        <v>23475.124112729234</v>
      </c>
      <c r="E44" s="174">
        <v>22974.440769453358</v>
      </c>
      <c r="F44" s="174">
        <v>25025.613679277307</v>
      </c>
      <c r="G44" s="174">
        <v>29197.456000185462</v>
      </c>
      <c r="H44" s="174">
        <v>34599.249940140522</v>
      </c>
      <c r="I44" s="174">
        <v>33805.135625900111</v>
      </c>
      <c r="J44" s="174">
        <v>35133.000023603105</v>
      </c>
      <c r="K44" s="174">
        <v>36286.190814484842</v>
      </c>
      <c r="L44" s="174">
        <v>34372.863603125727</v>
      </c>
      <c r="M44" s="175">
        <v>32726.813779973978</v>
      </c>
      <c r="N44" s="174">
        <v>29853.672995541368</v>
      </c>
      <c r="O44" s="174">
        <v>30644.115468410251</v>
      </c>
      <c r="P44" s="174">
        <v>28787.230648516797</v>
      </c>
      <c r="Q44" s="174">
        <v>26156.922111095962</v>
      </c>
      <c r="R44" s="175">
        <v>28824.0690944333</v>
      </c>
      <c r="S44" s="174">
        <v>25722.51460499908</v>
      </c>
      <c r="T44" s="174">
        <v>27246.790955956611</v>
      </c>
      <c r="U44" s="174">
        <v>26933.305565143299</v>
      </c>
      <c r="V44" s="174">
        <v>25286.982875149333</v>
      </c>
      <c r="W44" s="175">
        <v>26297.060386121633</v>
      </c>
      <c r="X44" s="174">
        <v>25097.752637720649</v>
      </c>
      <c r="Y44" s="174">
        <v>26755.890406580398</v>
      </c>
      <c r="Z44" s="174"/>
      <c r="AA44" s="174"/>
      <c r="AB44" s="175"/>
      <c r="AC44" s="175"/>
      <c r="AE44" s="174">
        <f>INDEX(C44:AD44,1,MATCH(AE$2,$C$2:$AD$2,0))</f>
        <v>26297.060386121633</v>
      </c>
      <c r="AF44" s="174">
        <v>27472.321615727578</v>
      </c>
      <c r="AG44" s="472">
        <f>+AF44</f>
        <v>27472.321615727578</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W4" sqref="W4"/>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73</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28681.48636703856</v>
      </c>
      <c r="D3" s="179">
        <v>30365.268224895437</v>
      </c>
      <c r="E3" s="179">
        <v>31623.028997442034</v>
      </c>
      <c r="F3" s="179">
        <v>31977.516636112188</v>
      </c>
      <c r="G3" s="179">
        <v>33149.213628509046</v>
      </c>
      <c r="H3" s="179">
        <v>35412.03222733493</v>
      </c>
      <c r="I3" s="179">
        <v>36310.974108236151</v>
      </c>
      <c r="J3" s="179">
        <v>36899.58200814719</v>
      </c>
      <c r="K3" s="179">
        <v>39176.98372569443</v>
      </c>
      <c r="L3" s="179">
        <v>39875.634404324228</v>
      </c>
      <c r="M3" s="180">
        <v>43142.890126335056</v>
      </c>
      <c r="N3" s="179">
        <v>10875.397115073069</v>
      </c>
      <c r="O3" s="179">
        <v>11667.615504288962</v>
      </c>
      <c r="P3" s="179">
        <v>11961.86459516305</v>
      </c>
      <c r="Q3" s="179">
        <v>12079.826851990081</v>
      </c>
      <c r="R3" s="180">
        <v>46662.258673537261</v>
      </c>
      <c r="S3" s="179">
        <v>11798.453141527376</v>
      </c>
      <c r="T3" s="179">
        <v>12355.083579682539</v>
      </c>
      <c r="U3" s="179">
        <v>12495.706518479161</v>
      </c>
      <c r="V3" s="179">
        <v>12683.057165577107</v>
      </c>
      <c r="W3" s="180">
        <v>49422.571247141292</v>
      </c>
      <c r="X3" s="179">
        <v>12406.294667741866</v>
      </c>
      <c r="Y3" s="179">
        <v>13104.24773636996</v>
      </c>
      <c r="Z3" s="179">
        <v>13224.066456264496</v>
      </c>
      <c r="AA3" s="179">
        <v>13313.499967046379</v>
      </c>
      <c r="AB3" s="180">
        <v>52051.981691184417</v>
      </c>
      <c r="AC3" s="180">
        <v>54626.897100527553</v>
      </c>
      <c r="AE3" s="179">
        <f>INDEX(C3:AD3,1,MATCH(AE$2,$C$2:$AD$2,0))</f>
        <v>49422.571247141292</v>
      </c>
      <c r="AF3" s="179">
        <f>+AE3*(1+AF4)</f>
        <v>52041.967523239779</v>
      </c>
      <c r="AG3" s="179">
        <f>+AF3*(1+AG4)</f>
        <v>54539.981964355291</v>
      </c>
      <c r="AI3" s="245">
        <f>+AF3/AB3-1</f>
        <v>-1.9238783268715753E-4</v>
      </c>
      <c r="AJ3" s="245">
        <f>+AG3/AC3-1</f>
        <v>-1.5910685172602079E-3</v>
      </c>
    </row>
    <row r="4" spans="1:37" s="234" customFormat="1" ht="12.75" customHeight="1">
      <c r="A4" s="278"/>
      <c r="B4" s="458" t="s">
        <v>60</v>
      </c>
      <c r="C4" s="386"/>
      <c r="D4" s="384">
        <v>5.8706227296222657E-2</v>
      </c>
      <c r="E4" s="384">
        <v>4.1421032846843175E-2</v>
      </c>
      <c r="F4" s="384">
        <v>1.1209793935262446E-2</v>
      </c>
      <c r="G4" s="384">
        <v>3.6641275360127956E-2</v>
      </c>
      <c r="H4" s="384">
        <v>6.8261607173686123E-2</v>
      </c>
      <c r="I4" s="384">
        <v>2.538521017744122E-2</v>
      </c>
      <c r="J4" s="384">
        <v>1.6210193044023269E-2</v>
      </c>
      <c r="K4" s="384">
        <v>6.171890286031978E-2</v>
      </c>
      <c r="L4" s="384">
        <v>1.7833192149797394E-2</v>
      </c>
      <c r="M4" s="385">
        <v>8.1936143984119747E-2</v>
      </c>
      <c r="N4" s="384"/>
      <c r="O4" s="384"/>
      <c r="P4" s="384"/>
      <c r="Q4" s="384"/>
      <c r="R4" s="385">
        <v>8.1574705285076154E-2</v>
      </c>
      <c r="S4" s="384">
        <v>8.4875615730387599E-2</v>
      </c>
      <c r="T4" s="384">
        <v>5.8921043047816202E-2</v>
      </c>
      <c r="U4" s="384">
        <v>4.4628654593864781E-2</v>
      </c>
      <c r="V4" s="384">
        <v>4.9937000006556209E-2</v>
      </c>
      <c r="W4" s="385">
        <v>5.9155142765719537E-2</v>
      </c>
      <c r="X4" s="384">
        <v>5.1518747324176939E-2</v>
      </c>
      <c r="Y4" s="384">
        <v>6.0636105928040251E-2</v>
      </c>
      <c r="Z4" s="384">
        <v>5.8288815979169017E-2</v>
      </c>
      <c r="AA4" s="384">
        <v>4.9707479296107415E-2</v>
      </c>
      <c r="AB4" s="385">
        <v>5.3202623370090629E-2</v>
      </c>
      <c r="AC4" s="385">
        <f>+AC3/AB3-1</f>
        <v>4.946815328991061E-2</v>
      </c>
      <c r="AE4" s="384">
        <f>INDEX(C4:AD4,1,MATCH(AE$2,$C$2:$AD$2,0))</f>
        <v>5.9155142765719537E-2</v>
      </c>
      <c r="AF4" s="476">
        <v>5.2999999999999999E-2</v>
      </c>
      <c r="AG4" s="476">
        <v>4.8000000000000001E-2</v>
      </c>
    </row>
    <row r="5" spans="1:37" s="187" customFormat="1" ht="12.75" customHeight="1">
      <c r="A5" s="313"/>
      <c r="B5" s="458" t="s">
        <v>93</v>
      </c>
      <c r="C5" s="384"/>
      <c r="D5" s="384"/>
      <c r="E5" s="384"/>
      <c r="F5" s="384"/>
      <c r="G5" s="384"/>
      <c r="H5" s="384"/>
      <c r="I5" s="384"/>
      <c r="J5" s="384"/>
      <c r="K5" s="384"/>
      <c r="L5" s="384"/>
      <c r="M5" s="385"/>
      <c r="N5" s="384"/>
      <c r="O5" s="384">
        <v>7.2845007941631401E-2</v>
      </c>
      <c r="P5" s="384">
        <v>2.5219299587471156E-2</v>
      </c>
      <c r="Q5" s="384">
        <v>9.8615275142581726E-3</v>
      </c>
      <c r="R5" s="385"/>
      <c r="S5" s="384">
        <v>-2.3292859567465629E-2</v>
      </c>
      <c r="T5" s="384">
        <v>4.7178255613524067E-2</v>
      </c>
      <c r="U5" s="384">
        <v>1.1381787738601101E-2</v>
      </c>
      <c r="V5" s="384">
        <v>1.4993201610560059E-2</v>
      </c>
      <c r="W5" s="385"/>
      <c r="X5" s="384">
        <v>-2.182143423483085E-2</v>
      </c>
      <c r="Y5" s="384">
        <v>5.6257979301658212E-2</v>
      </c>
      <c r="Z5" s="384">
        <v>9.1435023440520347E-3</v>
      </c>
      <c r="AA5" s="384">
        <v>6.7629356732032964E-3</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6086.6403359330088</v>
      </c>
      <c r="D7" s="466">
        <f t="shared" si="1"/>
        <v>6730.5376567632156</v>
      </c>
      <c r="E7" s="466">
        <f t="shared" si="1"/>
        <v>6766.5341629110935</v>
      </c>
      <c r="F7" s="466">
        <f t="shared" si="1"/>
        <v>7613.6573247650122</v>
      </c>
      <c r="G7" s="466">
        <f t="shared" si="1"/>
        <v>8473.5532866283029</v>
      </c>
      <c r="H7" s="466">
        <f t="shared" si="1"/>
        <v>9000.5420216111506</v>
      </c>
      <c r="I7" s="466">
        <f t="shared" si="1"/>
        <v>8964.3407135363741</v>
      </c>
      <c r="J7" s="466">
        <f t="shared" si="1"/>
        <v>9480.9352137720798</v>
      </c>
      <c r="K7" s="466">
        <f t="shared" si="1"/>
        <v>10300.909618849309</v>
      </c>
      <c r="L7" s="466">
        <f t="shared" si="1"/>
        <v>10899.116802686935</v>
      </c>
      <c r="M7" s="482">
        <f t="shared" si="1"/>
        <v>12500.248394903136</v>
      </c>
      <c r="N7" s="466">
        <f t="shared" si="1"/>
        <v>2788.022900326946</v>
      </c>
      <c r="O7" s="466">
        <f t="shared" si="1"/>
        <v>3209.9226443490561</v>
      </c>
      <c r="P7" s="466">
        <f t="shared" si="1"/>
        <v>3230.8854230720576</v>
      </c>
      <c r="Q7" s="466">
        <f t="shared" si="1"/>
        <v>3587.1443990649914</v>
      </c>
      <c r="R7" s="482">
        <f t="shared" si="1"/>
        <v>13426.635626749694</v>
      </c>
      <c r="S7" s="466">
        <f t="shared" si="1"/>
        <v>3045.2848095971076</v>
      </c>
      <c r="T7" s="466">
        <f t="shared" si="1"/>
        <v>3279.8163626439209</v>
      </c>
      <c r="U7" s="466">
        <f t="shared" si="1"/>
        <v>3269.5724238601179</v>
      </c>
      <c r="V7" s="466">
        <f t="shared" si="1"/>
        <v>1832.0294397090279</v>
      </c>
      <c r="W7" s="482">
        <f t="shared" si="1"/>
        <v>14165.614110141509</v>
      </c>
      <c r="X7" s="466">
        <f t="shared" si="1"/>
        <v>2446.155287008668</v>
      </c>
      <c r="Y7" s="466">
        <f t="shared" si="1"/>
        <v>3535.1916951027988</v>
      </c>
      <c r="Z7" s="466"/>
      <c r="AA7" s="466"/>
      <c r="AB7" s="482"/>
      <c r="AC7" s="482"/>
      <c r="AE7" s="466"/>
      <c r="AF7" s="466"/>
      <c r="AG7" s="466"/>
    </row>
    <row r="8" spans="1:37" s="234" customFormat="1" ht="12.75" customHeight="1">
      <c r="A8" s="278"/>
      <c r="B8" s="458" t="s">
        <v>58</v>
      </c>
      <c r="C8" s="386">
        <f t="shared" ref="C8:Y8" si="2">+C7/C3</f>
        <v>0.21221495490303177</v>
      </c>
      <c r="D8" s="384">
        <f t="shared" si="2"/>
        <v>0.22165250136816114</v>
      </c>
      <c r="E8" s="384">
        <f t="shared" si="2"/>
        <v>0.21397489037050924</v>
      </c>
      <c r="F8" s="384">
        <f t="shared" si="2"/>
        <v>0.2380940775171676</v>
      </c>
      <c r="G8" s="384">
        <f t="shared" si="2"/>
        <v>0.25561853085229336</v>
      </c>
      <c r="H8" s="384">
        <f t="shared" si="2"/>
        <v>0.25416621005624002</v>
      </c>
      <c r="I8" s="384">
        <f t="shared" si="2"/>
        <v>0.24687689971674592</v>
      </c>
      <c r="J8" s="384">
        <f t="shared" si="2"/>
        <v>0.25693882417634839</v>
      </c>
      <c r="K8" s="384">
        <f t="shared" si="2"/>
        <v>0.26293268749256477</v>
      </c>
      <c r="L8" s="384">
        <f t="shared" si="2"/>
        <v>0.27332773422922652</v>
      </c>
      <c r="M8" s="385">
        <f t="shared" si="2"/>
        <v>0.28974063532365901</v>
      </c>
      <c r="N8" s="384">
        <f t="shared" si="2"/>
        <v>0.25636056052268708</v>
      </c>
      <c r="O8" s="384">
        <f t="shared" si="2"/>
        <v>0.27511385194079313</v>
      </c>
      <c r="P8" s="384">
        <f t="shared" si="2"/>
        <v>0.27009881255289514</v>
      </c>
      <c r="Q8" s="384">
        <f t="shared" si="2"/>
        <v>0.29695329602129439</v>
      </c>
      <c r="R8" s="385">
        <f t="shared" si="2"/>
        <v>0.28774079970466804</v>
      </c>
      <c r="S8" s="384">
        <f t="shared" si="2"/>
        <v>0.25810881927212354</v>
      </c>
      <c r="T8" s="384">
        <f t="shared" si="2"/>
        <v>0.26546290371013376</v>
      </c>
      <c r="U8" s="384">
        <f t="shared" si="2"/>
        <v>0.26165566701050003</v>
      </c>
      <c r="V8" s="384">
        <f t="shared" si="2"/>
        <v>0.14444699064207572</v>
      </c>
      <c r="W8" s="385">
        <f t="shared" si="2"/>
        <v>0.28662236206419306</v>
      </c>
      <c r="X8" s="384">
        <f t="shared" si="2"/>
        <v>0.19717049711619541</v>
      </c>
      <c r="Y8" s="384">
        <f t="shared" si="2"/>
        <v>0.26977448581738206</v>
      </c>
      <c r="Z8" s="384"/>
      <c r="AA8" s="384"/>
      <c r="AB8" s="385"/>
      <c r="AC8" s="385"/>
      <c r="AE8" s="384"/>
      <c r="AF8" s="384"/>
      <c r="AG8" s="384"/>
    </row>
    <row r="9" spans="1:37" s="187" customFormat="1" ht="12.75" customHeight="1">
      <c r="A9" s="313"/>
      <c r="B9" s="465" t="s">
        <v>56</v>
      </c>
      <c r="C9" s="384"/>
      <c r="D9" s="384">
        <f t="shared" ref="D9:M9" si="3">+(D7-C7)/(D$3-C$3)</f>
        <v>0.38241136630950612</v>
      </c>
      <c r="E9" s="384">
        <f t="shared" si="3"/>
        <v>2.8619517267179123E-2</v>
      </c>
      <c r="F9" s="384">
        <f t="shared" si="3"/>
        <v>2.3897114298029285</v>
      </c>
      <c r="G9" s="384">
        <f t="shared" si="3"/>
        <v>0.73388936512012604</v>
      </c>
      <c r="H9" s="384">
        <f t="shared" si="3"/>
        <v>0.23289040281721562</v>
      </c>
      <c r="I9" s="384">
        <f t="shared" si="3"/>
        <v>-4.0271021791179057E-2</v>
      </c>
      <c r="J9" s="384">
        <f t="shared" si="3"/>
        <v>0.87765471770559356</v>
      </c>
      <c r="K9" s="384">
        <f t="shared" si="3"/>
        <v>0.36004820702442497</v>
      </c>
      <c r="L9" s="384">
        <f t="shared" si="3"/>
        <v>0.85623216599579677</v>
      </c>
      <c r="M9" s="385">
        <f t="shared" si="3"/>
        <v>0.49005395611666014</v>
      </c>
      <c r="N9" s="384"/>
      <c r="O9" s="384"/>
      <c r="P9" s="384"/>
      <c r="Q9" s="384"/>
      <c r="R9" s="385">
        <f t="shared" ref="R9:Y9" si="4">+(R7-M7)/(R$3-M$3)</f>
        <v>0.26322541087179097</v>
      </c>
      <c r="S9" s="384">
        <f t="shared" si="4"/>
        <v>0.27870671107405032</v>
      </c>
      <c r="T9" s="384">
        <f t="shared" si="4"/>
        <v>0.10166831129554704</v>
      </c>
      <c r="U9" s="384">
        <f t="shared" si="4"/>
        <v>7.2469019569959783E-2</v>
      </c>
      <c r="V9" s="384">
        <f t="shared" si="4"/>
        <v>-2.9095271239262059</v>
      </c>
      <c r="W9" s="385">
        <f t="shared" si="4"/>
        <v>0.26771550818498779</v>
      </c>
      <c r="X9" s="384">
        <f t="shared" si="4"/>
        <v>-0.98566731088560722</v>
      </c>
      <c r="Y9" s="384">
        <f t="shared" si="4"/>
        <v>0.34088034001529266</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2042.5987747877152</v>
      </c>
      <c r="D11" s="174">
        <v>2329.1119479112494</v>
      </c>
      <c r="E11" s="174">
        <v>2463.0672421616473</v>
      </c>
      <c r="F11" s="174">
        <v>2862.7053487215562</v>
      </c>
      <c r="G11" s="174">
        <v>2852.2166449814922</v>
      </c>
      <c r="H11" s="174">
        <v>2984.839657216447</v>
      </c>
      <c r="I11" s="174">
        <v>3029.6433933507687</v>
      </c>
      <c r="J11" s="174">
        <v>3051.501928151351</v>
      </c>
      <c r="K11" s="174">
        <v>3169.6897172450035</v>
      </c>
      <c r="L11" s="174">
        <v>3236.2053411472402</v>
      </c>
      <c r="M11" s="175">
        <v>3578.5793681142109</v>
      </c>
      <c r="N11" s="174">
        <v>929.49572035123288</v>
      </c>
      <c r="O11" s="174">
        <v>986.1903193069104</v>
      </c>
      <c r="P11" s="174">
        <v>1007.6607702455403</v>
      </c>
      <c r="Q11" s="174">
        <v>1367.400437128988</v>
      </c>
      <c r="R11" s="175">
        <v>3946.4986401037008</v>
      </c>
      <c r="S11" s="174">
        <v>1036.6878084907785</v>
      </c>
      <c r="T11" s="174">
        <v>1079.5039301368438</v>
      </c>
      <c r="U11" s="174">
        <v>1102.9754307911844</v>
      </c>
      <c r="V11" s="174">
        <v>1105.1937726255765</v>
      </c>
      <c r="W11" s="175">
        <v>4333.1936085858961</v>
      </c>
      <c r="X11" s="174">
        <v>1109.7638552409269</v>
      </c>
      <c r="Y11" s="174">
        <v>1176.3757180360863</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4044.0415611452936</v>
      </c>
      <c r="D13" s="176">
        <v>4401.4257088519662</v>
      </c>
      <c r="E13" s="176">
        <v>4303.4669207494462</v>
      </c>
      <c r="F13" s="176">
        <v>4750.9519760434559</v>
      </c>
      <c r="G13" s="176">
        <v>5621.3366416468098</v>
      </c>
      <c r="H13" s="176">
        <v>6015.7023643947032</v>
      </c>
      <c r="I13" s="176">
        <v>5934.6973201856063</v>
      </c>
      <c r="J13" s="176">
        <v>6429.4332856207293</v>
      </c>
      <c r="K13" s="176">
        <v>7131.2199016043051</v>
      </c>
      <c r="L13" s="176">
        <v>7662.9114615396938</v>
      </c>
      <c r="M13" s="177">
        <v>8921.6690267889244</v>
      </c>
      <c r="N13" s="176">
        <v>1858.5271799757129</v>
      </c>
      <c r="O13" s="176">
        <v>2223.7323250421459</v>
      </c>
      <c r="P13" s="176">
        <v>2223.2246528265173</v>
      </c>
      <c r="Q13" s="176">
        <v>2219.7439619360034</v>
      </c>
      <c r="R13" s="177">
        <v>9480.1369866459936</v>
      </c>
      <c r="S13" s="176">
        <v>2008.5970011063289</v>
      </c>
      <c r="T13" s="176">
        <v>2200.3124325070771</v>
      </c>
      <c r="U13" s="176">
        <v>2166.5969930689334</v>
      </c>
      <c r="V13" s="176">
        <v>726.83566708345143</v>
      </c>
      <c r="W13" s="177">
        <v>9832.4205015556126</v>
      </c>
      <c r="X13" s="176">
        <v>1336.3914317677413</v>
      </c>
      <c r="Y13" s="176">
        <v>2358.8159770667125</v>
      </c>
      <c r="Z13" s="176">
        <v>1352.1944636798826</v>
      </c>
      <c r="AA13" s="176">
        <v>2554.562531665405</v>
      </c>
      <c r="AB13" s="177">
        <v>10398.892974704508</v>
      </c>
      <c r="AC13" s="177">
        <v>11361.383782144841</v>
      </c>
      <c r="AE13" s="176">
        <f>INDEX(C13:AD13,1,MATCH(AE$2,$C$2:$AD$2,0))</f>
        <v>9832.4205015556126</v>
      </c>
      <c r="AF13" s="481">
        <f>+AF3*AF14</f>
        <v>10408.393504647956</v>
      </c>
      <c r="AG13" s="481">
        <f>+AG3*AG14</f>
        <v>11289.776266621544</v>
      </c>
      <c r="AI13" s="245">
        <f>+AF13/AB13-1</f>
        <v>9.136097435138435E-4</v>
      </c>
      <c r="AJ13" s="245">
        <f>+AG13/AC13-1</f>
        <v>-6.3027107345703381E-3</v>
      </c>
    </row>
    <row r="14" spans="1:37" s="234" customFormat="1" ht="12.75" customHeight="1">
      <c r="A14" s="278"/>
      <c r="B14" s="458" t="s">
        <v>57</v>
      </c>
      <c r="C14" s="386">
        <v>0.16013163403659059</v>
      </c>
      <c r="D14" s="386">
        <v>0.16541491527649235</v>
      </c>
      <c r="E14" s="386">
        <v>0.15666562445787283</v>
      </c>
      <c r="F14" s="386">
        <v>0.16649289273426057</v>
      </c>
      <c r="G14" s="386">
        <v>0.17381189555672685</v>
      </c>
      <c r="H14" s="386">
        <v>0.17271726645094715</v>
      </c>
      <c r="I14" s="386">
        <v>0.16645343732630843</v>
      </c>
      <c r="J14" s="386">
        <v>0.17424135818669034</v>
      </c>
      <c r="K14" s="386">
        <v>0.18202575143443872</v>
      </c>
      <c r="L14" s="386">
        <v>0.19217027079345239</v>
      </c>
      <c r="M14" s="459">
        <v>0.20679349484152909</v>
      </c>
      <c r="N14" s="386">
        <v>0.1708928106542274</v>
      </c>
      <c r="O14" s="386">
        <v>0.19059012736790237</v>
      </c>
      <c r="P14" s="386">
        <v>0.18585937293802088</v>
      </c>
      <c r="Q14" s="386">
        <v>0.18375627309346024</v>
      </c>
      <c r="R14" s="459">
        <v>0.20316498292488991</v>
      </c>
      <c r="S14" s="386">
        <v>0.17024240186508929</v>
      </c>
      <c r="T14" s="386">
        <v>0.17808964369333821</v>
      </c>
      <c r="U14" s="386">
        <v>0.17338731426389387</v>
      </c>
      <c r="V14" s="386">
        <v>5.7307607905146489E-2</v>
      </c>
      <c r="W14" s="459">
        <v>0.19894595229349465</v>
      </c>
      <c r="X14" s="386">
        <v>0.10771882077269609</v>
      </c>
      <c r="Y14" s="386">
        <v>0.18000392121098086</v>
      </c>
      <c r="Z14" s="386">
        <v>0.10225254600405626</v>
      </c>
      <c r="AA14" s="386">
        <v>0.1918776082914686</v>
      </c>
      <c r="AB14" s="459">
        <v>0.19977900239032928</v>
      </c>
      <c r="AC14" s="459">
        <f>+AC13/AC3</f>
        <v>0.2079814960245128</v>
      </c>
      <c r="AE14" s="386">
        <f>INDEX(C14:AD14,1,MATCH(AE$2,$C$2:$AD$2,0))</f>
        <v>0.19894595229349465</v>
      </c>
      <c r="AF14" s="476">
        <v>0.2</v>
      </c>
      <c r="AG14" s="476">
        <v>0.20699999999999999</v>
      </c>
    </row>
    <row r="15" spans="1:37" s="187" customFormat="1" ht="12.75" customHeight="1">
      <c r="A15" s="313"/>
      <c r="B15" s="458" t="s">
        <v>56</v>
      </c>
      <c r="C15" s="384"/>
      <c r="D15" s="384">
        <f t="shared" ref="D15:M15" si="5">+(D13-C13)/(D$3-C$3)</f>
        <v>0.21225086019251468</v>
      </c>
      <c r="E15" s="384">
        <f t="shared" si="5"/>
        <v>-7.7883481692772261E-2</v>
      </c>
      <c r="F15" s="384">
        <f t="shared" si="5"/>
        <v>1.2623431862750736</v>
      </c>
      <c r="G15" s="384">
        <f t="shared" si="5"/>
        <v>0.74284108540969263</v>
      </c>
      <c r="H15" s="384">
        <f t="shared" si="5"/>
        <v>0.17428075010189464</v>
      </c>
      <c r="I15" s="384">
        <f t="shared" si="5"/>
        <v>-9.0111547731969679E-2</v>
      </c>
      <c r="J15" s="384">
        <f t="shared" si="5"/>
        <v>0.84051873158667412</v>
      </c>
      <c r="K15" s="384">
        <f t="shared" si="5"/>
        <v>0.30815231699192686</v>
      </c>
      <c r="L15" s="384">
        <f t="shared" si="5"/>
        <v>0.76102632717418772</v>
      </c>
      <c r="M15" s="385">
        <f t="shared" si="5"/>
        <v>0.3852644764746268</v>
      </c>
      <c r="N15" s="384"/>
      <c r="O15" s="384"/>
      <c r="P15" s="384"/>
      <c r="Q15" s="384"/>
      <c r="R15" s="385">
        <f t="shared" ref="R15:AB15" si="6">+(R13-M13)/(R$3-M$3)</f>
        <v>0.15868413676113433</v>
      </c>
      <c r="S15" s="384">
        <f t="shared" si="6"/>
        <v>0.16257932003008777</v>
      </c>
      <c r="T15" s="384">
        <f t="shared" si="6"/>
        <v>-3.406688015535974E-2</v>
      </c>
      <c r="U15" s="384">
        <f t="shared" si="6"/>
        <v>-0.10607570759116294</v>
      </c>
      <c r="V15" s="384">
        <f t="shared" si="6"/>
        <v>-2.4748562219547261</v>
      </c>
      <c r="W15" s="385">
        <f t="shared" si="6"/>
        <v>0.12762450103600273</v>
      </c>
      <c r="X15" s="384">
        <f t="shared" si="6"/>
        <v>-1.1058895128882416</v>
      </c>
      <c r="Y15" s="384">
        <f t="shared" si="6"/>
        <v>0.2115738495291748</v>
      </c>
      <c r="Z15" s="384">
        <f t="shared" si="6"/>
        <v>-1.1181319662711522</v>
      </c>
      <c r="AA15" s="384">
        <f t="shared" si="6"/>
        <v>2.8991160820971635</v>
      </c>
      <c r="AB15" s="385">
        <f t="shared" si="6"/>
        <v>0.21543706667486112</v>
      </c>
      <c r="AC15" s="385">
        <f>+(AC13-AB13)/(AC$3-AB$3)</f>
        <v>0.37379511728731574</v>
      </c>
      <c r="AD15" s="311"/>
      <c r="AE15" s="384">
        <f>INDEX(C15:AD15,1,MATCH(AE$2,$C$2:$AD$2,0))</f>
        <v>0.12762450103600273</v>
      </c>
      <c r="AF15" s="384">
        <f>+(AF13-AE13)/(AF$3-AE$3)</f>
        <v>0.21988769257557261</v>
      </c>
      <c r="AG15" s="384">
        <f>+(AG13-AF13)/(AG$3-AF$3)</f>
        <v>0.35283333333333239</v>
      </c>
      <c r="AH15" s="311"/>
      <c r="AI15" s="311"/>
      <c r="AJ15" s="311"/>
      <c r="AK15" s="311"/>
    </row>
    <row r="16" spans="1:37" ht="12.75" customHeight="1">
      <c r="M16" s="185"/>
      <c r="R16" s="185"/>
      <c r="W16" s="185"/>
      <c r="AB16" s="185"/>
      <c r="AC16" s="185"/>
    </row>
    <row r="17" spans="1:37" ht="12.75" customHeight="1">
      <c r="A17" s="286"/>
      <c r="B17" s="168" t="s">
        <v>35</v>
      </c>
      <c r="C17" s="174">
        <v>829.36760831702588</v>
      </c>
      <c r="D17" s="174">
        <v>1188.9896883910383</v>
      </c>
      <c r="E17" s="174">
        <v>1024.8133274221841</v>
      </c>
      <c r="F17" s="174">
        <v>1458.0991772738739</v>
      </c>
      <c r="G17" s="174">
        <v>1401.5218868541301</v>
      </c>
      <c r="H17" s="174">
        <v>1293.2062295421449</v>
      </c>
      <c r="I17" s="174">
        <v>1209.7267408956764</v>
      </c>
      <c r="J17" s="174">
        <v>1098.4921873107389</v>
      </c>
      <c r="K17" s="174">
        <v>1097.5360074020364</v>
      </c>
      <c r="L17" s="174">
        <v>1145.7288254588461</v>
      </c>
      <c r="M17" s="175">
        <v>1268.4378862819794</v>
      </c>
      <c r="N17" s="174">
        <v>312.85116380573174</v>
      </c>
      <c r="O17" s="174">
        <v>345.90774884897536</v>
      </c>
      <c r="P17" s="174">
        <v>343.2234801219484</v>
      </c>
      <c r="Q17" s="174">
        <v>353.0442121271638</v>
      </c>
      <c r="R17" s="175">
        <v>1356.9608106359033</v>
      </c>
      <c r="S17" s="174">
        <v>354.68034446345303</v>
      </c>
      <c r="T17" s="174">
        <v>372.57394318138694</v>
      </c>
      <c r="U17" s="174">
        <v>381.24982778213916</v>
      </c>
      <c r="V17" s="174">
        <v>398.53905698661214</v>
      </c>
      <c r="W17" s="175">
        <v>1505.0983235500423</v>
      </c>
      <c r="X17" s="174">
        <v>400.25009245104246</v>
      </c>
      <c r="Y17" s="174">
        <v>401.00817774922723</v>
      </c>
      <c r="Z17" s="174"/>
      <c r="AA17" s="174"/>
      <c r="AB17" s="175"/>
      <c r="AC17" s="175"/>
      <c r="AE17" s="174">
        <f>INDEX(C17:AD17,1,MATCH(AE$2,$C$2:$AD$2,0))</f>
        <v>1505.0983235500423</v>
      </c>
      <c r="AF17" s="174">
        <f>+AF43*AF18</f>
        <v>1706.5404854248141</v>
      </c>
      <c r="AG17" s="174">
        <f>+AG43*AG18</f>
        <v>1706.5404854248141</v>
      </c>
    </row>
    <row r="18" spans="1:37" s="187" customFormat="1" ht="12.75" customHeight="1">
      <c r="A18" s="313"/>
      <c r="B18" s="458" t="s">
        <v>55</v>
      </c>
      <c r="C18" s="384">
        <v>7.351777919795538E-2</v>
      </c>
      <c r="D18" s="384">
        <v>7.3244071352544751E-2</v>
      </c>
      <c r="E18" s="384">
        <v>5.7078011352357294E-2</v>
      </c>
      <c r="F18" s="384">
        <v>6.6551375321308712E-2</v>
      </c>
      <c r="G18" s="384">
        <v>6.4060449771442401E-2</v>
      </c>
      <c r="H18" s="384">
        <v>5.7095661711006156E-2</v>
      </c>
      <c r="I18" s="384">
        <v>5.1185913490696226E-2</v>
      </c>
      <c r="J18" s="384">
        <v>4.5915056562987777E-2</v>
      </c>
      <c r="K18" s="384">
        <v>4.3492368451655716E-2</v>
      </c>
      <c r="L18" s="384">
        <v>4.1539568059934605E-2</v>
      </c>
      <c r="M18" s="385">
        <v>4.1965159738750979E-2</v>
      </c>
      <c r="N18" s="384">
        <v>4.1583285671352811E-2</v>
      </c>
      <c r="O18" s="384">
        <v>4.3990430077381758E-2</v>
      </c>
      <c r="P18" s="384">
        <v>4.1282133812401117E-2</v>
      </c>
      <c r="Q18" s="384">
        <v>4.2002075407070863E-2</v>
      </c>
      <c r="R18" s="385">
        <v>4.2274956955308446E-2</v>
      </c>
      <c r="S18" s="384">
        <v>4.1665115488031167E-2</v>
      </c>
      <c r="T18" s="384">
        <v>4.3559364487523448E-2</v>
      </c>
      <c r="U18" s="384">
        <v>4.3099278514416452E-2</v>
      </c>
      <c r="V18" s="384">
        <v>4.4215754663085256E-2</v>
      </c>
      <c r="W18" s="385">
        <v>4.309154838309482E-2</v>
      </c>
      <c r="X18" s="384">
        <v>4.3368480787910176E-2</v>
      </c>
      <c r="Y18" s="384">
        <v>4.119242873086533E-2</v>
      </c>
      <c r="Z18" s="384"/>
      <c r="AA18" s="384"/>
      <c r="AB18" s="385"/>
      <c r="AC18" s="385"/>
      <c r="AD18" s="311"/>
      <c r="AE18" s="384">
        <f>+AE17/AE43</f>
        <v>4.3090623878218062E-2</v>
      </c>
      <c r="AF18" s="476">
        <v>4.2000000000000003E-2</v>
      </c>
      <c r="AG18" s="476">
        <f>+AF18</f>
        <v>4.2000000000000003E-2</v>
      </c>
      <c r="AH18" s="311"/>
      <c r="AI18" s="311"/>
      <c r="AJ18" s="311"/>
      <c r="AK18" s="311"/>
    </row>
    <row r="19" spans="1:37" ht="12.75" customHeight="1">
      <c r="A19" s="286"/>
      <c r="B19" s="168" t="s">
        <v>34</v>
      </c>
      <c r="C19" s="174">
        <v>109.01771002114583</v>
      </c>
      <c r="D19" s="174">
        <v>116.9553638757516</v>
      </c>
      <c r="E19" s="174">
        <v>59.552281307606307</v>
      </c>
      <c r="F19" s="174">
        <v>29.858000681018424</v>
      </c>
      <c r="G19" s="174">
        <v>10.711951829104889</v>
      </c>
      <c r="H19" s="174">
        <v>14.776950811336466</v>
      </c>
      <c r="I19" s="174">
        <v>10.247788016091235</v>
      </c>
      <c r="J19" s="174">
        <v>8.2381240659723094</v>
      </c>
      <c r="K19" s="174">
        <v>4.3698551023685575</v>
      </c>
      <c r="L19" s="174">
        <v>7.8940310762429613</v>
      </c>
      <c r="M19" s="175">
        <v>12.373013492000251</v>
      </c>
      <c r="N19" s="174">
        <v>3.8265412279387281</v>
      </c>
      <c r="O19" s="174">
        <v>5.5250571619648383</v>
      </c>
      <c r="P19" s="174">
        <v>4.9509645057460139</v>
      </c>
      <c r="Q19" s="174">
        <v>3.750003306839953</v>
      </c>
      <c r="R19" s="175">
        <v>18.293598904027746</v>
      </c>
      <c r="S19" s="174">
        <v>4.4493927304499641</v>
      </c>
      <c r="T19" s="174">
        <v>8.8544015818041615</v>
      </c>
      <c r="U19" s="174">
        <v>7.2733177091898096</v>
      </c>
      <c r="V19" s="174">
        <v>5.3827255874807003</v>
      </c>
      <c r="W19" s="175">
        <v>21.995130409219463</v>
      </c>
      <c r="X19" s="174">
        <v>5.3680814939375594</v>
      </c>
      <c r="Y19" s="174">
        <v>4.0126184538939649</v>
      </c>
      <c r="Z19" s="174"/>
      <c r="AA19" s="174"/>
      <c r="AB19" s="175"/>
      <c r="AC19" s="175"/>
      <c r="AE19" s="174">
        <f>INDEX(C19:AD19,1,MATCH(AE$2,$C$2:$AD$2,0))</f>
        <v>21.995130409219463</v>
      </c>
      <c r="AF19" s="174">
        <f>+AF20*AF44</f>
        <v>17.35439310431692</v>
      </c>
      <c r="AG19" s="174">
        <f>+AG20*AG44</f>
        <v>17.35439310431692</v>
      </c>
    </row>
    <row r="20" spans="1:37" s="187" customFormat="1" ht="12.75" customHeight="1">
      <c r="A20" s="313"/>
      <c r="B20" s="458" t="s">
        <v>54</v>
      </c>
      <c r="C20" s="384">
        <v>8.746870439233323E-2</v>
      </c>
      <c r="D20" s="384">
        <v>6.5835558146414855E-2</v>
      </c>
      <c r="E20" s="384">
        <v>4.5402572702134714E-2</v>
      </c>
      <c r="F20" s="384">
        <v>1.5729872980653967E-2</v>
      </c>
      <c r="G20" s="384">
        <v>4.715458614113246E-3</v>
      </c>
      <c r="H20" s="384">
        <v>8.2824384190899308E-3</v>
      </c>
      <c r="I20" s="384">
        <v>6.0878941277405403E-3</v>
      </c>
      <c r="J20" s="384">
        <v>4.6253887320198252E-3</v>
      </c>
      <c r="K20" s="384">
        <v>1.9769108629334392E-3</v>
      </c>
      <c r="L20" s="384">
        <v>3.4437173838854033E-3</v>
      </c>
      <c r="M20" s="385">
        <v>7.610788630760203E-3</v>
      </c>
      <c r="N20" s="384">
        <v>9.3868977989359226E-3</v>
      </c>
      <c r="O20" s="384">
        <v>1.2873673396260395E-2</v>
      </c>
      <c r="P20" s="384">
        <v>9.8360263465670974E-3</v>
      </c>
      <c r="Q20" s="384">
        <v>7.3122512233492329E-3</v>
      </c>
      <c r="R20" s="385">
        <v>9.8718347200189883E-3</v>
      </c>
      <c r="S20" s="384">
        <v>9.4002237642182122E-3</v>
      </c>
      <c r="T20" s="384">
        <v>1.9920716323873711E-2</v>
      </c>
      <c r="U20" s="384">
        <v>1.5441082952245248E-2</v>
      </c>
      <c r="V20" s="384">
        <v>1.1849825822745639E-2</v>
      </c>
      <c r="W20" s="385">
        <v>1.1928417989081223E-2</v>
      </c>
      <c r="X20" s="384">
        <v>1.3314720449352918E-2</v>
      </c>
      <c r="Y20" s="384">
        <v>6.4159129504394704E-3</v>
      </c>
      <c r="Z20" s="384"/>
      <c r="AA20" s="384"/>
      <c r="AB20" s="385"/>
      <c r="AC20" s="385"/>
      <c r="AD20" s="311"/>
      <c r="AE20" s="384">
        <f>+AE19/AE44</f>
        <v>1.1928417989081223E-2</v>
      </c>
      <c r="AF20" s="476">
        <v>5.0000000000000001E-3</v>
      </c>
      <c r="AG20" s="476">
        <f>+AF20</f>
        <v>5.0000000000000001E-3</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-173.25764689149582</v>
      </c>
      <c r="D22" s="479">
        <f t="shared" si="7"/>
        <v>458.47989831336099</v>
      </c>
      <c r="E22" s="479">
        <f t="shared" si="7"/>
        <v>603.93843634653877</v>
      </c>
      <c r="F22" s="479">
        <f t="shared" si="7"/>
        <v>417.78670816676367</v>
      </c>
      <c r="G22" s="479">
        <f t="shared" si="7"/>
        <v>129.70162010751847</v>
      </c>
      <c r="H22" s="485">
        <f t="shared" si="7"/>
        <v>250.06166843291703</v>
      </c>
      <c r="I22" s="485">
        <f t="shared" si="7"/>
        <v>-10.579822526745374</v>
      </c>
      <c r="J22" s="485">
        <f t="shared" si="7"/>
        <v>-140.89958385816772</v>
      </c>
      <c r="K22" s="485">
        <f t="shared" si="7"/>
        <v>-326.09236471028544</v>
      </c>
      <c r="L22" s="485">
        <f t="shared" si="7"/>
        <v>159.08509850101109</v>
      </c>
      <c r="M22" s="486">
        <f t="shared" si="7"/>
        <v>-11.40567359760098</v>
      </c>
      <c r="N22" s="485">
        <f t="shared" si="7"/>
        <v>-30.836613175406683</v>
      </c>
      <c r="O22" s="485">
        <f t="shared" si="7"/>
        <v>-11.65085967287655</v>
      </c>
      <c r="P22" s="485">
        <f t="shared" si="7"/>
        <v>-14.883268467574226</v>
      </c>
      <c r="Q22" s="485">
        <f t="shared" si="7"/>
        <v>-42.060899158306938</v>
      </c>
      <c r="R22" s="486">
        <f t="shared" si="7"/>
        <v>-248.75425829626329</v>
      </c>
      <c r="S22" s="485">
        <f t="shared" si="7"/>
        <v>-13.246134548354576</v>
      </c>
      <c r="T22" s="485">
        <f t="shared" si="7"/>
        <v>21.302525337552424</v>
      </c>
      <c r="U22" s="485">
        <f t="shared" si="7"/>
        <v>-11.605701215170029</v>
      </c>
      <c r="V22" s="485">
        <f t="shared" si="7"/>
        <v>6.7453914510275581</v>
      </c>
      <c r="W22" s="486">
        <f t="shared" si="7"/>
        <v>-64.223198851490451</v>
      </c>
      <c r="X22" s="485">
        <f t="shared" si="7"/>
        <v>-35.074944066602256</v>
      </c>
      <c r="Y22" s="485">
        <f t="shared" si="7"/>
        <v>-59.215979389950689</v>
      </c>
      <c r="Z22" s="479"/>
      <c r="AA22" s="479"/>
      <c r="AB22" s="480"/>
      <c r="AC22" s="480"/>
      <c r="AE22" s="479">
        <f>INDEX(C22:AD22,1,MATCH(AE$2,$C$2:$AD$2,0))</f>
        <v>-64.223198851490451</v>
      </c>
      <c r="AF22" s="484">
        <v>-200</v>
      </c>
      <c r="AG22" s="484">
        <v>-100</v>
      </c>
    </row>
    <row r="23" spans="1:37" ht="12.75" customHeight="1">
      <c r="H23" s="187"/>
      <c r="I23" s="187"/>
      <c r="J23" s="187"/>
      <c r="K23" s="187"/>
      <c r="L23" s="187"/>
      <c r="M23" s="471"/>
      <c r="N23" s="187"/>
      <c r="O23" s="187"/>
      <c r="P23" s="187"/>
      <c r="Q23" s="187"/>
      <c r="R23" s="471"/>
      <c r="S23" s="187"/>
      <c r="T23" s="187"/>
      <c r="U23" s="187"/>
      <c r="V23" s="187"/>
      <c r="W23" s="471"/>
      <c r="X23" s="187"/>
      <c r="Y23" s="187"/>
      <c r="AB23" s="185"/>
      <c r="AC23" s="185"/>
    </row>
    <row r="24" spans="1:37" s="171" customFormat="1" ht="12.75" customHeight="1">
      <c r="A24" s="286"/>
      <c r="B24" s="178" t="s">
        <v>33</v>
      </c>
      <c r="C24" s="176">
        <v>3150.4340159579178</v>
      </c>
      <c r="D24" s="176">
        <v>3787.8712826500405</v>
      </c>
      <c r="E24" s="176">
        <v>3942.1443109814072</v>
      </c>
      <c r="F24" s="176">
        <v>3740.4975076173641</v>
      </c>
      <c r="G24" s="176">
        <v>4360.2283267293033</v>
      </c>
      <c r="H24" s="176">
        <v>4987.3347540968116</v>
      </c>
      <c r="I24" s="176">
        <v>4724.6385447792754</v>
      </c>
      <c r="J24" s="176">
        <v>5198.2796385177953</v>
      </c>
      <c r="K24" s="176">
        <v>5711.9613845943522</v>
      </c>
      <c r="L24" s="176">
        <v>6684.161765658102</v>
      </c>
      <c r="M24" s="177">
        <v>7654.1984804013446</v>
      </c>
      <c r="N24" s="176">
        <v>1518.6659442225134</v>
      </c>
      <c r="O24" s="176">
        <v>1871.6987736822589</v>
      </c>
      <c r="P24" s="176">
        <v>1870.0688687427407</v>
      </c>
      <c r="Q24" s="176">
        <v>1828.3888539573727</v>
      </c>
      <c r="R24" s="177">
        <v>7892.7155166178554</v>
      </c>
      <c r="S24" s="176">
        <v>1645.1199148249711</v>
      </c>
      <c r="T24" s="176">
        <v>1857.8954162450468</v>
      </c>
      <c r="U24" s="176">
        <v>1781.014781780814</v>
      </c>
      <c r="V24" s="176">
        <v>340.42472713534755</v>
      </c>
      <c r="W24" s="177">
        <v>8285.0941095632988</v>
      </c>
      <c r="X24" s="176">
        <v>906.4344767440341</v>
      </c>
      <c r="Y24" s="176">
        <v>1902.6044383814285</v>
      </c>
      <c r="Z24" s="176">
        <v>922.87734376133449</v>
      </c>
      <c r="AA24" s="176">
        <v>2284.7483656887416</v>
      </c>
      <c r="AB24" s="177">
        <v>8185.6281964251248</v>
      </c>
      <c r="AC24" s="177">
        <v>9437.34070373746</v>
      </c>
      <c r="AE24" s="176">
        <f>INDEX(C24:AD24,1,MATCH(AE$2,$C$2:$AD$2,0))</f>
        <v>8285.0941095632988</v>
      </c>
      <c r="AF24" s="176">
        <f>+AF13-AF17+AF19+AF22</f>
        <v>8519.2074123274597</v>
      </c>
      <c r="AG24" s="176">
        <f>+AG13-AG17+AG19+AG22</f>
        <v>9500.5901743010472</v>
      </c>
      <c r="AI24" s="245">
        <f>+AF24/AB24-1</f>
        <v>4.0751816219556369E-2</v>
      </c>
      <c r="AJ24" s="245">
        <f>+AG24/AC24-1</f>
        <v>6.7020437800384691E-3</v>
      </c>
    </row>
    <row r="25" spans="1:37" s="234" customFormat="1" ht="12.75" customHeight="1">
      <c r="A25" s="278"/>
      <c r="B25" s="458" t="s">
        <v>52</v>
      </c>
      <c r="C25" s="386">
        <v>0.12474751786599521</v>
      </c>
      <c r="D25" s="386">
        <v>0.14235623835196906</v>
      </c>
      <c r="E25" s="386">
        <v>0.14351185022595656</v>
      </c>
      <c r="F25" s="386">
        <v>0.13108241326133971</v>
      </c>
      <c r="G25" s="386">
        <v>0.13481838908458171</v>
      </c>
      <c r="H25" s="386">
        <v>0.14319172948146372</v>
      </c>
      <c r="I25" s="386">
        <v>0.13251431091995147</v>
      </c>
      <c r="J25" s="386">
        <v>0.14087638275604447</v>
      </c>
      <c r="K25" s="386">
        <v>0.14579890643414012</v>
      </c>
      <c r="L25" s="386">
        <v>0.16762521438237613</v>
      </c>
      <c r="M25" s="459">
        <v>0.17741506092863976</v>
      </c>
      <c r="N25" s="386">
        <v>0.13964234392118655</v>
      </c>
      <c r="O25" s="386">
        <v>0.1604182768102215</v>
      </c>
      <c r="P25" s="386">
        <v>0.15633590013206886</v>
      </c>
      <c r="Q25" s="386">
        <v>0.1513588627022544</v>
      </c>
      <c r="R25" s="459">
        <v>0.16914559519798622</v>
      </c>
      <c r="S25" s="386">
        <v>0.13943522045568774</v>
      </c>
      <c r="T25" s="386">
        <v>0.15037497757605497</v>
      </c>
      <c r="U25" s="386">
        <v>0.14253013858375888</v>
      </c>
      <c r="V25" s="386">
        <v>2.6840904577745586E-2</v>
      </c>
      <c r="W25" s="459">
        <v>0.16763786060690897</v>
      </c>
      <c r="X25" s="386">
        <v>7.3062465548306935E-2</v>
      </c>
      <c r="Y25" s="386">
        <v>0.14518990152337227</v>
      </c>
      <c r="Z25" s="386">
        <v>6.9787712184715286E-2</v>
      </c>
      <c r="AA25" s="386">
        <v>0.17161139980801132</v>
      </c>
      <c r="AB25" s="459">
        <v>0.15725872350046285</v>
      </c>
      <c r="AC25" s="459">
        <f>+AC24/AC$3</f>
        <v>0.17275996266766394</v>
      </c>
      <c r="AE25" s="384">
        <f>INDEX(C25:AD25,1,MATCH(AE$2,$C$2:$AD$2,0))</f>
        <v>0.16763786060690897</v>
      </c>
      <c r="AF25" s="384">
        <f>+AF24/AF$3</f>
        <v>0.16369879575600474</v>
      </c>
      <c r="AG25" s="384">
        <f>+AG24/AG$3</f>
        <v>0.17419496362338691</v>
      </c>
    </row>
    <row r="26" spans="1:37" ht="12.75" customHeight="1">
      <c r="M26" s="185"/>
      <c r="R26" s="185"/>
      <c r="W26" s="185"/>
      <c r="Z26" s="189"/>
      <c r="AA26" s="189"/>
      <c r="AB26" s="457"/>
      <c r="AC26" s="457"/>
    </row>
    <row r="27" spans="1:37" ht="12.75" customHeight="1">
      <c r="B27" s="168" t="s">
        <v>51</v>
      </c>
      <c r="C27" s="477">
        <f t="shared" ref="C27:Y27" si="8">+C24-C30+C33-C39-C37</f>
        <v>937.90858356647777</v>
      </c>
      <c r="D27" s="477">
        <f t="shared" si="8"/>
        <v>1355.250696585792</v>
      </c>
      <c r="E27" s="477">
        <f t="shared" si="8"/>
        <v>1525.5093408699026</v>
      </c>
      <c r="F27" s="477">
        <f t="shared" si="8"/>
        <v>1301.8059969849705</v>
      </c>
      <c r="G27" s="477">
        <f t="shared" si="8"/>
        <v>1640.7320327681327</v>
      </c>
      <c r="H27" s="477">
        <f t="shared" si="8"/>
        <v>1827.1860018515085</v>
      </c>
      <c r="I27" s="477">
        <f t="shared" si="8"/>
        <v>1410.3011399227121</v>
      </c>
      <c r="J27" s="477">
        <f t="shared" si="8"/>
        <v>1572.2958162248888</v>
      </c>
      <c r="K27" s="477">
        <f t="shared" si="8"/>
        <v>1507.6155755757854</v>
      </c>
      <c r="L27" s="477">
        <f t="shared" si="8"/>
        <v>2038.5149586596117</v>
      </c>
      <c r="M27" s="478">
        <f t="shared" si="8"/>
        <v>2421.8560030316339</v>
      </c>
      <c r="N27" s="477">
        <f t="shared" si="8"/>
        <v>391.15259492442988</v>
      </c>
      <c r="O27" s="477">
        <f t="shared" si="8"/>
        <v>581.53492928251671</v>
      </c>
      <c r="P27" s="477">
        <f t="shared" si="8"/>
        <v>470.29412750965594</v>
      </c>
      <c r="Q27" s="477">
        <f t="shared" si="8"/>
        <v>330.54573042674792</v>
      </c>
      <c r="R27" s="478">
        <f t="shared" si="8"/>
        <v>2526.5521031193684</v>
      </c>
      <c r="S27" s="477">
        <f t="shared" si="8"/>
        <v>72.191311518651673</v>
      </c>
      <c r="T27" s="477">
        <f t="shared" si="8"/>
        <v>164.45716136265423</v>
      </c>
      <c r="U27" s="477">
        <f t="shared" si="8"/>
        <v>116.65792989260081</v>
      </c>
      <c r="V27" s="477">
        <f t="shared" si="8"/>
        <v>-1338.0168044717793</v>
      </c>
      <c r="W27" s="478">
        <f t="shared" si="8"/>
        <v>1884.9363355854066</v>
      </c>
      <c r="X27" s="477">
        <f t="shared" si="8"/>
        <v>51.183882445710765</v>
      </c>
      <c r="Y27" s="477">
        <f t="shared" si="8"/>
        <v>247.31724841311825</v>
      </c>
      <c r="Z27" s="477"/>
      <c r="AA27" s="477"/>
      <c r="AB27" s="478"/>
      <c r="AC27" s="478"/>
      <c r="AE27" s="477">
        <f>INDEX(C27:AD27,1,MATCH(AE$2,$C$2:$AD$2,0))</f>
        <v>1884.9363355854066</v>
      </c>
      <c r="AF27" s="477">
        <f>+AF24*AF28</f>
        <v>1107.4969636025698</v>
      </c>
      <c r="AG27" s="477">
        <f>+AG24*AG28</f>
        <v>1805.1121331171989</v>
      </c>
    </row>
    <row r="28" spans="1:37" s="234" customFormat="1" ht="12.75" customHeight="1">
      <c r="A28" s="278"/>
      <c r="B28" s="458" t="s">
        <v>50</v>
      </c>
      <c r="C28" s="386">
        <f t="shared" ref="C28:Y28" si="9">+C27/C24</f>
        <v>0.29770773766905834</v>
      </c>
      <c r="D28" s="384">
        <f t="shared" si="9"/>
        <v>0.35778689281058207</v>
      </c>
      <c r="E28" s="384">
        <f t="shared" si="9"/>
        <v>0.38697450436311476</v>
      </c>
      <c r="F28" s="384">
        <f t="shared" si="9"/>
        <v>0.3480301736156482</v>
      </c>
      <c r="G28" s="384">
        <f t="shared" si="9"/>
        <v>0.37629498040504672</v>
      </c>
      <c r="H28" s="384">
        <f t="shared" si="9"/>
        <v>0.3663652214944223</v>
      </c>
      <c r="I28" s="384">
        <f t="shared" si="9"/>
        <v>0.29849926646369479</v>
      </c>
      <c r="J28" s="384">
        <f t="shared" si="9"/>
        <v>0.30246464706796788</v>
      </c>
      <c r="K28" s="384">
        <f t="shared" si="9"/>
        <v>0.26394008538677333</v>
      </c>
      <c r="L28" s="384">
        <f t="shared" si="9"/>
        <v>0.30497690363107272</v>
      </c>
      <c r="M28" s="385">
        <f t="shared" si="9"/>
        <v>0.31640883225498029</v>
      </c>
      <c r="N28" s="384">
        <f t="shared" si="9"/>
        <v>0.25756328863006267</v>
      </c>
      <c r="O28" s="384">
        <f t="shared" si="9"/>
        <v>0.31069899572485299</v>
      </c>
      <c r="P28" s="384">
        <f t="shared" si="9"/>
        <v>0.25148492409578355</v>
      </c>
      <c r="Q28" s="384">
        <f t="shared" si="9"/>
        <v>0.18078524691906392</v>
      </c>
      <c r="R28" s="385">
        <f t="shared" si="9"/>
        <v>0.32011189276995927</v>
      </c>
      <c r="S28" s="384">
        <f t="shared" si="9"/>
        <v>4.3882096902542397E-2</v>
      </c>
      <c r="T28" s="384">
        <f t="shared" si="9"/>
        <v>8.8517986494113396E-2</v>
      </c>
      <c r="U28" s="384">
        <f t="shared" si="9"/>
        <v>6.5500820704001136E-2</v>
      </c>
      <c r="V28" s="384">
        <f t="shared" si="9"/>
        <v>-3.9304336548379011</v>
      </c>
      <c r="W28" s="385">
        <f t="shared" si="9"/>
        <v>0.22750934517565308</v>
      </c>
      <c r="X28" s="384">
        <f t="shared" si="9"/>
        <v>5.6467272327908664E-2</v>
      </c>
      <c r="Y28" s="384">
        <f t="shared" si="9"/>
        <v>0.12998878979989892</v>
      </c>
      <c r="Z28" s="384"/>
      <c r="AA28" s="384"/>
      <c r="AB28" s="385"/>
      <c r="AC28" s="385"/>
      <c r="AE28" s="384">
        <f>INDEX(C28:AD28,1,MATCH(AE$2,$C$2:$AD$2,0))</f>
        <v>0.22750934517565308</v>
      </c>
      <c r="AF28" s="476">
        <v>0.13</v>
      </c>
      <c r="AG28" s="476">
        <v>0.19</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48.222917435957996</v>
      </c>
      <c r="D30" s="174">
        <v>51.845414843738979</v>
      </c>
      <c r="E30" s="174">
        <v>46.921267880642915</v>
      </c>
      <c r="F30" s="174">
        <v>74.690305519144857</v>
      </c>
      <c r="G30" s="174">
        <v>58.673159817983091</v>
      </c>
      <c r="H30" s="174">
        <v>80.644093028345537</v>
      </c>
      <c r="I30" s="174">
        <v>71.811951477418063</v>
      </c>
      <c r="J30" s="174">
        <v>41.340036143244433</v>
      </c>
      <c r="K30" s="174">
        <v>40.582362554719886</v>
      </c>
      <c r="L30" s="174">
        <v>9.4851085097404795</v>
      </c>
      <c r="M30" s="175">
        <v>9.0981464613247347</v>
      </c>
      <c r="N30" s="174">
        <v>3.026722000432553</v>
      </c>
      <c r="O30" s="174">
        <v>3.116498674823315</v>
      </c>
      <c r="P30" s="174">
        <v>10.915230019121978</v>
      </c>
      <c r="Q30" s="174">
        <v>4.4686421843268409</v>
      </c>
      <c r="R30" s="175">
        <v>21.300161362089735</v>
      </c>
      <c r="S30" s="174">
        <v>4.4265106989585723</v>
      </c>
      <c r="T30" s="174">
        <v>5.1419816774282729</v>
      </c>
      <c r="U30" s="174">
        <v>1.0587410920820783</v>
      </c>
      <c r="V30" s="174">
        <v>3.2755564732443587</v>
      </c>
      <c r="W30" s="175">
        <v>14.005820459760315</v>
      </c>
      <c r="X30" s="174">
        <v>5.3214418621803121</v>
      </c>
      <c r="Y30" s="174">
        <v>4.1895189136113329</v>
      </c>
      <c r="Z30" s="174"/>
      <c r="AA30" s="174"/>
      <c r="AB30" s="175"/>
      <c r="AC30" s="175"/>
      <c r="AE30" s="174">
        <f>INDEX(C30:AD30,1,MATCH(AE$2,$C$2:$AD$2,0))</f>
        <v>14.005820459760315</v>
      </c>
      <c r="AF30" s="477">
        <f>+AF24*AF31</f>
        <v>14.401585292651173</v>
      </c>
      <c r="AG30" s="477">
        <f>+AG24*AG31</f>
        <v>16.060597318916528</v>
      </c>
    </row>
    <row r="31" spans="1:37" s="234" customFormat="1" ht="12.75" customHeight="1">
      <c r="A31" s="278"/>
      <c r="B31" s="458" t="s">
        <v>49</v>
      </c>
      <c r="C31" s="386">
        <f t="shared" ref="C31:Y31" si="10">+C30/C24</f>
        <v>1.5306753670032154E-2</v>
      </c>
      <c r="D31" s="384">
        <f t="shared" si="10"/>
        <v>1.3687216638329723E-2</v>
      </c>
      <c r="E31" s="384">
        <f t="shared" si="10"/>
        <v>1.1902473420350697E-2</v>
      </c>
      <c r="F31" s="384">
        <f t="shared" si="10"/>
        <v>1.9968013711288733E-2</v>
      </c>
      <c r="G31" s="384">
        <f t="shared" si="10"/>
        <v>1.3456442053344264E-2</v>
      </c>
      <c r="H31" s="384">
        <f t="shared" si="10"/>
        <v>1.6169777447182787E-2</v>
      </c>
      <c r="I31" s="384">
        <f t="shared" si="10"/>
        <v>1.5199459344201104E-2</v>
      </c>
      <c r="J31" s="384">
        <f t="shared" si="10"/>
        <v>7.9526379914089951E-3</v>
      </c>
      <c r="K31" s="384">
        <f t="shared" si="10"/>
        <v>7.1048033805294949E-3</v>
      </c>
      <c r="L31" s="384">
        <f t="shared" si="10"/>
        <v>1.4190423335463075E-3</v>
      </c>
      <c r="M31" s="385">
        <f t="shared" si="10"/>
        <v>1.1886478361673837E-3</v>
      </c>
      <c r="N31" s="384">
        <f t="shared" si="10"/>
        <v>1.9930136788456755E-3</v>
      </c>
      <c r="O31" s="384">
        <f t="shared" si="10"/>
        <v>1.6650642286269801E-3</v>
      </c>
      <c r="P31" s="384">
        <f t="shared" si="10"/>
        <v>5.8368064414977168E-3</v>
      </c>
      <c r="Q31" s="384">
        <f t="shared" si="10"/>
        <v>2.444032720203305E-3</v>
      </c>
      <c r="R31" s="385">
        <f t="shared" si="10"/>
        <v>2.6987114025892531E-3</v>
      </c>
      <c r="S31" s="384">
        <f t="shared" si="10"/>
        <v>2.6906918207415423E-3</v>
      </c>
      <c r="T31" s="384">
        <f t="shared" si="10"/>
        <v>2.7676378511233015E-3</v>
      </c>
      <c r="U31" s="384">
        <f t="shared" si="10"/>
        <v>5.9445946373530741E-4</v>
      </c>
      <c r="V31" s="384">
        <f t="shared" si="10"/>
        <v>9.6219698868761916E-3</v>
      </c>
      <c r="W31" s="385">
        <f t="shared" si="10"/>
        <v>1.6904841724843789E-3</v>
      </c>
      <c r="X31" s="384">
        <f t="shared" si="10"/>
        <v>5.8707407967261392E-3</v>
      </c>
      <c r="Y31" s="384">
        <f t="shared" si="10"/>
        <v>2.2019915590943402E-3</v>
      </c>
      <c r="Z31" s="384"/>
      <c r="AA31" s="384"/>
      <c r="AB31" s="385"/>
      <c r="AC31" s="385"/>
      <c r="AE31" s="384">
        <f>INDEX(C31:AD31,1,MATCH(AE$2,$C$2:$AD$2,0))</f>
        <v>1.6904841724843789E-3</v>
      </c>
      <c r="AF31" s="476">
        <f>+AE31</f>
        <v>1.6904841724843789E-3</v>
      </c>
      <c r="AG31" s="476">
        <f>+AF31</f>
        <v>1.6904841724843789E-3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-4.6879308187072048</v>
      </c>
      <c r="D33" s="174">
        <v>1.1245416450868684</v>
      </c>
      <c r="E33" s="174">
        <v>-3.9358957578040394</v>
      </c>
      <c r="F33" s="174">
        <v>-12.369958095955552</v>
      </c>
      <c r="G33" s="174">
        <v>2.8113541127171708</v>
      </c>
      <c r="H33" s="174">
        <v>1.6868124676303027</v>
      </c>
      <c r="I33" s="174">
        <v>2.8113541127171708</v>
      </c>
      <c r="J33" s="174">
        <v>1.1727015201953381</v>
      </c>
      <c r="K33" s="174">
        <v>-3.1618610712444513</v>
      </c>
      <c r="L33" s="174">
        <v>-2.8631935555460455</v>
      </c>
      <c r="M33" s="175">
        <v>-3.4681299164761792</v>
      </c>
      <c r="N33" s="174">
        <v>-1.5272497593840231</v>
      </c>
      <c r="O33" s="174">
        <v>-1.4508872714148218</v>
      </c>
      <c r="P33" s="174">
        <v>-0.96474222597778858</v>
      </c>
      <c r="Q33" s="174">
        <v>0</v>
      </c>
      <c r="R33" s="175">
        <v>-3.5577615703360737</v>
      </c>
      <c r="S33" s="174">
        <v>0</v>
      </c>
      <c r="T33" s="174">
        <v>-0.93960171279771931</v>
      </c>
      <c r="U33" s="174">
        <v>-0.17612172796840286</v>
      </c>
      <c r="V33" s="174">
        <v>0.73480608245919232</v>
      </c>
      <c r="W33" s="175">
        <v>-0.46977816950634216</v>
      </c>
      <c r="X33" s="174">
        <v>-8.9083203431372548E-2</v>
      </c>
      <c r="Y33" s="174">
        <v>-0.17775260200342047</v>
      </c>
      <c r="Z33" s="174"/>
      <c r="AA33" s="174"/>
      <c r="AB33" s="175"/>
      <c r="AC33" s="175"/>
      <c r="AE33" s="174">
        <f>INDEX(C33:AD33,1,MATCH(AE$2,$C$2:$AD$2,0))</f>
        <v>-0.46977816950634216</v>
      </c>
      <c r="AF33" s="475">
        <f>+AE33</f>
        <v>-0.46977816950634216</v>
      </c>
      <c r="AG33" s="475">
        <f>+AF33</f>
        <v>-0.46977816950634216</v>
      </c>
    </row>
    <row r="34" spans="1:36" ht="12.75" customHeight="1">
      <c r="M34" s="185"/>
      <c r="R34" s="185"/>
      <c r="W34" s="185"/>
      <c r="AB34" s="185"/>
      <c r="AC34" s="185"/>
    </row>
    <row r="35" spans="1:36" s="171" customFormat="1" ht="12.75" customHeight="1" thickBot="1">
      <c r="A35" s="286"/>
      <c r="B35" s="173" t="s">
        <v>48</v>
      </c>
      <c r="C35" s="170">
        <f t="shared" ref="C35:Y35" si="11">+C24-C27-C30+C33</f>
        <v>2159.6145841367747</v>
      </c>
      <c r="D35" s="170">
        <f t="shared" si="11"/>
        <v>2381.8997128655965</v>
      </c>
      <c r="E35" s="170">
        <f t="shared" si="11"/>
        <v>2365.7778064730574</v>
      </c>
      <c r="F35" s="170">
        <f t="shared" si="11"/>
        <v>2351.6312470172934</v>
      </c>
      <c r="G35" s="170">
        <f t="shared" si="11"/>
        <v>2663.6344882559047</v>
      </c>
      <c r="H35" s="170">
        <f t="shared" si="11"/>
        <v>3081.1914716845877</v>
      </c>
      <c r="I35" s="170">
        <f t="shared" si="11"/>
        <v>3245.3368074918626</v>
      </c>
      <c r="J35" s="170">
        <f t="shared" si="11"/>
        <v>3585.8164876698575</v>
      </c>
      <c r="K35" s="170">
        <f t="shared" si="11"/>
        <v>4160.6015853926019</v>
      </c>
      <c r="L35" s="170">
        <f t="shared" si="11"/>
        <v>4633.2985049332037</v>
      </c>
      <c r="M35" s="172">
        <f t="shared" si="11"/>
        <v>5219.7762009919097</v>
      </c>
      <c r="N35" s="170">
        <f t="shared" si="11"/>
        <v>1122.9593775382671</v>
      </c>
      <c r="O35" s="170">
        <f t="shared" si="11"/>
        <v>1285.5964584535041</v>
      </c>
      <c r="P35" s="170">
        <f t="shared" si="11"/>
        <v>1387.8947689879851</v>
      </c>
      <c r="Q35" s="170">
        <f t="shared" si="11"/>
        <v>1493.3744813462979</v>
      </c>
      <c r="R35" s="172">
        <f t="shared" si="11"/>
        <v>5341.3054905660611</v>
      </c>
      <c r="S35" s="170">
        <f t="shared" si="11"/>
        <v>1568.502092607361</v>
      </c>
      <c r="T35" s="170">
        <f t="shared" si="11"/>
        <v>1687.3566714921667</v>
      </c>
      <c r="U35" s="170">
        <f t="shared" si="11"/>
        <v>1663.1219890681627</v>
      </c>
      <c r="V35" s="170">
        <f t="shared" si="11"/>
        <v>1675.9007812163418</v>
      </c>
      <c r="W35" s="172">
        <f t="shared" si="11"/>
        <v>6385.6821753486256</v>
      </c>
      <c r="X35" s="170">
        <f t="shared" si="11"/>
        <v>849.84006923271158</v>
      </c>
      <c r="Y35" s="170">
        <f t="shared" si="11"/>
        <v>1650.9199184526954</v>
      </c>
      <c r="Z35" s="170"/>
      <c r="AA35" s="170"/>
      <c r="AB35" s="172"/>
      <c r="AC35" s="172"/>
      <c r="AE35" s="170">
        <f>+AE24-AE27-AE30+AE33</f>
        <v>6385.6821753486256</v>
      </c>
      <c r="AF35" s="170">
        <f>+AF24-AF27-AF30+AF33</f>
        <v>7396.8390852627317</v>
      </c>
      <c r="AG35" s="170">
        <f>+AG24-AG27-AG30+AG33</f>
        <v>7678.9476656954248</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0</v>
      </c>
      <c r="D37" s="174">
        <v>0</v>
      </c>
      <c r="E37" s="174">
        <v>0</v>
      </c>
      <c r="F37" s="174">
        <v>0</v>
      </c>
      <c r="G37" s="174">
        <v>0</v>
      </c>
      <c r="H37" s="174">
        <v>0</v>
      </c>
      <c r="I37" s="174">
        <v>0</v>
      </c>
      <c r="J37" s="174">
        <v>0</v>
      </c>
      <c r="K37" s="174">
        <v>0</v>
      </c>
      <c r="L37" s="174">
        <v>0</v>
      </c>
      <c r="M37" s="175">
        <v>0</v>
      </c>
      <c r="N37" s="174">
        <v>0</v>
      </c>
      <c r="O37" s="174">
        <v>0</v>
      </c>
      <c r="P37" s="174">
        <v>0</v>
      </c>
      <c r="Q37" s="174">
        <v>0</v>
      </c>
      <c r="R37" s="175">
        <v>0</v>
      </c>
      <c r="S37" s="174">
        <v>0</v>
      </c>
      <c r="T37" s="174">
        <v>0</v>
      </c>
      <c r="U37" s="174">
        <v>0</v>
      </c>
      <c r="V37" s="174">
        <v>0</v>
      </c>
      <c r="W37" s="175">
        <v>0</v>
      </c>
      <c r="X37" s="174">
        <v>0</v>
      </c>
      <c r="Y37" s="174">
        <v>0</v>
      </c>
      <c r="Z37" s="174"/>
      <c r="AA37" s="174"/>
      <c r="AB37" s="175"/>
      <c r="AC37" s="175"/>
      <c r="AE37" s="174">
        <f>INDEX(C37:AD37,1,MATCH(AE$2,$C$2:$AD$2,0))</f>
        <v>0</v>
      </c>
      <c r="AF37" s="475">
        <f>+AE37</f>
        <v>0</v>
      </c>
      <c r="AG37" s="475">
        <f>+AF37</f>
        <v>0</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2159.6145841367747</v>
      </c>
      <c r="D39" s="170">
        <v>2381.8997128655965</v>
      </c>
      <c r="E39" s="170">
        <v>2365.7778064730574</v>
      </c>
      <c r="F39" s="170">
        <v>2351.6312470172934</v>
      </c>
      <c r="G39" s="170">
        <v>2663.6344882559042</v>
      </c>
      <c r="H39" s="170">
        <v>3081.1914716845881</v>
      </c>
      <c r="I39" s="170">
        <v>3245.3368074918621</v>
      </c>
      <c r="J39" s="170">
        <v>3585.8164876698575</v>
      </c>
      <c r="K39" s="170">
        <v>4160.6015853926019</v>
      </c>
      <c r="L39" s="170">
        <v>4633.2985049332037</v>
      </c>
      <c r="M39" s="172">
        <v>5219.7762009919097</v>
      </c>
      <c r="N39" s="170">
        <v>1122.9593775382671</v>
      </c>
      <c r="O39" s="170">
        <v>1285.5964584535041</v>
      </c>
      <c r="P39" s="170">
        <v>1387.8947689879851</v>
      </c>
      <c r="Q39" s="170">
        <v>1493.3744813462979</v>
      </c>
      <c r="R39" s="172">
        <v>5341.3054905660611</v>
      </c>
      <c r="S39" s="170">
        <v>1568.502092607361</v>
      </c>
      <c r="T39" s="170">
        <v>1687.3566714921667</v>
      </c>
      <c r="U39" s="170">
        <v>1663.1219890681627</v>
      </c>
      <c r="V39" s="170">
        <v>1675.9007812163418</v>
      </c>
      <c r="W39" s="172">
        <v>6385.6821753486247</v>
      </c>
      <c r="X39" s="170">
        <v>849.84006923271158</v>
      </c>
      <c r="Y39" s="170">
        <v>1650.9199184526954</v>
      </c>
      <c r="Z39" s="170">
        <v>1806.6673630952546</v>
      </c>
      <c r="AA39" s="170">
        <v>1825.4710702767923</v>
      </c>
      <c r="AB39" s="172">
        <v>7157.9837533522186</v>
      </c>
      <c r="AC39" s="172">
        <v>7701.1950332830629</v>
      </c>
      <c r="AE39" s="170">
        <f>+AE35-AE37</f>
        <v>6385.6821753486256</v>
      </c>
      <c r="AF39" s="170">
        <f>+AF35-AF37</f>
        <v>7396.8390852627317</v>
      </c>
      <c r="AG39" s="170">
        <f>+AG35-AG37</f>
        <v>7678.9476656954248</v>
      </c>
      <c r="AI39" s="245">
        <f>+AF39/AB39-1</f>
        <v>3.3369079917044076E-2</v>
      </c>
      <c r="AJ39" s="245">
        <f>+AG39/AC39-1</f>
        <v>-2.8888201755038478E-3</v>
      </c>
    </row>
    <row r="40" spans="1:36" s="234" customFormat="1" ht="12.75" customHeight="1" thickTop="1">
      <c r="A40" s="278"/>
      <c r="B40" s="458" t="s">
        <v>47</v>
      </c>
      <c r="C40" s="386">
        <v>8.5514109342915604E-2</v>
      </c>
      <c r="D40" s="386">
        <v>8.9516844146287425E-2</v>
      </c>
      <c r="E40" s="386">
        <v>8.6124992757033225E-2</v>
      </c>
      <c r="F40" s="386">
        <v>8.2410828594872004E-2</v>
      </c>
      <c r="G40" s="386">
        <v>8.2359657317801219E-2</v>
      </c>
      <c r="H40" s="386">
        <v>8.8464311590801287E-2</v>
      </c>
      <c r="I40" s="386">
        <v>9.1023591894272726E-2</v>
      </c>
      <c r="J40" s="386">
        <v>9.7177699380934235E-2</v>
      </c>
      <c r="K40" s="386">
        <v>0.10620015094893202</v>
      </c>
      <c r="L40" s="386">
        <v>0.11619372516944221</v>
      </c>
      <c r="M40" s="459">
        <v>0.12098809759167435</v>
      </c>
      <c r="N40" s="386">
        <v>0.10325686185581852</v>
      </c>
      <c r="O40" s="386">
        <v>0.11018502092230624</v>
      </c>
      <c r="P40" s="386">
        <v>0.11602662427304186</v>
      </c>
      <c r="Q40" s="386">
        <v>0.12362548732230157</v>
      </c>
      <c r="R40" s="459">
        <v>0.11446735846919431</v>
      </c>
      <c r="S40" s="386">
        <v>0.13294133339282047</v>
      </c>
      <c r="T40" s="386">
        <v>0.13657185405584465</v>
      </c>
      <c r="U40" s="386">
        <v>0.13309547456229626</v>
      </c>
      <c r="V40" s="386">
        <v>0.13213697291886994</v>
      </c>
      <c r="W40" s="459">
        <v>0.12920578622703663</v>
      </c>
      <c r="X40" s="386">
        <v>6.8500716127790906E-2</v>
      </c>
      <c r="Y40" s="386">
        <v>0.1259835704929996</v>
      </c>
      <c r="Z40" s="386">
        <v>0.13661965243976834</v>
      </c>
      <c r="AA40" s="386">
        <v>0.13711428811320875</v>
      </c>
      <c r="AB40" s="459">
        <v>0.13751606607063152</v>
      </c>
      <c r="AC40" s="459">
        <f>+AC39/AC$3</f>
        <v>0.14097807933536627</v>
      </c>
      <c r="AE40" s="384">
        <f>INDEX(C40:AD40,1,MATCH(AE$2,$C$2:$AD$2,0))</f>
        <v>0.12920578622703663</v>
      </c>
      <c r="AF40" s="384">
        <f>+AF39/AF$3</f>
        <v>0.14213219517420456</v>
      </c>
      <c r="AG40" s="384">
        <f>+AG39/AG$3</f>
        <v>0.14079483324204278</v>
      </c>
    </row>
    <row r="41" spans="1:36">
      <c r="A41" s="168"/>
      <c r="B41" s="458" t="s">
        <v>46</v>
      </c>
      <c r="C41" s="386"/>
      <c r="D41" s="384">
        <v>0.1029281476248558</v>
      </c>
      <c r="E41" s="384">
        <v>-6.7685076350856299E-3</v>
      </c>
      <c r="F41" s="384">
        <v>-9.0389437740851841E-2</v>
      </c>
      <c r="G41" s="384">
        <v>6.9075116537972825E-2</v>
      </c>
      <c r="H41" s="384">
        <v>0.15676211780171534</v>
      </c>
      <c r="I41" s="384">
        <v>5.3273331863900708E-2</v>
      </c>
      <c r="J41" s="384">
        <v>6.9982809493746467E-2</v>
      </c>
      <c r="K41" s="384">
        <v>0.16029406404348712</v>
      </c>
      <c r="L41" s="384">
        <v>0.1136126374609352</v>
      </c>
      <c r="M41" s="385">
        <v>0.12657887149603386</v>
      </c>
      <c r="N41" s="384"/>
      <c r="O41" s="384"/>
      <c r="P41" s="384"/>
      <c r="Q41" s="384"/>
      <c r="R41" s="385">
        <v>2.3282471296577345E-2</v>
      </c>
      <c r="S41" s="384">
        <v>0.39675764233413791</v>
      </c>
      <c r="T41" s="384">
        <v>0.3125088050739937</v>
      </c>
      <c r="U41" s="384">
        <v>0.19830553888524682</v>
      </c>
      <c r="V41" s="384">
        <v>0.12222406512899164</v>
      </c>
      <c r="W41" s="385">
        <v>0.19552835662127288</v>
      </c>
      <c r="X41" s="384">
        <v>-0.45818365608935796</v>
      </c>
      <c r="Y41" s="384">
        <v>-2.1593984043248859E-2</v>
      </c>
      <c r="Z41" s="384">
        <v>8.6310790772190726E-2</v>
      </c>
      <c r="AA41" s="384">
        <v>8.9247699348821152E-2</v>
      </c>
      <c r="AB41" s="385">
        <v>0.12094268972311184</v>
      </c>
      <c r="AC41" s="385">
        <v>7.5888867402981841E-2</v>
      </c>
      <c r="AD41" s="234"/>
      <c r="AE41" s="384">
        <f>INDEX(C41:AD41,1,MATCH(AE$2,$C$2:$AD$2,0))</f>
        <v>0.19552835662127288</v>
      </c>
      <c r="AF41" s="386">
        <f>+AF39/AE39-1</f>
        <v>0.1583475159189085</v>
      </c>
      <c r="AG41" s="386">
        <f>+AG39/AF39-1</f>
        <v>3.813907226868829E-2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15157.658706867949</v>
      </c>
      <c r="D43" s="174">
        <v>16234.485498150498</v>
      </c>
      <c r="E43" s="174">
        <v>17976.091823135022</v>
      </c>
      <c r="F43" s="174">
        <v>21985.931622131502</v>
      </c>
      <c r="G43" s="174">
        <v>21987.028807851217</v>
      </c>
      <c r="H43" s="174">
        <v>22651.53407929292</v>
      </c>
      <c r="I43" s="174">
        <v>23635.578881666239</v>
      </c>
      <c r="J43" s="174">
        <v>23926.353609568665</v>
      </c>
      <c r="K43" s="174">
        <v>25236.504638657763</v>
      </c>
      <c r="L43" s="174">
        <v>27582.856505336331</v>
      </c>
      <c r="M43" s="175">
        <v>30227.059533612432</v>
      </c>
      <c r="N43" s="174">
        <v>30094.920517461098</v>
      </c>
      <c r="O43" s="174">
        <v>31453.945458445804</v>
      </c>
      <c r="P43" s="174">
        <v>33257.274097695321</v>
      </c>
      <c r="Q43" s="174">
        <v>33622.458404984165</v>
      </c>
      <c r="R43" s="175">
        <v>32099.379544820556</v>
      </c>
      <c r="S43" s="174">
        <v>34051.398213286382</v>
      </c>
      <c r="T43" s="174">
        <v>34213.75494953819</v>
      </c>
      <c r="U43" s="174">
        <v>35384.133954676829</v>
      </c>
      <c r="V43" s="174">
        <v>36054.712373787595</v>
      </c>
      <c r="W43" s="175">
        <v>34928.673295697081</v>
      </c>
      <c r="X43" s="174">
        <v>37055.191314886404</v>
      </c>
      <c r="Y43" s="174">
        <v>39213.91723106234</v>
      </c>
      <c r="Z43" s="174"/>
      <c r="AA43" s="174"/>
      <c r="AB43" s="175"/>
      <c r="AC43" s="175"/>
      <c r="AE43" s="174">
        <f>INDEX(C43:AD43,1,MATCH(AE$2,$C$2:$AD$2,0))</f>
        <v>34928.673295697081</v>
      </c>
      <c r="AF43" s="189">
        <v>40631.916319638425</v>
      </c>
      <c r="AG43" s="474">
        <f>+AF43</f>
        <v>40631.916319638425</v>
      </c>
    </row>
    <row r="44" spans="1:36" ht="12.75" customHeight="1">
      <c r="B44" s="168" t="s">
        <v>40</v>
      </c>
      <c r="C44" s="174">
        <v>2134.2234526872171</v>
      </c>
      <c r="D44" s="174">
        <v>1913.6119458958356</v>
      </c>
      <c r="E44" s="174">
        <v>1408.3793933760835</v>
      </c>
      <c r="F44" s="174">
        <v>1991.815520175343</v>
      </c>
      <c r="G44" s="174">
        <v>2426.5179747623401</v>
      </c>
      <c r="H44" s="174">
        <v>1796.4257659418156</v>
      </c>
      <c r="I44" s="174">
        <v>1683.305885592757</v>
      </c>
      <c r="J44" s="174">
        <v>1781.0663153440223</v>
      </c>
      <c r="K44" s="174">
        <v>2210.4461988156349</v>
      </c>
      <c r="L44" s="174">
        <v>2292.2993371007856</v>
      </c>
      <c r="M44" s="175">
        <v>1625.72028895833</v>
      </c>
      <c r="N44" s="174">
        <v>1630.5882134446999</v>
      </c>
      <c r="O44" s="174">
        <v>1716.6994973073599</v>
      </c>
      <c r="P44" s="174">
        <v>2013.4002619763073</v>
      </c>
      <c r="Q44" s="174">
        <v>2051.3536487179595</v>
      </c>
      <c r="R44" s="175">
        <v>1853.1103308415763</v>
      </c>
      <c r="S44" s="174">
        <v>1893.3135389336155</v>
      </c>
      <c r="T44" s="174">
        <v>1777.9283511392057</v>
      </c>
      <c r="U44" s="174">
        <v>1884.1470463397038</v>
      </c>
      <c r="V44" s="174">
        <v>1816.980491695871</v>
      </c>
      <c r="W44" s="175">
        <v>1843.9268668613799</v>
      </c>
      <c r="X44" s="174">
        <v>1612.6756890937031</v>
      </c>
      <c r="Y44" s="174">
        <v>2501.6663940985127</v>
      </c>
      <c r="Z44" s="174"/>
      <c r="AA44" s="174"/>
      <c r="AB44" s="175"/>
      <c r="AC44" s="175"/>
      <c r="AE44" s="174">
        <f>INDEX(C44:AD44,1,MATCH(AE$2,$C$2:$AD$2,0))</f>
        <v>1843.9268668613799</v>
      </c>
      <c r="AF44" s="174">
        <v>3470.8786208633837</v>
      </c>
      <c r="AG44" s="472">
        <f>+AF44</f>
        <v>3470.8786208633837</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19</v>
      </c>
      <c r="Z1" s="470" t="s">
        <v>63</v>
      </c>
      <c r="AA1" s="470" t="s">
        <v>63</v>
      </c>
      <c r="AB1" s="483" t="s">
        <v>63</v>
      </c>
      <c r="AC1" s="483"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f>+'Div Financials'!C3+Insurance!C3+Banks!C3</f>
        <v>1210845.00354183</v>
      </c>
      <c r="D3" s="179">
        <f>+'Div Financials'!D3+Insurance!D3+Banks!D3</f>
        <v>1344499.1707358016</v>
      </c>
      <c r="E3" s="179">
        <f>+'Div Financials'!E3+Insurance!E3+Banks!E3</f>
        <v>1161662.9116077842</v>
      </c>
      <c r="F3" s="179">
        <f>+'Div Financials'!F3+Insurance!F3+Banks!F3</f>
        <v>1183138.9214198398</v>
      </c>
      <c r="G3" s="179">
        <f>+'Div Financials'!G3+Insurance!G3+Banks!G3</f>
        <v>1139128.8667122824</v>
      </c>
      <c r="H3" s="179">
        <f>+'Div Financials'!H3+Insurance!H3+Banks!H3</f>
        <v>1159540.2931365329</v>
      </c>
      <c r="I3" s="179">
        <f>+'Div Financials'!I3+Insurance!I3+Banks!I3</f>
        <v>1247390.1884580993</v>
      </c>
      <c r="J3" s="179">
        <f>+'Div Financials'!J3+Insurance!J3+Banks!J3</f>
        <v>1249329.2875446395</v>
      </c>
      <c r="K3" s="179">
        <f>+'Div Financials'!K3+Insurance!K3+Banks!K3</f>
        <v>1269856.2062266502</v>
      </c>
      <c r="L3" s="179">
        <f>+'Div Financials'!L3+Insurance!L3+Banks!L3</f>
        <v>1264613.272345183</v>
      </c>
      <c r="M3" s="180">
        <f>+'Div Financials'!M3+Insurance!M3+Banks!M3</f>
        <v>1307096.0097206885</v>
      </c>
      <c r="N3" s="179">
        <f>+'Div Financials'!N3+Insurance!N3+Banks!N3</f>
        <v>342911.13066761097</v>
      </c>
      <c r="O3" s="179">
        <f>+'Div Financials'!O3+Insurance!O3+Banks!O3</f>
        <v>343802.15727807977</v>
      </c>
      <c r="P3" s="179">
        <f>+'Div Financials'!P3+Insurance!P3+Banks!P3</f>
        <v>354878.62527119491</v>
      </c>
      <c r="Q3" s="179">
        <f>+'Div Financials'!Q3+Insurance!Q3+Banks!Q3</f>
        <v>357521.93672358431</v>
      </c>
      <c r="R3" s="180">
        <f>+'Div Financials'!R3+Insurance!R3+Banks!R3</f>
        <v>1397646.3449066689</v>
      </c>
      <c r="S3" s="179">
        <f>+'Div Financials'!S3+Insurance!S3+Banks!S3</f>
        <v>326771.90954391938</v>
      </c>
      <c r="T3" s="179">
        <f>+'Div Financials'!T3+Insurance!T3+Banks!T3</f>
        <v>343902.10588698706</v>
      </c>
      <c r="U3" s="179">
        <f>+'Div Financials'!U3+Insurance!U3+Banks!U3</f>
        <v>354547.11803006131</v>
      </c>
      <c r="V3" s="179">
        <f>+'Div Financials'!V3+Insurance!V3+Banks!V3</f>
        <v>346321.29034441174</v>
      </c>
      <c r="W3" s="180">
        <f>+'Div Financials'!W3+Insurance!W3+Banks!W3</f>
        <v>1341910.3786498304</v>
      </c>
      <c r="X3" s="179">
        <f>+'Div Financials'!X3+Insurance!X3+Banks!X3</f>
        <v>353423.25303671201</v>
      </c>
      <c r="Y3" s="179">
        <f>+'Div Financials'!Y3+Insurance!Y3+Banks!Y3</f>
        <v>353807.36850663484</v>
      </c>
      <c r="Z3" s="179">
        <f>+'Div Financials'!Z3+Insurance!Z3+Banks!Z3</f>
        <v>357515.57813561731</v>
      </c>
      <c r="AA3" s="179">
        <f>+'Div Financials'!AA3+Insurance!AA3+Banks!AA3</f>
        <v>346249.54812101298</v>
      </c>
      <c r="AB3" s="180">
        <f>+'Div Financials'!AB3+Insurance!AB3+Banks!AB3</f>
        <v>1430966.4156570705</v>
      </c>
      <c r="AC3" s="180">
        <f>+'Div Financials'!AC3+Insurance!AC3+Banks!AC3</f>
        <v>1438675.3247687649</v>
      </c>
      <c r="AE3" s="179">
        <f>+'Div Financials'!AE3+Insurance!AE3+Banks!AE3</f>
        <v>1341910.3786498304</v>
      </c>
      <c r="AF3" s="179">
        <f>+'Div Financials'!AF3+Insurance!AF3+Banks!AF3</f>
        <v>1431527.2323236689</v>
      </c>
      <c r="AG3" s="179">
        <f>+'Div Financials'!AG3+Insurance!AG3+Banks!AG3</f>
        <v>1439252.4424328995</v>
      </c>
      <c r="AI3" s="245">
        <f>+AF3/AB3-1</f>
        <v>3.9191462529242216E-4</v>
      </c>
      <c r="AJ3" s="245">
        <f>+AG3/AC3-1</f>
        <v>4.0114517445233311E-4</v>
      </c>
    </row>
    <row r="4" spans="1:37" s="234" customFormat="1" ht="12.75" customHeight="1">
      <c r="A4" s="278"/>
      <c r="B4" s="458" t="s">
        <v>60</v>
      </c>
      <c r="C4" s="386"/>
      <c r="D4" s="384">
        <v>0.11009292915611946</v>
      </c>
      <c r="E4" s="384">
        <v>-0.1359883762724502</v>
      </c>
      <c r="F4" s="384">
        <v>1.8487299196229268E-2</v>
      </c>
      <c r="G4" s="384">
        <v>-3.7197706804152908E-2</v>
      </c>
      <c r="H4" s="384">
        <v>4.3029401565692904E-3</v>
      </c>
      <c r="I4" s="384">
        <v>7.5762693061690811E-2</v>
      </c>
      <c r="J4" s="384">
        <v>1.5545248828177094E-3</v>
      </c>
      <c r="K4" s="384">
        <v>1.6430350978446473E-2</v>
      </c>
      <c r="L4" s="384">
        <v>-4.1287618674927806E-3</v>
      </c>
      <c r="M4" s="385">
        <v>3.3593461577959616E-2</v>
      </c>
      <c r="N4" s="384"/>
      <c r="O4" s="384"/>
      <c r="P4" s="384"/>
      <c r="Q4" s="384"/>
      <c r="R4" s="385">
        <v>6.927596329004837E-2</v>
      </c>
      <c r="S4" s="384">
        <v>-4.7065317163284326E-2</v>
      </c>
      <c r="T4" s="384">
        <v>2.9071547921266649E-4</v>
      </c>
      <c r="U4" s="384">
        <v>-9.3414259841750891E-4</v>
      </c>
      <c r="V4" s="384">
        <v>-3.1328557016159775E-2</v>
      </c>
      <c r="W4" s="385">
        <v>-3.9878447405491402E-2</v>
      </c>
      <c r="X4" s="384">
        <v>8.1559469202815649E-2</v>
      </c>
      <c r="Y4" s="384">
        <v>2.8802564596398961E-2</v>
      </c>
      <c r="Z4" s="384">
        <v>8.3725405019492438E-3</v>
      </c>
      <c r="AA4" s="384">
        <v>-2.0715510538626969E-4</v>
      </c>
      <c r="AB4" s="385">
        <v>6.6365115304379829E-2</v>
      </c>
      <c r="AC4" s="385">
        <v>5.3872047780760823E-3</v>
      </c>
      <c r="AE4" s="384">
        <f>INDEX(C4:AD4,1,MATCH(AE$2,$C$2:$AD$2,0))</f>
        <v>-3.9878447405491402E-2</v>
      </c>
      <c r="AF4" s="237">
        <f>+AF3/AE3-1</f>
        <v>6.6783039388969456E-2</v>
      </c>
      <c r="AG4" s="237">
        <f>+AG3/AF3-1</f>
        <v>5.3964814184435106E-3</v>
      </c>
    </row>
    <row r="5" spans="1:37" s="187" customFormat="1" ht="12.75" customHeight="1">
      <c r="A5" s="313"/>
      <c r="B5" s="458" t="s">
        <v>93</v>
      </c>
      <c r="C5" s="384"/>
      <c r="D5" s="384"/>
      <c r="E5" s="384"/>
      <c r="F5" s="384"/>
      <c r="G5" s="384"/>
      <c r="H5" s="384"/>
      <c r="I5" s="384"/>
      <c r="J5" s="384"/>
      <c r="K5" s="384"/>
      <c r="L5" s="384"/>
      <c r="M5" s="385"/>
      <c r="N5" s="384"/>
      <c r="O5" s="384">
        <v>2.598418455341811E-3</v>
      </c>
      <c r="P5" s="384">
        <v>3.2217563964137552E-2</v>
      </c>
      <c r="Q5" s="384">
        <v>7.4484943982455754E-3</v>
      </c>
      <c r="R5" s="385"/>
      <c r="S5" s="384">
        <v>-8.6008784416043094E-2</v>
      </c>
      <c r="T5" s="384">
        <v>5.2422487498930748E-2</v>
      </c>
      <c r="U5" s="384">
        <v>3.0953611393621516E-2</v>
      </c>
      <c r="V5" s="384">
        <v>-2.3200943590668266E-2</v>
      </c>
      <c r="W5" s="385"/>
      <c r="X5" s="384">
        <v>2.0506861374989249E-2</v>
      </c>
      <c r="Y5" s="384">
        <v>1.0868426642063334E-3</v>
      </c>
      <c r="Z5" s="384">
        <v>1.0480871680638382E-2</v>
      </c>
      <c r="AA5" s="384">
        <v>-3.1511997528484659E-2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324">
        <f>+'Div Financials'!C7+Insurance!C7+Banks!C7</f>
        <v>125144.26747342084</v>
      </c>
      <c r="D7" s="324">
        <f>+'Div Financials'!D7+Insurance!D7+Banks!D7</f>
        <v>140865.97817492462</v>
      </c>
      <c r="E7" s="324">
        <f>+'Div Financials'!E7+Insurance!E7+Banks!E7</f>
        <v>54500.053450617008</v>
      </c>
      <c r="F7" s="324">
        <f>+'Div Financials'!F7+Insurance!F7+Banks!F7</f>
        <v>140517.8022727822</v>
      </c>
      <c r="G7" s="324">
        <f>+'Div Financials'!G7+Insurance!G7+Banks!G7</f>
        <v>148801.40156242554</v>
      </c>
      <c r="H7" s="324">
        <f>+'Div Financials'!H7+Insurance!H7+Banks!H7</f>
        <v>265083.16894135822</v>
      </c>
      <c r="I7" s="324">
        <f>+'Div Financials'!I7+Insurance!I7+Banks!I7</f>
        <v>295475.33302758023</v>
      </c>
      <c r="J7" s="324">
        <f>+'Div Financials'!J7+Insurance!J7+Banks!J7</f>
        <v>327654.88653252961</v>
      </c>
      <c r="K7" s="324">
        <f>+'Div Financials'!K7+Insurance!K7+Banks!K7</f>
        <v>327183.42671194253</v>
      </c>
      <c r="L7" s="324">
        <f>+'Div Financials'!L7+Insurance!L7+Banks!L7</f>
        <v>337901.32296866621</v>
      </c>
      <c r="M7" s="467">
        <f>+'Div Financials'!M7+Insurance!M7+Banks!M7</f>
        <v>368224.95795804914</v>
      </c>
      <c r="N7" s="324">
        <f>+'Div Financials'!N7+Insurance!N7+Banks!N7</f>
        <v>87723.484847963293</v>
      </c>
      <c r="O7" s="324">
        <f>+'Div Financials'!O7+Insurance!O7+Banks!O7</f>
        <v>93327.348269771755</v>
      </c>
      <c r="P7" s="324">
        <f>+'Div Financials'!P7+Insurance!P7+Banks!P7</f>
        <v>88217.919951282078</v>
      </c>
      <c r="Q7" s="324">
        <f>+'Div Financials'!Q7+Insurance!Q7+Banks!Q7</f>
        <v>92033.677234445728</v>
      </c>
      <c r="R7" s="467">
        <f>+'Div Financials'!R7+Insurance!R7+Banks!R7</f>
        <v>365033.89875157492</v>
      </c>
      <c r="S7" s="324">
        <f>+'Div Financials'!S7+Insurance!S7+Banks!S7</f>
        <v>99386.501638326517</v>
      </c>
      <c r="T7" s="324">
        <f>+'Div Financials'!T7+Insurance!T7+Banks!T7</f>
        <v>100750.61294585763</v>
      </c>
      <c r="U7" s="324">
        <f>+'Div Financials'!U7+Insurance!U7+Banks!U7</f>
        <v>97381.54458069781</v>
      </c>
      <c r="V7" s="324">
        <f>+'Div Financials'!V7+Insurance!V7+Banks!V7</f>
        <v>91828.659493145416</v>
      </c>
      <c r="W7" s="467">
        <f>+'Div Financials'!W7+Insurance!W7+Banks!W7</f>
        <v>420152.45432397205</v>
      </c>
      <c r="X7" s="324">
        <f>+'Div Financials'!X7+Insurance!X7+Banks!X7</f>
        <v>103995.50794664887</v>
      </c>
      <c r="Y7" s="324">
        <f>+'Div Financials'!Y7+Insurance!Y7+Banks!Y7</f>
        <v>104722.61645855231</v>
      </c>
      <c r="Z7" s="324"/>
      <c r="AA7" s="324"/>
      <c r="AB7" s="467"/>
      <c r="AC7" s="467"/>
      <c r="AE7" s="466"/>
      <c r="AF7" s="466"/>
      <c r="AG7" s="466"/>
    </row>
    <row r="8" spans="1:37" s="234" customFormat="1" ht="12.75" customHeight="1">
      <c r="A8" s="278"/>
      <c r="B8" s="458" t="s">
        <v>58</v>
      </c>
      <c r="C8" s="386">
        <f t="shared" ref="C8:Y8" si="1">+C7/C3</f>
        <v>0.1033528379828654</v>
      </c>
      <c r="D8" s="384">
        <f t="shared" si="1"/>
        <v>0.10477208260220283</v>
      </c>
      <c r="E8" s="384">
        <f t="shared" si="1"/>
        <v>4.6915549171822078E-2</v>
      </c>
      <c r="F8" s="384">
        <f t="shared" si="1"/>
        <v>0.1187669509715327</v>
      </c>
      <c r="G8" s="384">
        <f t="shared" si="1"/>
        <v>0.13062736439283767</v>
      </c>
      <c r="H8" s="384">
        <f t="shared" si="1"/>
        <v>0.22861057137075733</v>
      </c>
      <c r="I8" s="384">
        <f t="shared" si="1"/>
        <v>0.23687482534460022</v>
      </c>
      <c r="J8" s="384">
        <f t="shared" si="1"/>
        <v>0.26226463255054544</v>
      </c>
      <c r="K8" s="384">
        <f t="shared" si="1"/>
        <v>0.25765391790631231</v>
      </c>
      <c r="L8" s="384">
        <f t="shared" si="1"/>
        <v>0.26719735618624302</v>
      </c>
      <c r="M8" s="385">
        <f t="shared" si="1"/>
        <v>0.28171225007161838</v>
      </c>
      <c r="N8" s="384">
        <f t="shared" si="1"/>
        <v>0.25581988160365382</v>
      </c>
      <c r="O8" s="384">
        <f t="shared" si="1"/>
        <v>0.27145655224695164</v>
      </c>
      <c r="P8" s="384">
        <f t="shared" si="1"/>
        <v>0.24858617473471886</v>
      </c>
      <c r="Q8" s="384">
        <f t="shared" si="1"/>
        <v>0.25742106366357304</v>
      </c>
      <c r="R8" s="385">
        <f t="shared" si="1"/>
        <v>0.2611775862197464</v>
      </c>
      <c r="S8" s="384">
        <f t="shared" si="1"/>
        <v>0.30414640529243103</v>
      </c>
      <c r="T8" s="384">
        <f t="shared" si="1"/>
        <v>0.29296305902519321</v>
      </c>
      <c r="U8" s="384">
        <f t="shared" si="1"/>
        <v>0.27466460627791939</v>
      </c>
      <c r="V8" s="384">
        <f t="shared" si="1"/>
        <v>0.26515453150981011</v>
      </c>
      <c r="W8" s="385">
        <f t="shared" si="1"/>
        <v>0.31310023456760988</v>
      </c>
      <c r="X8" s="384">
        <f t="shared" si="1"/>
        <v>0.29425202516554927</v>
      </c>
      <c r="Y8" s="384">
        <f t="shared" si="1"/>
        <v>0.29598766385383657</v>
      </c>
      <c r="Z8" s="384"/>
      <c r="AA8" s="384"/>
      <c r="AB8" s="385"/>
      <c r="AC8" s="385"/>
      <c r="AE8" s="384"/>
      <c r="AF8" s="384"/>
      <c r="AG8" s="384"/>
    </row>
    <row r="9" spans="1:37" s="187" customFormat="1" ht="12.75" customHeight="1">
      <c r="A9" s="313"/>
      <c r="B9" s="465" t="s">
        <v>56</v>
      </c>
      <c r="C9" s="384"/>
      <c r="D9" s="384">
        <f t="shared" ref="D9:M9" si="2">+(D7-C7)/(D$3-C$3)</f>
        <v>0.11762978313042004</v>
      </c>
      <c r="E9" s="384">
        <f t="shared" si="2"/>
        <v>0.47236759894456365</v>
      </c>
      <c r="F9" s="384">
        <f t="shared" si="2"/>
        <v>4.0052947253674134</v>
      </c>
      <c r="G9" s="384">
        <f t="shared" si="2"/>
        <v>-0.18822060878331245</v>
      </c>
      <c r="H9" s="384">
        <f t="shared" si="2"/>
        <v>5.6968956976363136</v>
      </c>
      <c r="I9" s="384">
        <f t="shared" si="2"/>
        <v>0.34595560956531951</v>
      </c>
      <c r="J9" s="384">
        <f t="shared" si="2"/>
        <v>16.595105287973553</v>
      </c>
      <c r="K9" s="384">
        <f t="shared" si="2"/>
        <v>-2.2967880756513626E-2</v>
      </c>
      <c r="L9" s="384">
        <f t="shared" si="2"/>
        <v>-2.0442554682235139</v>
      </c>
      <c r="M9" s="385">
        <f t="shared" si="2"/>
        <v>0.71378721953229862</v>
      </c>
      <c r="N9" s="384"/>
      <c r="O9" s="384"/>
      <c r="P9" s="384"/>
      <c r="Q9" s="384"/>
      <c r="R9" s="385">
        <f t="shared" ref="R9:Y9" si="3">+(R7-M7)/(R$3-M$3)</f>
        <v>-3.5240722189709611E-2</v>
      </c>
      <c r="S9" s="384">
        <f t="shared" si="3"/>
        <v>-0.72265053567191573</v>
      </c>
      <c r="T9" s="384">
        <f t="shared" si="3"/>
        <v>74.270815344429735</v>
      </c>
      <c r="U9" s="384">
        <f t="shared" si="3"/>
        <v>-27.642306086830562</v>
      </c>
      <c r="V9" s="384">
        <f t="shared" si="3"/>
        <v>1.8304099099275068E-2</v>
      </c>
      <c r="W9" s="385">
        <f t="shared" si="3"/>
        <v>-0.98892258041071213</v>
      </c>
      <c r="X9" s="384">
        <f t="shared" si="3"/>
        <v>0.17293710951452682</v>
      </c>
      <c r="Y9" s="384">
        <f t="shared" si="3"/>
        <v>0.40099931371995418</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f>+'Div Financials'!C11+Insurance!C11+Banks!C11</f>
        <v>26999.5850997542</v>
      </c>
      <c r="D11" s="174">
        <f>+'Div Financials'!D11+Insurance!D11+Banks!D11</f>
        <v>28759.082796164425</v>
      </c>
      <c r="E11" s="174">
        <f>+'Div Financials'!E11+Insurance!E11+Banks!E11</f>
        <v>30322.285098224536</v>
      </c>
      <c r="F11" s="174">
        <f>+'Div Financials'!F11+Insurance!F11+Banks!F11</f>
        <v>39606.466620755862</v>
      </c>
      <c r="G11" s="174">
        <f>+'Div Financials'!G11+Insurance!G11+Banks!G11</f>
        <v>36828.809145223044</v>
      </c>
      <c r="H11" s="174">
        <f>+'Div Financials'!H11+Insurance!H11+Banks!H11</f>
        <v>38054.900072188393</v>
      </c>
      <c r="I11" s="174">
        <f>+'Div Financials'!I11+Insurance!I11+Banks!I11</f>
        <v>40079.19496648683</v>
      </c>
      <c r="J11" s="174">
        <f>+'Div Financials'!J11+Insurance!J11+Banks!J11</f>
        <v>41982.696364591204</v>
      </c>
      <c r="K11" s="174">
        <f>+'Div Financials'!K11+Insurance!K11+Banks!K11</f>
        <v>41782.699667613386</v>
      </c>
      <c r="L11" s="174">
        <f>+'Div Financials'!L11+Insurance!L11+Banks!L11</f>
        <v>43804.600430388004</v>
      </c>
      <c r="M11" s="175">
        <f>+'Div Financials'!M11+Insurance!M11+Banks!M11</f>
        <v>46610.643887984108</v>
      </c>
      <c r="N11" s="174">
        <f>+'Div Financials'!N11+Insurance!N11+Banks!N11</f>
        <v>11946.699710326102</v>
      </c>
      <c r="O11" s="174">
        <f>+'Div Financials'!O11+Insurance!O11+Banks!O11</f>
        <v>12099.887007803227</v>
      </c>
      <c r="P11" s="174">
        <f>+'Div Financials'!P11+Insurance!P11+Banks!P11</f>
        <v>12432.837991185363</v>
      </c>
      <c r="Q11" s="174">
        <f>+'Div Financials'!Q11+Insurance!Q11+Banks!Q11</f>
        <v>13028.413434537346</v>
      </c>
      <c r="R11" s="175">
        <f>+'Div Financials'!R11+Insurance!R11+Banks!R11</f>
        <v>47862.660351941857</v>
      </c>
      <c r="S11" s="174">
        <f>+'Div Financials'!S11+Insurance!S11+Banks!S11</f>
        <v>13146.463841669374</v>
      </c>
      <c r="T11" s="174">
        <f>+'Div Financials'!T11+Insurance!T11+Banks!T11</f>
        <v>14060.319207985067</v>
      </c>
      <c r="U11" s="174">
        <f>+'Div Financials'!U11+Insurance!U11+Banks!U11</f>
        <v>13207.774980051199</v>
      </c>
      <c r="V11" s="174">
        <f>+'Div Financials'!V11+Insurance!V11+Banks!V11</f>
        <v>14214.828346814233</v>
      </c>
      <c r="W11" s="175">
        <f>+'Div Financials'!W11+Insurance!W11+Banks!W11</f>
        <v>52491.703119508005</v>
      </c>
      <c r="X11" s="174">
        <f>+'Div Financials'!X11+Insurance!X11+Banks!X11</f>
        <v>14019.807572303574</v>
      </c>
      <c r="Y11" s="174">
        <f>+'Div Financials'!Y11+Insurance!Y11+Banks!Y11</f>
        <v>14719.025792698241</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f>+'Div Financials'!C13+Insurance!C13+Banks!C13</f>
        <v>98144.682373666641</v>
      </c>
      <c r="D13" s="176">
        <f>+'Div Financials'!D13+Insurance!D13+Banks!D13</f>
        <v>112106.89537876018</v>
      </c>
      <c r="E13" s="176">
        <f>+'Div Financials'!E13+Insurance!E13+Banks!E13</f>
        <v>24177.768352392468</v>
      </c>
      <c r="F13" s="176">
        <f>+'Div Financials'!F13+Insurance!F13+Banks!F13</f>
        <v>100911.33565202636</v>
      </c>
      <c r="G13" s="176">
        <f>+'Div Financials'!G13+Insurance!G13+Banks!G13</f>
        <v>111972.5924172025</v>
      </c>
      <c r="H13" s="176">
        <f>+'Div Financials'!H13+Insurance!H13+Banks!H13</f>
        <v>227028.26886916987</v>
      </c>
      <c r="I13" s="176">
        <f>+'Div Financials'!I13+Insurance!I13+Banks!I13</f>
        <v>255396.1380610934</v>
      </c>
      <c r="J13" s="176">
        <f>+'Div Financials'!J13+Insurance!J13+Banks!J13</f>
        <v>285672.19016793836</v>
      </c>
      <c r="K13" s="176">
        <f>+'Div Financials'!K13+Insurance!K13+Banks!K13</f>
        <v>285400.72704432916</v>
      </c>
      <c r="L13" s="176">
        <f>+'Div Financials'!L13+Insurance!L13+Banks!L13</f>
        <v>294096.72253827821</v>
      </c>
      <c r="M13" s="177">
        <f>+'Div Financials'!M13+Insurance!M13+Banks!M13</f>
        <v>321614.31407006504</v>
      </c>
      <c r="N13" s="176">
        <f>+'Div Financials'!N13+Insurance!N13+Banks!N13</f>
        <v>75776.785137637184</v>
      </c>
      <c r="O13" s="176">
        <f>+'Div Financials'!O13+Insurance!O13+Banks!O13</f>
        <v>81227.461261968536</v>
      </c>
      <c r="P13" s="176">
        <f>+'Div Financials'!P13+Insurance!P13+Banks!P13</f>
        <v>75785.081960096722</v>
      </c>
      <c r="Q13" s="176">
        <f>+'Div Financials'!Q13+Insurance!Q13+Banks!Q13</f>
        <v>79005.263799908396</v>
      </c>
      <c r="R13" s="177">
        <f>+'Div Financials'!R13+Insurance!R13+Banks!R13</f>
        <v>317171.23839963303</v>
      </c>
      <c r="S13" s="176">
        <f>+'Div Financials'!S13+Insurance!S13+Banks!S13</f>
        <v>86240.037796657154</v>
      </c>
      <c r="T13" s="176">
        <f>+'Div Financials'!T13+Insurance!T13+Banks!T13</f>
        <v>86690.293737872562</v>
      </c>
      <c r="U13" s="176">
        <f>+'Div Financials'!U13+Insurance!U13+Banks!U13</f>
        <v>84173.769600646599</v>
      </c>
      <c r="V13" s="176">
        <f>+'Div Financials'!V13+Insurance!V13+Banks!V13</f>
        <v>77613.831146331184</v>
      </c>
      <c r="W13" s="177">
        <f>+'Div Financials'!W13+Insurance!W13+Banks!W13</f>
        <v>367660.75120446406</v>
      </c>
      <c r="X13" s="176">
        <f>+'Div Financials'!X13+Insurance!X13+Banks!X13</f>
        <v>89975.700374345281</v>
      </c>
      <c r="Y13" s="176">
        <f>+'Div Financials'!Y13+Insurance!Y13+Banks!Y13</f>
        <v>90003.590665854077</v>
      </c>
      <c r="Z13" s="176">
        <f>+'Div Financials'!Z13+Insurance!Z13+Banks!Z13</f>
        <v>84642.49958826162</v>
      </c>
      <c r="AA13" s="176">
        <f>+'Div Financials'!AA13+Insurance!AA13+Banks!AA13</f>
        <v>85826.597073376906</v>
      </c>
      <c r="AB13" s="177">
        <f>+'Div Financials'!AB13+Insurance!AB13+Banks!AB13</f>
        <v>372973.9408015511</v>
      </c>
      <c r="AC13" s="177">
        <f>+'Div Financials'!AC13+Insurance!AC13+Banks!AC13</f>
        <v>383338.35929308721</v>
      </c>
      <c r="AE13" s="176">
        <f>+'Div Financials'!AE13+Insurance!AE13+Banks!AE13</f>
        <v>367660.75120446406</v>
      </c>
      <c r="AF13" s="176">
        <f>+'Div Financials'!AF13+Insurance!AF13+Banks!AF13</f>
        <v>374051.77487269591</v>
      </c>
      <c r="AG13" s="176">
        <f>+'Div Financials'!AG13+Insurance!AG13+Banks!AG13</f>
        <v>381234.1568266832</v>
      </c>
      <c r="AI13" s="245">
        <f>+AF13/AB13-1</f>
        <v>2.8898374745121025E-3</v>
      </c>
      <c r="AJ13" s="245">
        <f>+AG13/AC13-1</f>
        <v>-5.4891518560374886E-3</v>
      </c>
    </row>
    <row r="14" spans="1:37" s="234" customFormat="1" ht="12.75" customHeight="1">
      <c r="A14" s="278"/>
      <c r="B14" s="458" t="s">
        <v>57</v>
      </c>
      <c r="C14" s="386">
        <v>0.17165718695202994</v>
      </c>
      <c r="D14" s="386">
        <v>0.15452535387949401</v>
      </c>
      <c r="E14" s="386">
        <v>3.3198772490875501E-2</v>
      </c>
      <c r="F14" s="386">
        <v>0.11411566164234267</v>
      </c>
      <c r="G14" s="386">
        <v>0.16549110137015915</v>
      </c>
      <c r="H14" s="386">
        <v>0.21875320111570071</v>
      </c>
      <c r="I14" s="386">
        <v>0.20802761627456723</v>
      </c>
      <c r="J14" s="386">
        <v>0.22958770847094587</v>
      </c>
      <c r="K14" s="386">
        <v>0.22475042894218</v>
      </c>
      <c r="L14" s="386">
        <v>0.26564177601429306</v>
      </c>
      <c r="M14" s="459">
        <v>0.24605255595477671</v>
      </c>
      <c r="N14" s="386">
        <v>0.27749693690291255</v>
      </c>
      <c r="O14" s="386">
        <v>0.27350585893561408</v>
      </c>
      <c r="P14" s="386">
        <v>0.24776147328065581</v>
      </c>
      <c r="Q14" s="386">
        <v>0.25813935240374758</v>
      </c>
      <c r="R14" s="459">
        <v>0.26175697154618072</v>
      </c>
      <c r="S14" s="386">
        <v>0.30483849293420245</v>
      </c>
      <c r="T14" s="386">
        <v>0.29643138707912142</v>
      </c>
      <c r="U14" s="386">
        <v>0.29066424350121872</v>
      </c>
      <c r="V14" s="386">
        <v>0.26964415558806498</v>
      </c>
      <c r="W14" s="459">
        <v>0.27644444762388132</v>
      </c>
      <c r="X14" s="386">
        <v>0.30587141966849662</v>
      </c>
      <c r="Y14" s="386">
        <v>0.29964902293359852</v>
      </c>
      <c r="Z14" s="386">
        <v>0.28397150798924964</v>
      </c>
      <c r="AA14" s="386">
        <v>0.29427440380773406</v>
      </c>
      <c r="AB14" s="459">
        <v>0.26288232306967363</v>
      </c>
      <c r="AC14" s="459">
        <v>0.268736346690368</v>
      </c>
      <c r="AE14" s="386">
        <f>INDEX(C14:AD14,1,MATCH(AE$2,$C$2:$AD$2,0))</f>
        <v>0.27644444762388132</v>
      </c>
      <c r="AF14" s="386">
        <f>+AF13/AF3</f>
        <v>0.2612956054391864</v>
      </c>
      <c r="AG14" s="386">
        <f>+AG13/AG3</f>
        <v>0.2648834530947527</v>
      </c>
    </row>
    <row r="15" spans="1:37" s="187" customFormat="1" ht="12.75" customHeight="1">
      <c r="A15" s="313"/>
      <c r="B15" s="458" t="s">
        <v>56</v>
      </c>
      <c r="C15" s="384"/>
      <c r="D15" s="384">
        <f t="shared" ref="D15:M15" si="4">+(D13-C13)/(D$3-C$3)</f>
        <v>0.10446522767098053</v>
      </c>
      <c r="E15" s="384">
        <f t="shared" si="4"/>
        <v>0.48091733798164155</v>
      </c>
      <c r="F15" s="384">
        <f t="shared" si="4"/>
        <v>3.5729899534949592</v>
      </c>
      <c r="G15" s="384">
        <f t="shared" si="4"/>
        <v>-0.25133476517302966</v>
      </c>
      <c r="H15" s="384">
        <f t="shared" si="4"/>
        <v>5.6368268469111822</v>
      </c>
      <c r="I15" s="384">
        <f t="shared" si="4"/>
        <v>0.32291295382977497</v>
      </c>
      <c r="J15" s="384">
        <f t="shared" si="4"/>
        <v>15.613463137081398</v>
      </c>
      <c r="K15" s="384">
        <f t="shared" si="4"/>
        <v>-1.3224738101929562E-2</v>
      </c>
      <c r="L15" s="384">
        <f t="shared" si="4"/>
        <v>-1.6586124659492201</v>
      </c>
      <c r="M15" s="385">
        <f t="shared" si="4"/>
        <v>0.64773583887870656</v>
      </c>
      <c r="N15" s="384"/>
      <c r="O15" s="384"/>
      <c r="P15" s="384"/>
      <c r="Q15" s="384"/>
      <c r="R15" s="385">
        <f t="shared" ref="R15:AB15" si="5">+(R13-M13)/(R$3-M$3)</f>
        <v>-4.9067467959189988E-2</v>
      </c>
      <c r="S15" s="384">
        <f t="shared" si="5"/>
        <v>-0.64831211982469372</v>
      </c>
      <c r="T15" s="384">
        <f t="shared" si="5"/>
        <v>54.656413287065192</v>
      </c>
      <c r="U15" s="384">
        <f t="shared" si="5"/>
        <v>-25.304689007288257</v>
      </c>
      <c r="V15" s="384">
        <f t="shared" si="5"/>
        <v>0.12422788886224997</v>
      </c>
      <c r="W15" s="385">
        <f t="shared" si="5"/>
        <v>-0.90586951650158609</v>
      </c>
      <c r="X15" s="384">
        <f t="shared" si="5"/>
        <v>0.14016788979881514</v>
      </c>
      <c r="Y15" s="384">
        <f t="shared" si="5"/>
        <v>0.33449864533721291</v>
      </c>
      <c r="Z15" s="384">
        <f t="shared" si="5"/>
        <v>0.1579034148842724</v>
      </c>
      <c r="AA15" s="384">
        <f t="shared" si="5"/>
        <v>-114.47604406399924</v>
      </c>
      <c r="AB15" s="385">
        <f t="shared" si="5"/>
        <v>5.9661195081643768E-2</v>
      </c>
      <c r="AC15" s="385">
        <f>+(AC13-AB13)/(AC$3-AB$3)</f>
        <v>1.3444727835503034</v>
      </c>
      <c r="AD15" s="311"/>
      <c r="AE15" s="384">
        <f>INDEX(C15:AD15,1,MATCH(AE$2,$C$2:$AD$2,0))</f>
        <v>-0.90586951650158609</v>
      </c>
      <c r="AF15" s="384">
        <f>+(AF13-AE13)/(AF$3-AE$3)</f>
        <v>7.1314974876177259E-2</v>
      </c>
      <c r="AG15" s="384">
        <f>+(AG13-AF13)/(AG$3-AF$3)</f>
        <v>0.92973289430734107</v>
      </c>
      <c r="AH15" s="311"/>
      <c r="AI15" s="311"/>
      <c r="AJ15" s="311"/>
      <c r="AK15" s="311"/>
    </row>
    <row r="16" spans="1:37" ht="12.75" customHeight="1">
      <c r="M16" s="185"/>
      <c r="R16" s="185"/>
      <c r="W16" s="185"/>
      <c r="AB16" s="185"/>
      <c r="AC16" s="185"/>
    </row>
    <row r="17" spans="1:37" ht="12.75" customHeight="1">
      <c r="A17" s="286"/>
      <c r="B17" s="168" t="s">
        <v>35</v>
      </c>
      <c r="C17" s="174">
        <f>+'Div Financials'!C17+Insurance!C17+Banks!C17</f>
        <v>153667.80059521715</v>
      </c>
      <c r="D17" s="174">
        <f>+'Div Financials'!D17+Insurance!D17+Banks!D17</f>
        <v>142463.89880813804</v>
      </c>
      <c r="E17" s="174">
        <f>+'Div Financials'!E17+Insurance!E17+Banks!E17</f>
        <v>90574.856502627488</v>
      </c>
      <c r="F17" s="174">
        <f>+'Div Financials'!F17+Insurance!F17+Banks!F17</f>
        <v>80143.032892064832</v>
      </c>
      <c r="G17" s="174">
        <f>+'Div Financials'!G17+Insurance!G17+Banks!G17</f>
        <v>68454.996821788111</v>
      </c>
      <c r="H17" s="174">
        <f>+'Div Financials'!H17+Insurance!H17+Banks!H17</f>
        <v>66272.022799594139</v>
      </c>
      <c r="I17" s="174">
        <f>+'Div Financials'!I17+Insurance!I17+Banks!I17</f>
        <v>57089.40082515034</v>
      </c>
      <c r="J17" s="174">
        <f>+'Div Financials'!J17+Insurance!J17+Banks!J17</f>
        <v>48059.493044329356</v>
      </c>
      <c r="K17" s="174">
        <f>+'Div Financials'!K17+Insurance!K17+Banks!K17</f>
        <v>44352.897794586213</v>
      </c>
      <c r="L17" s="174">
        <f>+'Div Financials'!L17+Insurance!L17+Banks!L17</f>
        <v>42517.263262334178</v>
      </c>
      <c r="M17" s="175">
        <f>+'Div Financials'!M17+Insurance!M17+Banks!M17</f>
        <v>46865.692539757023</v>
      </c>
      <c r="N17" s="174">
        <f>+'Div Financials'!N17+Insurance!N17+Banks!N17</f>
        <v>13243.094922773578</v>
      </c>
      <c r="O17" s="174">
        <f>+'Div Financials'!O17+Insurance!O17+Banks!O17</f>
        <v>14663.235375014659</v>
      </c>
      <c r="P17" s="174">
        <f>+'Div Financials'!P17+Insurance!P17+Banks!P17</f>
        <v>15405.505252030318</v>
      </c>
      <c r="Q17" s="174">
        <f>+'Div Financials'!Q17+Insurance!Q17+Banks!Q17</f>
        <v>15660.579745725783</v>
      </c>
      <c r="R17" s="175">
        <f>+'Div Financials'!R17+Insurance!R17+Banks!R17</f>
        <v>56305.480585729048</v>
      </c>
      <c r="S17" s="174">
        <f>+'Div Financials'!S17+Insurance!S17+Banks!S17</f>
        <v>17000.976730781676</v>
      </c>
      <c r="T17" s="174">
        <f>+'Div Financials'!T17+Insurance!T17+Banks!T17</f>
        <v>19024.684777494709</v>
      </c>
      <c r="U17" s="174">
        <f>+'Div Financials'!U17+Insurance!U17+Banks!U17</f>
        <v>19532.536637470184</v>
      </c>
      <c r="V17" s="174">
        <f>+'Div Financials'!V17+Insurance!V17+Banks!V17</f>
        <v>18778.727532248908</v>
      </c>
      <c r="W17" s="175">
        <f>+'Div Financials'!W17+Insurance!W17+Banks!W17</f>
        <v>77741.174564240326</v>
      </c>
      <c r="X17" s="174">
        <f>+'Div Financials'!X17+Insurance!X17+Banks!X17</f>
        <v>20820.822022767174</v>
      </c>
      <c r="Y17" s="174">
        <f>+'Div Financials'!Y17+Insurance!Y17+Banks!Y17</f>
        <v>21420.330643109031</v>
      </c>
      <c r="Z17" s="174"/>
      <c r="AA17" s="174"/>
      <c r="AB17" s="175"/>
      <c r="AC17" s="175"/>
      <c r="AE17" s="174">
        <f>+'Div Financials'!AE17+Insurance!AE17+Banks!AE17</f>
        <v>77741.174564240326</v>
      </c>
      <c r="AF17" s="174">
        <f>+'Div Financials'!AF17+Insurance!AF17+Banks!AF17</f>
        <v>83268.467981146387</v>
      </c>
      <c r="AG17" s="174">
        <f>+'Div Financials'!AG17+Insurance!AG17+Banks!AG17</f>
        <v>85438.512517238792</v>
      </c>
    </row>
    <row r="18" spans="1:37" s="187" customFormat="1" ht="12.75" customHeight="1">
      <c r="A18" s="313"/>
      <c r="B18" s="458" t="s">
        <v>55</v>
      </c>
      <c r="C18" s="384">
        <v>5.5391556821440854E-2</v>
      </c>
      <c r="D18" s="384">
        <v>4.0000326328574587E-2</v>
      </c>
      <c r="E18" s="384">
        <v>2.92680244782751E-2</v>
      </c>
      <c r="F18" s="384">
        <v>2.0322244984704533E-2</v>
      </c>
      <c r="G18" s="384">
        <v>1.7691239936947694E-2</v>
      </c>
      <c r="H18" s="384">
        <v>1.751988775664937E-2</v>
      </c>
      <c r="I18" s="384">
        <v>1.6666751070412007E-2</v>
      </c>
      <c r="J18" s="384">
        <v>1.5037063430685357E-2</v>
      </c>
      <c r="K18" s="384">
        <v>1.4023360320604913E-2</v>
      </c>
      <c r="L18" s="384">
        <v>1.392454677379865E-2</v>
      </c>
      <c r="M18" s="385">
        <v>1.5423216757249898E-2</v>
      </c>
      <c r="N18" s="384">
        <v>1.7442835487262113E-2</v>
      </c>
      <c r="O18" s="384">
        <v>1.878462559775234E-2</v>
      </c>
      <c r="P18" s="384">
        <v>1.9437730343659039E-2</v>
      </c>
      <c r="Q18" s="384">
        <v>1.9640292567501362E-2</v>
      </c>
      <c r="R18" s="385">
        <v>1.8146091663899119E-2</v>
      </c>
      <c r="S18" s="384">
        <v>2.1115073973243477E-2</v>
      </c>
      <c r="T18" s="384">
        <v>2.3361806208962541E-2</v>
      </c>
      <c r="U18" s="384">
        <v>2.4003977625489226E-2</v>
      </c>
      <c r="V18" s="384">
        <v>2.6858318047313243E-2</v>
      </c>
      <c r="W18" s="385">
        <v>2.4143342411027578E-2</v>
      </c>
      <c r="X18" s="384">
        <v>2.523238134415582E-2</v>
      </c>
      <c r="Y18" s="384">
        <v>2.4907260702431717E-2</v>
      </c>
      <c r="Z18" s="384"/>
      <c r="AA18" s="384"/>
      <c r="AB18" s="385"/>
      <c r="AC18" s="385"/>
      <c r="AD18" s="311"/>
      <c r="AE18" s="384">
        <f>INDEX(C18:AD18,1,MATCH(AE$2,$C$2:$AD$2,0))</f>
        <v>2.4143342411027578E-2</v>
      </c>
      <c r="AF18" s="384">
        <f>+AF17/AF43</f>
        <v>2.4189827033489899E-2</v>
      </c>
      <c r="AG18" s="384">
        <f>+AG17/AG43</f>
        <v>2.4820233755935308E-2</v>
      </c>
      <c r="AH18" s="311"/>
      <c r="AI18" s="311"/>
      <c r="AJ18" s="311"/>
      <c r="AK18" s="311"/>
    </row>
    <row r="19" spans="1:37" ht="12.75" customHeight="1">
      <c r="A19" s="286"/>
      <c r="B19" s="168" t="s">
        <v>34</v>
      </c>
      <c r="C19" s="174">
        <f>+'Div Financials'!C19+Insurance!C19+Banks!C19</f>
        <v>526.02982597815333</v>
      </c>
      <c r="D19" s="174">
        <f>+'Div Financials'!D19+Insurance!D19+Banks!D19</f>
        <v>609.16629072917624</v>
      </c>
      <c r="E19" s="174">
        <f>+'Div Financials'!E19+Insurance!E19+Banks!E19</f>
        <v>394.58783809486732</v>
      </c>
      <c r="F19" s="174">
        <f>+'Div Financials'!F19+Insurance!F19+Banks!F19</f>
        <v>165.97548765417238</v>
      </c>
      <c r="G19" s="174">
        <f>+'Div Financials'!G19+Insurance!G19+Banks!G19</f>
        <v>387.67414067368486</v>
      </c>
      <c r="H19" s="174">
        <f>+'Div Financials'!H19+Insurance!H19+Banks!H19</f>
        <v>445.54367911692657</v>
      </c>
      <c r="I19" s="174">
        <f>+'Div Financials'!I19+Insurance!I19+Banks!I19</f>
        <v>418.92367562592466</v>
      </c>
      <c r="J19" s="174">
        <f>+'Div Financials'!J19+Insurance!J19+Banks!J19</f>
        <v>349.05865107630467</v>
      </c>
      <c r="K19" s="174">
        <f>+'Div Financials'!K19+Insurance!K19+Banks!K19</f>
        <v>399.14883040731536</v>
      </c>
      <c r="L19" s="174">
        <f>+'Div Financials'!L19+Insurance!L19+Banks!L19</f>
        <v>409.7739603931596</v>
      </c>
      <c r="M19" s="175">
        <f>+'Div Financials'!M19+Insurance!M19+Banks!M19</f>
        <v>585.62927392341794</v>
      </c>
      <c r="N19" s="174">
        <f>+'Div Financials'!N19+Insurance!N19+Banks!N19</f>
        <v>186.7066664913971</v>
      </c>
      <c r="O19" s="174">
        <f>+'Div Financials'!O19+Insurance!O19+Banks!O19</f>
        <v>247.40306139683901</v>
      </c>
      <c r="P19" s="174">
        <f>+'Div Financials'!P19+Insurance!P19+Banks!P19</f>
        <v>286.56417693532023</v>
      </c>
      <c r="Q19" s="174">
        <f>+'Div Financials'!Q19+Insurance!Q19+Banks!Q19</f>
        <v>313.13966940257046</v>
      </c>
      <c r="R19" s="175">
        <f>+'Div Financials'!R19+Insurance!R19+Banks!R19</f>
        <v>921.8068373135261</v>
      </c>
      <c r="S19" s="174">
        <f>+'Div Financials'!S19+Insurance!S19+Banks!S19</f>
        <v>205.33165165663348</v>
      </c>
      <c r="T19" s="174">
        <f>+'Div Financials'!T19+Insurance!T19+Banks!T19</f>
        <v>316.65082549831101</v>
      </c>
      <c r="U19" s="174">
        <f>+'Div Financials'!U19+Insurance!U19+Banks!U19</f>
        <v>304.45363088732341</v>
      </c>
      <c r="V19" s="174">
        <f>+'Div Financials'!V19+Insurance!V19+Banks!V19</f>
        <v>127.32416845526764</v>
      </c>
      <c r="W19" s="175">
        <f>+'Div Financials'!W19+Insurance!W19+Banks!W19</f>
        <v>887.74037948078444</v>
      </c>
      <c r="X19" s="174">
        <f>+'Div Financials'!X19+Insurance!X19+Banks!X19</f>
        <v>366.95801263956434</v>
      </c>
      <c r="Y19" s="174">
        <f>+'Div Financials'!Y19+Insurance!Y19+Banks!Y19</f>
        <v>334.15208318886391</v>
      </c>
      <c r="Z19" s="174"/>
      <c r="AA19" s="174"/>
      <c r="AB19" s="175"/>
      <c r="AC19" s="175"/>
      <c r="AE19" s="174">
        <f>+'Div Financials'!AE19+Insurance!AE19+Banks!AE19</f>
        <v>887.74037948078444</v>
      </c>
      <c r="AF19" s="174">
        <f>+'Div Financials'!AF19+Insurance!AF19+Banks!AF19</f>
        <v>6898.1360739823249</v>
      </c>
      <c r="AG19" s="174">
        <f>+'Div Financials'!AG19+Insurance!AG19+Banks!AG19</f>
        <v>6898.1360739823249</v>
      </c>
    </row>
    <row r="20" spans="1:37" s="187" customFormat="1" ht="12.75" customHeight="1">
      <c r="A20" s="313"/>
      <c r="B20" s="458" t="s">
        <v>54</v>
      </c>
      <c r="C20" s="384">
        <v>2.2388018448274592E-3</v>
      </c>
      <c r="D20" s="384">
        <v>2.1628133242524803E-3</v>
      </c>
      <c r="E20" s="384">
        <v>1.162007915075118E-3</v>
      </c>
      <c r="F20" s="384">
        <v>5.6007468013309506E-4</v>
      </c>
      <c r="G20" s="384">
        <v>1.3679114051882073E-3</v>
      </c>
      <c r="H20" s="384">
        <v>1.4452377614966722E-3</v>
      </c>
      <c r="I20" s="384">
        <v>1.119543985650168E-3</v>
      </c>
      <c r="J20" s="384">
        <v>9.3116437068070201E-4</v>
      </c>
      <c r="K20" s="384">
        <v>1.2007854990353658E-3</v>
      </c>
      <c r="L20" s="384">
        <v>1.1617154137556348E-3</v>
      </c>
      <c r="M20" s="385">
        <v>1.5703250780792521E-3</v>
      </c>
      <c r="N20" s="384">
        <v>3.9321304380496875E-3</v>
      </c>
      <c r="O20" s="384">
        <v>4.9972903887877361E-3</v>
      </c>
      <c r="P20" s="384">
        <v>5.6782577101148176E-3</v>
      </c>
      <c r="Q20" s="384">
        <v>3.2286756431027588E-3</v>
      </c>
      <c r="R20" s="385">
        <v>2.3798093431143925E-3</v>
      </c>
      <c r="S20" s="384">
        <v>3.9096254898651518E-3</v>
      </c>
      <c r="T20" s="384">
        <v>6.136227140470807E-3</v>
      </c>
      <c r="U20" s="384">
        <v>5.834618694433448E-3</v>
      </c>
      <c r="V20" s="384">
        <v>1.3109647033025895E-3</v>
      </c>
      <c r="W20" s="385">
        <v>2.2986385341108107E-3</v>
      </c>
      <c r="X20" s="384">
        <v>6.4552310935698286E-3</v>
      </c>
      <c r="Y20" s="384">
        <v>5.8259493128508325E-3</v>
      </c>
      <c r="Z20" s="384"/>
      <c r="AA20" s="384"/>
      <c r="AB20" s="385"/>
      <c r="AC20" s="385"/>
      <c r="AD20" s="311"/>
      <c r="AE20" s="384">
        <f>INDEX(C20:AD20,1,MATCH(AE$2,$C$2:$AD$2,0))</f>
        <v>2.2986385341108107E-3</v>
      </c>
      <c r="AF20" s="384">
        <f>+AF19/AF44</f>
        <v>2.5147266886179753E-3</v>
      </c>
      <c r="AG20" s="384">
        <f>+AG19/AG44</f>
        <v>2.5147266886179753E-3</v>
      </c>
      <c r="AH20" s="311"/>
      <c r="AI20" s="311"/>
      <c r="AJ20" s="311"/>
      <c r="AK20" s="311"/>
    </row>
    <row r="21" spans="1:37" ht="12.75" customHeight="1">
      <c r="C21" s="17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174">
        <f>+'Div Financials'!C22+Insurance!C22+Banks!C22</f>
        <v>298397.97780886164</v>
      </c>
      <c r="D22" s="174">
        <f>+'Div Financials'!D22+Insurance!D22+Banks!D22</f>
        <v>227541.81359340373</v>
      </c>
      <c r="E22" s="174">
        <f>+'Div Financials'!E22+Insurance!E22+Banks!E22</f>
        <v>22362.267087494714</v>
      </c>
      <c r="F22" s="174">
        <f>+'Div Financials'!F22+Insurance!F22+Banks!F22</f>
        <v>85554.861047311177</v>
      </c>
      <c r="G22" s="174">
        <f>+'Div Financials'!G22+Insurance!G22+Banks!G22</f>
        <v>132941.06182068144</v>
      </c>
      <c r="H22" s="174">
        <f>+'Div Financials'!H22+Insurance!H22+Banks!H22</f>
        <v>15987.130618011877</v>
      </c>
      <c r="I22" s="174">
        <f>+'Div Financials'!I22+Insurance!I22+Banks!I22</f>
        <v>14358.011071651519</v>
      </c>
      <c r="J22" s="174">
        <f>+'Div Financials'!J22+Insurance!J22+Banks!J22</f>
        <v>25458.971160651374</v>
      </c>
      <c r="K22" s="174">
        <f>+'Div Financials'!K22+Insurance!K22+Banks!K22</f>
        <v>16106.101876413377</v>
      </c>
      <c r="L22" s="174">
        <f>+'Div Financials'!L22+Insurance!L22+Banks!L22</f>
        <v>23256.298473104529</v>
      </c>
      <c r="M22" s="175">
        <f>+'Div Financials'!M22+Insurance!M22+Banks!M22</f>
        <v>987.27508111124916</v>
      </c>
      <c r="N22" s="174">
        <f>+'Div Financials'!N22+Insurance!N22+Banks!N22</f>
        <v>6837.0282824908518</v>
      </c>
      <c r="O22" s="174">
        <f>+'Div Financials'!O22+Insurance!O22+Banks!O22</f>
        <v>9452.4582370513363</v>
      </c>
      <c r="P22" s="174">
        <f>+'Div Financials'!P22+Insurance!P22+Banks!P22</f>
        <v>8870.8003562966587</v>
      </c>
      <c r="Q22" s="174">
        <f>+'Div Financials'!Q22+Insurance!Q22+Banks!Q22</f>
        <v>6601.244200143452</v>
      </c>
      <c r="R22" s="175">
        <f>+'Div Financials'!R22+Insurance!R22+Banks!R22</f>
        <v>27185.857062541283</v>
      </c>
      <c r="S22" s="174">
        <f>+'Div Financials'!S22+Insurance!S22+Banks!S22</f>
        <v>9904.4596220266048</v>
      </c>
      <c r="T22" s="174">
        <f>+'Div Financials'!T22+Insurance!T22+Banks!T22</f>
        <v>18378.091725423968</v>
      </c>
      <c r="U22" s="174">
        <f>+'Div Financials'!U22+Insurance!U22+Banks!U22</f>
        <v>16015.89321835611</v>
      </c>
      <c r="V22" s="174">
        <f>+'Div Financials'!V22+Insurance!V22+Banks!V22</f>
        <v>11477.054611429496</v>
      </c>
      <c r="W22" s="175">
        <f>+'Div Financials'!W22+Insurance!W22+Banks!W22</f>
        <v>23416.306701043308</v>
      </c>
      <c r="X22" s="174">
        <f>+'Div Financials'!X22+Insurance!X22+Banks!X22</f>
        <v>15504.460528849799</v>
      </c>
      <c r="Y22" s="174">
        <f>+'Div Financials'!Y22+Insurance!Y22+Banks!Y22</f>
        <v>16750.562044716338</v>
      </c>
      <c r="Z22" s="174"/>
      <c r="AA22" s="174"/>
      <c r="AB22" s="175"/>
      <c r="AC22" s="175"/>
      <c r="AE22" s="174">
        <f>+'Div Financials'!AE22+Insurance!AE22+Banks!AE22</f>
        <v>23416.306701043308</v>
      </c>
      <c r="AF22" s="174">
        <f>+'Div Financials'!AF22+Insurance!AF22+Banks!AF22</f>
        <v>35000</v>
      </c>
      <c r="AG22" s="174">
        <f>+'Div Financials'!AG22+Insurance!AG22+Banks!AG22</f>
        <v>32000</v>
      </c>
    </row>
    <row r="23" spans="1:37" ht="12.75" customHeight="1">
      <c r="M23" s="185"/>
      <c r="R23" s="185"/>
      <c r="W23" s="185"/>
      <c r="AB23" s="185"/>
      <c r="AC23" s="185"/>
    </row>
    <row r="24" spans="1:37" s="171" customFormat="1" ht="12.75" customHeight="1">
      <c r="A24" s="286"/>
      <c r="B24" s="178" t="s">
        <v>33</v>
      </c>
      <c r="C24" s="176">
        <f>+'Div Financials'!C24+Insurance!C24+Banks!C24</f>
        <v>243400.88941328926</v>
      </c>
      <c r="D24" s="176">
        <f>+'Div Financials'!D24+Insurance!D24+Banks!D24</f>
        <v>197793.97645475503</v>
      </c>
      <c r="E24" s="176">
        <f>+'Div Financials'!E24+Insurance!E24+Banks!E24</f>
        <v>-43640.233224645446</v>
      </c>
      <c r="F24" s="176">
        <f>+'Div Financials'!F24+Insurance!F24+Banks!F24</f>
        <v>106489.13929492686</v>
      </c>
      <c r="G24" s="176">
        <f>+'Div Financials'!G24+Insurance!G24+Banks!G24</f>
        <v>176846.33155676952</v>
      </c>
      <c r="H24" s="176">
        <f>+'Div Financials'!H24+Insurance!H24+Banks!H24</f>
        <v>177188.92036670452</v>
      </c>
      <c r="I24" s="176">
        <f>+'Div Financials'!I24+Insurance!I24+Banks!I24</f>
        <v>213083.67198322053</v>
      </c>
      <c r="J24" s="176">
        <f>+'Div Financials'!J24+Insurance!J24+Banks!J24</f>
        <v>263420.72693533672</v>
      </c>
      <c r="K24" s="176">
        <f>+'Div Financials'!K24+Insurance!K24+Banks!K24</f>
        <v>257553.07995656368</v>
      </c>
      <c r="L24" s="176">
        <f>+'Div Financials'!L24+Insurance!L24+Banks!L24</f>
        <v>275245.53170944168</v>
      </c>
      <c r="M24" s="177">
        <f>+'Div Financials'!M24+Insurance!M24+Banks!M24</f>
        <v>276321.52588534274</v>
      </c>
      <c r="N24" s="176">
        <f>+'Div Financials'!N24+Insurance!N24+Banks!N24</f>
        <v>69557.425163845852</v>
      </c>
      <c r="O24" s="176">
        <f>+'Div Financials'!O24+Insurance!O24+Banks!O24</f>
        <v>76264.087185402052</v>
      </c>
      <c r="P24" s="176">
        <f>+'Div Financials'!P24+Insurance!P24+Banks!P24</f>
        <v>69536.94124129838</v>
      </c>
      <c r="Q24" s="176">
        <f>+'Div Financials'!Q24+Insurance!Q24+Banks!Q24</f>
        <v>70259.067923728624</v>
      </c>
      <c r="R24" s="177">
        <f>+'Div Financials'!R24+Insurance!R24+Banks!R24</f>
        <v>288973.42171375878</v>
      </c>
      <c r="S24" s="176">
        <f>+'Div Financials'!S24+Insurance!S24+Banks!S24</f>
        <v>79348.852339558711</v>
      </c>
      <c r="T24" s="176">
        <f>+'Div Financials'!T24+Insurance!T24+Banks!T24</f>
        <v>86360.351511300134</v>
      </c>
      <c r="U24" s="176">
        <f>+'Div Financials'!U24+Insurance!U24+Banks!U24</f>
        <v>80961.579812419863</v>
      </c>
      <c r="V24" s="176">
        <f>+'Div Financials'!V24+Insurance!V24+Banks!V24</f>
        <v>70439.482393967046</v>
      </c>
      <c r="W24" s="177">
        <f>+'Div Financials'!W24+Insurance!W24+Banks!W24</f>
        <v>314223.62372074783</v>
      </c>
      <c r="X24" s="176">
        <f>+'Div Financials'!X24+Insurance!X24+Banks!X24</f>
        <v>85026.296893067454</v>
      </c>
      <c r="Y24" s="176">
        <f>+'Div Financials'!Y24+Insurance!Y24+Banks!Y24</f>
        <v>85667.974150650247</v>
      </c>
      <c r="Z24" s="176">
        <f>+'Div Financials'!Z24+Insurance!Z24+Banks!Z24</f>
        <v>80520.806239938873</v>
      </c>
      <c r="AA24" s="176">
        <f>+'Div Financials'!AA24+Insurance!AA24+Banks!AA24</f>
        <v>80337.04285893467</v>
      </c>
      <c r="AB24" s="177">
        <f>+'Div Financials'!AB24+Insurance!AB24+Banks!AB24</f>
        <v>329914.11772079312</v>
      </c>
      <c r="AC24" s="177">
        <f>+'Div Financials'!AC24+Insurance!AC24+Banks!AC24</f>
        <v>333492.99995930324</v>
      </c>
      <c r="AE24" s="176">
        <f>+'Div Financials'!AE24+Insurance!AE24+Banks!AE24</f>
        <v>314223.62372074783</v>
      </c>
      <c r="AF24" s="176">
        <f>+'Div Financials'!AF24+Insurance!AF24+Banks!AF24</f>
        <v>332681.44296553184</v>
      </c>
      <c r="AG24" s="176">
        <f>+'Div Financials'!AG24+Insurance!AG24+Banks!AG24</f>
        <v>334693.7803834267</v>
      </c>
      <c r="AI24" s="245">
        <f>+AF24/AB24-1</f>
        <v>8.3880170507910634E-3</v>
      </c>
      <c r="AJ24" s="245">
        <f>+AG24/AC24-1</f>
        <v>3.600616577469351E-3</v>
      </c>
    </row>
    <row r="25" spans="1:37" s="234" customFormat="1" ht="12.75" customHeight="1">
      <c r="A25" s="278"/>
      <c r="B25" s="458" t="s">
        <v>52</v>
      </c>
      <c r="C25" s="386">
        <v>0.20351182868055323</v>
      </c>
      <c r="D25" s="386">
        <v>0.14724465515457483</v>
      </c>
      <c r="E25" s="386">
        <v>-4.086646179625858E-2</v>
      </c>
      <c r="F25" s="386">
        <v>9.0104201356367847E-2</v>
      </c>
      <c r="G25" s="386">
        <v>0.15524699331619754</v>
      </c>
      <c r="H25" s="386">
        <v>0.15488129468961995</v>
      </c>
      <c r="I25" s="386">
        <v>0.17307693512573369</v>
      </c>
      <c r="J25" s="386">
        <v>0.21170475510857881</v>
      </c>
      <c r="K25" s="386">
        <v>0.20282066480729882</v>
      </c>
      <c r="L25" s="386">
        <v>0.21765193971039695</v>
      </c>
      <c r="M25" s="459">
        <v>0.21140109359249695</v>
      </c>
      <c r="N25" s="386">
        <v>0.21373921306353694</v>
      </c>
      <c r="O25" s="386">
        <v>0.22360031939140551</v>
      </c>
      <c r="P25" s="386">
        <v>0.19751882102372051</v>
      </c>
      <c r="Q25" s="386">
        <v>0.19810112085010317</v>
      </c>
      <c r="R25" s="459">
        <v>0.20675718343688426</v>
      </c>
      <c r="S25" s="386">
        <v>0.24502898764161776</v>
      </c>
      <c r="T25" s="386">
        <v>0.25328400002056017</v>
      </c>
      <c r="U25" s="386">
        <v>0.230410077731381</v>
      </c>
      <c r="V25" s="386">
        <v>0.20510826281347555</v>
      </c>
      <c r="W25" s="459">
        <v>0.23626502368088995</v>
      </c>
      <c r="X25" s="386">
        <v>0.24285796893945177</v>
      </c>
      <c r="Y25" s="386">
        <v>0.24433596853466619</v>
      </c>
      <c r="Z25" s="386">
        <v>0.22723218169223294</v>
      </c>
      <c r="AA25" s="386">
        <v>0.23372126788112529</v>
      </c>
      <c r="AB25" s="459">
        <v>0.23253257182938072</v>
      </c>
      <c r="AC25" s="459">
        <v>0.23379264893068674</v>
      </c>
      <c r="AE25" s="384">
        <f>INDEX(C25:AD25,1,MATCH(AE$2,$C$2:$AD$2,0))</f>
        <v>0.23626502368088995</v>
      </c>
      <c r="AF25" s="384">
        <f>+AF24/AF$3</f>
        <v>0.23239616785041531</v>
      </c>
      <c r="AG25" s="384">
        <f>+AG24/AG$3</f>
        <v>0.23254696015499776</v>
      </c>
    </row>
    <row r="26" spans="1:37" ht="12.75" customHeight="1">
      <c r="M26" s="185"/>
      <c r="R26" s="185"/>
      <c r="W26" s="185"/>
      <c r="AB26" s="185"/>
      <c r="AC26" s="185"/>
    </row>
    <row r="27" spans="1:37" ht="12.75" customHeight="1">
      <c r="B27" s="168" t="s">
        <v>51</v>
      </c>
      <c r="C27" s="174">
        <f>+'Div Financials'!C27+Insurance!C27+Banks!C27</f>
        <v>70322.0547891038</v>
      </c>
      <c r="D27" s="174">
        <f>+'Div Financials'!D27+Insurance!D27+Banks!D27</f>
        <v>54873.475276536876</v>
      </c>
      <c r="E27" s="174">
        <f>+'Div Financials'!E27+Insurance!E27+Banks!E27</f>
        <v>-25018.067842699216</v>
      </c>
      <c r="F27" s="174">
        <f>+'Div Financials'!F27+Insurance!F27+Banks!F27</f>
        <v>36606.028104805606</v>
      </c>
      <c r="G27" s="174">
        <f>+'Div Financials'!G27+Insurance!G27+Banks!G27</f>
        <v>47775.880568441033</v>
      </c>
      <c r="H27" s="174">
        <f>+'Div Financials'!H27+Insurance!H27+Banks!H27</f>
        <v>49129.990508362993</v>
      </c>
      <c r="I27" s="174">
        <f>+'Div Financials'!I27+Insurance!I27+Banks!I27</f>
        <v>61032.222247014317</v>
      </c>
      <c r="J27" s="174">
        <f>+'Div Financials'!J27+Insurance!J27+Banks!J27</f>
        <v>82140.678746024991</v>
      </c>
      <c r="K27" s="174">
        <f>+'Div Financials'!K27+Insurance!K27+Banks!K27</f>
        <v>78234.668837201927</v>
      </c>
      <c r="L27" s="174">
        <f>+'Div Financials'!L27+Insurance!L27+Banks!L27</f>
        <v>78149.372754941549</v>
      </c>
      <c r="M27" s="175">
        <f>+'Div Financials'!M27+Insurance!M27+Banks!M27</f>
        <v>79878.143295582355</v>
      </c>
      <c r="N27" s="174">
        <f>+'Div Financials'!N27+Insurance!N27+Banks!N27</f>
        <v>15752.1957137014</v>
      </c>
      <c r="O27" s="174">
        <f>+'Div Financials'!O27+Insurance!O27+Banks!O27</f>
        <v>21296.906568993189</v>
      </c>
      <c r="P27" s="174">
        <f>+'Div Financials'!P27+Insurance!P27+Banks!P27</f>
        <v>19906.099234022509</v>
      </c>
      <c r="Q27" s="174">
        <f>+'Div Financials'!Q27+Insurance!Q27+Banks!Q27</f>
        <v>19043.688554835713</v>
      </c>
      <c r="R27" s="175">
        <f>+'Div Financials'!R27+Insurance!R27+Banks!R27</f>
        <v>79755.102021014551</v>
      </c>
      <c r="S27" s="174">
        <f>+'Div Financials'!S27+Insurance!S27+Banks!S27</f>
        <v>12623.813958212972</v>
      </c>
      <c r="T27" s="174">
        <f>+'Div Financials'!T27+Insurance!T27+Banks!T27</f>
        <v>20122.838206953798</v>
      </c>
      <c r="U27" s="174">
        <f>+'Div Financials'!U27+Insurance!U27+Banks!U27</f>
        <v>14313.752845904473</v>
      </c>
      <c r="V27" s="174">
        <f>+'Div Financials'!V27+Insurance!V27+Banks!V27</f>
        <v>12656.435022651822</v>
      </c>
      <c r="W27" s="175">
        <f>+'Div Financials'!W27+Insurance!W27+Banks!W27</f>
        <v>58177.561961547413</v>
      </c>
      <c r="X27" s="174">
        <f>+'Div Financials'!X27+Insurance!X27+Banks!X27</f>
        <v>14734.902554056844</v>
      </c>
      <c r="Y27" s="174">
        <f>+'Div Financials'!Y27+Insurance!Y27+Banks!Y27</f>
        <v>15107.408149277533</v>
      </c>
      <c r="Z27" s="174"/>
      <c r="AA27" s="174"/>
      <c r="AB27" s="175"/>
      <c r="AC27" s="175"/>
      <c r="AE27" s="174">
        <f>+'Div Financials'!AE27+Insurance!AE27+Banks!AE27</f>
        <v>58177.561961547413</v>
      </c>
      <c r="AF27" s="174">
        <f>+'Div Financials'!AF27+Insurance!AF27+Banks!AF27</f>
        <v>65602.112154789211</v>
      </c>
      <c r="AG27" s="174">
        <f>+'Div Financials'!AG27+Insurance!AG27+Banks!AG27</f>
        <v>68177.319532056732</v>
      </c>
    </row>
    <row r="28" spans="1:37" s="234" customFormat="1" ht="12.75" customHeight="1">
      <c r="A28" s="278"/>
      <c r="B28" s="458" t="s">
        <v>50</v>
      </c>
      <c r="C28" s="386">
        <f t="shared" ref="C28:Y28" si="6">+C27/C24</f>
        <v>0.28891453502332332</v>
      </c>
      <c r="D28" s="384">
        <f t="shared" si="6"/>
        <v>0.27742743363617584</v>
      </c>
      <c r="E28" s="384">
        <f t="shared" si="6"/>
        <v>0.57327988404448937</v>
      </c>
      <c r="F28" s="384">
        <f t="shared" si="6"/>
        <v>0.3437536292168108</v>
      </c>
      <c r="G28" s="384">
        <f t="shared" si="6"/>
        <v>0.27015477306129176</v>
      </c>
      <c r="H28" s="384">
        <f t="shared" si="6"/>
        <v>0.27727461969227613</v>
      </c>
      <c r="I28" s="384">
        <f t="shared" si="6"/>
        <v>0.28642373992794884</v>
      </c>
      <c r="J28" s="384">
        <f t="shared" si="6"/>
        <v>0.31182314201945277</v>
      </c>
      <c r="K28" s="384">
        <f t="shared" si="6"/>
        <v>0.30376134057645982</v>
      </c>
      <c r="L28" s="384">
        <f t="shared" si="6"/>
        <v>0.28392603603621303</v>
      </c>
      <c r="M28" s="385">
        <f t="shared" si="6"/>
        <v>0.28907680297309557</v>
      </c>
      <c r="N28" s="384">
        <f t="shared" si="6"/>
        <v>0.22646318026574944</v>
      </c>
      <c r="O28" s="384">
        <f t="shared" si="6"/>
        <v>0.27925210089015129</v>
      </c>
      <c r="P28" s="384">
        <f t="shared" si="6"/>
        <v>0.28626653514923611</v>
      </c>
      <c r="Q28" s="384">
        <f t="shared" si="6"/>
        <v>0.27104954730553832</v>
      </c>
      <c r="R28" s="385">
        <f t="shared" si="6"/>
        <v>0.27599459337134324</v>
      </c>
      <c r="S28" s="384">
        <f t="shared" si="6"/>
        <v>0.15909258402618981</v>
      </c>
      <c r="T28" s="384">
        <f t="shared" si="6"/>
        <v>0.2330101470733448</v>
      </c>
      <c r="U28" s="384">
        <f t="shared" si="6"/>
        <v>0.17679685696682368</v>
      </c>
      <c r="V28" s="384">
        <f t="shared" si="6"/>
        <v>0.1796781377788178</v>
      </c>
      <c r="W28" s="385">
        <f t="shared" si="6"/>
        <v>0.18514700222937444</v>
      </c>
      <c r="X28" s="384">
        <f t="shared" si="6"/>
        <v>0.17329818059215327</v>
      </c>
      <c r="Y28" s="384">
        <f t="shared" si="6"/>
        <v>0.1763483763805434</v>
      </c>
      <c r="Z28" s="384"/>
      <c r="AA28" s="384"/>
      <c r="AB28" s="385"/>
      <c r="AC28" s="385"/>
      <c r="AE28" s="384">
        <f>INDEX(C28:AD28,1,MATCH(AE$2,$C$2:$AD$2,0))</f>
        <v>0.18514700222937444</v>
      </c>
      <c r="AF28" s="384">
        <f>+AF27/AF24</f>
        <v>0.19719197911975528</v>
      </c>
      <c r="AG28" s="384">
        <f>+AG27/AG24</f>
        <v>0.20370058700807792</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f>+'Div Financials'!C30+Insurance!C30+Banks!C30</f>
        <v>2605.6741887223152</v>
      </c>
      <c r="D30" s="174">
        <f>+'Div Financials'!D30+Insurance!D30+Banks!D30</f>
        <v>3078.4313060500767</v>
      </c>
      <c r="E30" s="174">
        <f>+'Div Financials'!E30+Insurance!E30+Banks!E30</f>
        <v>-434.78060687897255</v>
      </c>
      <c r="F30" s="174">
        <f>+'Div Financials'!F30+Insurance!F30+Banks!F30</f>
        <v>1074.8957176191925</v>
      </c>
      <c r="G30" s="174">
        <f>+'Div Financials'!G30+Insurance!G30+Banks!G30</f>
        <v>3528.7009934073194</v>
      </c>
      <c r="H30" s="174">
        <f>+'Div Financials'!H30+Insurance!H30+Banks!H30</f>
        <v>2214.4036603261575</v>
      </c>
      <c r="I30" s="174">
        <f>+'Div Financials'!I30+Insurance!I30+Banks!I30</f>
        <v>2411.280962575368</v>
      </c>
      <c r="J30" s="174">
        <f>+'Div Financials'!J30+Insurance!J30+Banks!J30</f>
        <v>2905.072999732477</v>
      </c>
      <c r="K30" s="174">
        <f>+'Div Financials'!K30+Insurance!K30+Banks!K30</f>
        <v>2875.1915994614033</v>
      </c>
      <c r="L30" s="174">
        <f>+'Div Financials'!L30+Insurance!L30+Banks!L30</f>
        <v>1925.3541293690391</v>
      </c>
      <c r="M30" s="175">
        <f>+'Div Financials'!M30+Insurance!M30+Banks!M30</f>
        <v>1932.6813555259162</v>
      </c>
      <c r="N30" s="174">
        <f>+'Div Financials'!N30+Insurance!N30+Banks!N30</f>
        <v>537.70113886291529</v>
      </c>
      <c r="O30" s="174">
        <f>+'Div Financials'!O30+Insurance!O30+Banks!O30</f>
        <v>457.39462087314723</v>
      </c>
      <c r="P30" s="174">
        <f>+'Div Financials'!P30+Insurance!P30+Banks!P30</f>
        <v>487.73560265314825</v>
      </c>
      <c r="Q30" s="174">
        <f>+'Div Financials'!Q30+Insurance!Q30+Banks!Q30</f>
        <v>575.46167544339892</v>
      </c>
      <c r="R30" s="175">
        <f>+'Div Financials'!R30+Insurance!R30+Banks!R30</f>
        <v>2058.9247943566343</v>
      </c>
      <c r="S30" s="174">
        <f>+'Div Financials'!S30+Insurance!S30+Banks!S30</f>
        <v>605.43522739061291</v>
      </c>
      <c r="T30" s="174">
        <f>+'Div Financials'!T30+Insurance!T30+Banks!T30</f>
        <v>411.99472352311273</v>
      </c>
      <c r="U30" s="174">
        <f>+'Div Financials'!U30+Insurance!U30+Banks!U30</f>
        <v>418.27515369718463</v>
      </c>
      <c r="V30" s="174">
        <f>+'Div Financials'!V30+Insurance!V30+Banks!V30</f>
        <v>151.17747549893758</v>
      </c>
      <c r="W30" s="175">
        <f>+'Div Financials'!W30+Insurance!W30+Banks!W30</f>
        <v>1594.0088228102977</v>
      </c>
      <c r="X30" s="174">
        <f>+'Div Financials'!X30+Insurance!X30+Banks!X30</f>
        <v>789.47913081255706</v>
      </c>
      <c r="Y30" s="174">
        <f>+'Div Financials'!Y30+Insurance!Y30+Banks!Y30</f>
        <v>803.32425903446119</v>
      </c>
      <c r="Z30" s="174"/>
      <c r="AA30" s="174"/>
      <c r="AB30" s="175"/>
      <c r="AC30" s="175"/>
      <c r="AE30" s="174">
        <f>+'Div Financials'!AE30+Insurance!AE30+Banks!AE30</f>
        <v>1594.0088228102977</v>
      </c>
      <c r="AF30" s="174">
        <f>+'Div Financials'!AF30+Insurance!AF30+Banks!AF30</f>
        <v>3000.419525409729</v>
      </c>
      <c r="AG30" s="174">
        <f>+'Div Financials'!AG30+Insurance!AG30+Banks!AG30</f>
        <v>3050.4899801552679</v>
      </c>
    </row>
    <row r="31" spans="1:37" s="234" customFormat="1" ht="12.75" customHeight="1">
      <c r="A31" s="278"/>
      <c r="B31" s="458" t="s">
        <v>49</v>
      </c>
      <c r="C31" s="386">
        <f t="shared" ref="C31:Y31" si="7">+C30/C24</f>
        <v>1.0705278008651557E-2</v>
      </c>
      <c r="D31" s="384">
        <f t="shared" si="7"/>
        <v>1.5563827378505946E-2</v>
      </c>
      <c r="E31" s="384">
        <f t="shared" si="7"/>
        <v>9.9628387557157676E-3</v>
      </c>
      <c r="F31" s="384">
        <f t="shared" si="7"/>
        <v>1.0093946901403875E-2</v>
      </c>
      <c r="G31" s="384">
        <f t="shared" si="7"/>
        <v>1.9953487088730303E-2</v>
      </c>
      <c r="H31" s="384">
        <f t="shared" si="7"/>
        <v>1.2497416067230946E-2</v>
      </c>
      <c r="I31" s="384">
        <f t="shared" si="7"/>
        <v>1.1316122629824244E-2</v>
      </c>
      <c r="J31" s="384">
        <f t="shared" si="7"/>
        <v>1.1028262785280372E-2</v>
      </c>
      <c r="K31" s="384">
        <f t="shared" si="7"/>
        <v>1.1163491424549473E-2</v>
      </c>
      <c r="L31" s="384">
        <f t="shared" si="7"/>
        <v>6.9950422715726653E-3</v>
      </c>
      <c r="M31" s="385">
        <f t="shared" si="7"/>
        <v>6.9943206535703116E-3</v>
      </c>
      <c r="N31" s="384">
        <f t="shared" si="7"/>
        <v>7.7303197695477435E-3</v>
      </c>
      <c r="O31" s="384">
        <f t="shared" si="7"/>
        <v>5.9975099388680361E-3</v>
      </c>
      <c r="P31" s="384">
        <f t="shared" si="7"/>
        <v>7.0140502867485823E-3</v>
      </c>
      <c r="Q31" s="384">
        <f t="shared" si="7"/>
        <v>8.1905680284302205E-3</v>
      </c>
      <c r="R31" s="385">
        <f t="shared" si="7"/>
        <v>7.1249625039775883E-3</v>
      </c>
      <c r="S31" s="384">
        <f t="shared" si="7"/>
        <v>7.6300439078786555E-3</v>
      </c>
      <c r="T31" s="384">
        <f t="shared" si="7"/>
        <v>4.7706466719186959E-3</v>
      </c>
      <c r="U31" s="384">
        <f t="shared" si="7"/>
        <v>5.1663413024583714E-3</v>
      </c>
      <c r="V31" s="384">
        <f t="shared" si="7"/>
        <v>2.1462036681843297E-3</v>
      </c>
      <c r="W31" s="385">
        <f t="shared" si="7"/>
        <v>5.0728484508437265E-3</v>
      </c>
      <c r="X31" s="384">
        <f t="shared" si="7"/>
        <v>9.2851171891613522E-3</v>
      </c>
      <c r="Y31" s="384">
        <f t="shared" si="7"/>
        <v>9.3771828620784967E-3</v>
      </c>
      <c r="Z31" s="384"/>
      <c r="AA31" s="384"/>
      <c r="AB31" s="385"/>
      <c r="AC31" s="385"/>
      <c r="AE31" s="384">
        <f>INDEX(C31:AD31,1,MATCH(AE$2,$C$2:$AD$2,0))</f>
        <v>5.0728484508437265E-3</v>
      </c>
      <c r="AF31" s="384">
        <f>+AF30/AF24</f>
        <v>9.0188965716389343E-3</v>
      </c>
      <c r="AG31" s="384">
        <f>+AG30/AG24</f>
        <v>9.1142714891821793E-3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f>+'Div Financials'!C33+Insurance!C33+Banks!C33</f>
        <v>221.3200352912074</v>
      </c>
      <c r="D33" s="174">
        <f>+'Div Financials'!D33+Insurance!D33+Banks!D33</f>
        <v>258.88233510701809</v>
      </c>
      <c r="E33" s="174">
        <f>+'Div Financials'!E33+Insurance!E33+Banks!E33</f>
        <v>-424.64694278031402</v>
      </c>
      <c r="F33" s="174">
        <f>+'Div Financials'!F33+Insurance!F33+Banks!F33</f>
        <v>1844.1755048398834</v>
      </c>
      <c r="G33" s="174">
        <f>+'Div Financials'!G33+Insurance!G33+Banks!G33</f>
        <v>140.60590236480886</v>
      </c>
      <c r="H33" s="174">
        <f>+'Div Financials'!H33+Insurance!H33+Banks!H33</f>
        <v>194.8278883563967</v>
      </c>
      <c r="I33" s="174">
        <f>+'Div Financials'!I33+Insurance!I33+Banks!I33</f>
        <v>64.857444561774031</v>
      </c>
      <c r="J33" s="174">
        <f>+'Div Financials'!J33+Insurance!J33+Banks!J33</f>
        <v>58.78125</v>
      </c>
      <c r="K33" s="174">
        <f>+'Div Financials'!K33+Insurance!K33+Banks!K33</f>
        <v>29.820771870791354</v>
      </c>
      <c r="L33" s="174">
        <f>+'Div Financials'!L33+Insurance!L33+Banks!L33</f>
        <v>25.718193021286403</v>
      </c>
      <c r="M33" s="175">
        <f>+'Div Financials'!M33+Insurance!M33+Banks!M33</f>
        <v>50.062450394502974</v>
      </c>
      <c r="N33" s="174">
        <f>+'Div Financials'!N33+Insurance!N33+Banks!N33</f>
        <v>25.405056523917501</v>
      </c>
      <c r="O33" s="174">
        <f>+'Div Financials'!O33+Insurance!O33+Banks!O33</f>
        <v>13.683770407837534</v>
      </c>
      <c r="P33" s="174">
        <f>+'Div Financials'!P33+Insurance!P33+Banks!P33</f>
        <v>19.632183908045977</v>
      </c>
      <c r="Q33" s="174">
        <f>+'Div Financials'!Q33+Insurance!Q33+Banks!Q33</f>
        <v>-7.8262687809192508</v>
      </c>
      <c r="R33" s="175">
        <f>+'Div Financials'!R33+Insurance!R33+Banks!R33</f>
        <v>50.927429442041223</v>
      </c>
      <c r="S33" s="174">
        <f>+'Div Financials'!S33+Insurance!S33+Banks!S33</f>
        <v>22.524947783708519</v>
      </c>
      <c r="T33" s="174">
        <f>+'Div Financials'!T33+Insurance!T33+Banks!T33</f>
        <v>17.66355140186916</v>
      </c>
      <c r="U33" s="174">
        <f>+'Div Financials'!U33+Insurance!U33+Banks!U33</f>
        <v>20.619260654579701</v>
      </c>
      <c r="V33" s="174">
        <f>+'Div Financials'!V33+Insurance!V33+Banks!V33</f>
        <v>13.727445394112062</v>
      </c>
      <c r="W33" s="175">
        <f>+'Div Financials'!W33+Insurance!W33+Banks!W33</f>
        <v>74.538051381596503</v>
      </c>
      <c r="X33" s="174">
        <f>+'Div Financials'!X33+Insurance!X33+Banks!X33</f>
        <v>28.402777777777779</v>
      </c>
      <c r="Y33" s="174">
        <f>+'Div Financials'!Y33+Insurance!Y33+Banks!Y33</f>
        <v>23.541918337762745</v>
      </c>
      <c r="Z33" s="174"/>
      <c r="AA33" s="174"/>
      <c r="AB33" s="175"/>
      <c r="AC33" s="175"/>
      <c r="AE33" s="174">
        <f>+'Div Financials'!AE33+Insurance!AE33+Banks!AE33</f>
        <v>74.538051381596503</v>
      </c>
      <c r="AF33" s="174">
        <f>+'Div Financials'!AF33+Insurance!AF33+Banks!AF33</f>
        <v>74.538051381596503</v>
      </c>
      <c r="AG33" s="174">
        <f>+'Div Financials'!AG33+Insurance!AG33+Banks!AG33</f>
        <v>74.538051381596503</v>
      </c>
    </row>
    <row r="34" spans="1:36" ht="12.75" customHeight="1">
      <c r="M34" s="185"/>
      <c r="R34" s="185"/>
      <c r="W34" s="185"/>
      <c r="AB34" s="185"/>
      <c r="AC34" s="185"/>
    </row>
    <row r="35" spans="1:36" s="171" customFormat="1" ht="12.75" customHeight="1" thickBot="1">
      <c r="A35" s="286"/>
      <c r="B35" s="173" t="s">
        <v>48</v>
      </c>
      <c r="C35" s="170">
        <f t="shared" ref="C35:Y35" si="8">+C24-C27-C30+C33</f>
        <v>170694.48047075435</v>
      </c>
      <c r="D35" s="170">
        <f t="shared" si="8"/>
        <v>140100.95220727511</v>
      </c>
      <c r="E35" s="170">
        <f t="shared" si="8"/>
        <v>-18612.031717847571</v>
      </c>
      <c r="F35" s="170">
        <f t="shared" si="8"/>
        <v>70652.390977341944</v>
      </c>
      <c r="G35" s="170">
        <f t="shared" si="8"/>
        <v>125682.35589728599</v>
      </c>
      <c r="H35" s="170">
        <f t="shared" si="8"/>
        <v>126039.35408637175</v>
      </c>
      <c r="I35" s="170">
        <f t="shared" si="8"/>
        <v>149705.02621819262</v>
      </c>
      <c r="J35" s="170">
        <f t="shared" si="8"/>
        <v>178433.75643957924</v>
      </c>
      <c r="K35" s="170">
        <f t="shared" si="8"/>
        <v>176473.04029177115</v>
      </c>
      <c r="L35" s="170">
        <f t="shared" si="8"/>
        <v>195196.52301815237</v>
      </c>
      <c r="M35" s="172">
        <f t="shared" si="8"/>
        <v>194560.76368462897</v>
      </c>
      <c r="N35" s="170">
        <f t="shared" si="8"/>
        <v>53292.933367805454</v>
      </c>
      <c r="O35" s="170">
        <f t="shared" si="8"/>
        <v>54523.469765943548</v>
      </c>
      <c r="P35" s="170">
        <f t="shared" si="8"/>
        <v>49162.738588530774</v>
      </c>
      <c r="Q35" s="170">
        <f t="shared" si="8"/>
        <v>50632.091424668601</v>
      </c>
      <c r="R35" s="172">
        <f t="shared" si="8"/>
        <v>207210.32232782964</v>
      </c>
      <c r="S35" s="170">
        <f t="shared" si="8"/>
        <v>66142.128101738839</v>
      </c>
      <c r="T35" s="170">
        <f t="shared" si="8"/>
        <v>65843.182132225091</v>
      </c>
      <c r="U35" s="170">
        <f t="shared" si="8"/>
        <v>66250.171073472782</v>
      </c>
      <c r="V35" s="170">
        <f t="shared" si="8"/>
        <v>57645.597341210399</v>
      </c>
      <c r="W35" s="172">
        <f t="shared" si="8"/>
        <v>254526.59098777169</v>
      </c>
      <c r="X35" s="170">
        <f t="shared" si="8"/>
        <v>69530.317985975838</v>
      </c>
      <c r="Y35" s="170">
        <f t="shared" si="8"/>
        <v>69780.783660676025</v>
      </c>
      <c r="Z35" s="170"/>
      <c r="AA35" s="170"/>
      <c r="AB35" s="172"/>
      <c r="AC35" s="172"/>
      <c r="AE35" s="170">
        <f>+AE24-AE27-AE30+AE33</f>
        <v>254526.59098777169</v>
      </c>
      <c r="AF35" s="170">
        <f>+AF24-AF27-AF30+AF33</f>
        <v>264153.44933671446</v>
      </c>
      <c r="AG35" s="170">
        <f>+AG24-AG27-AG30+AG33</f>
        <v>263540.50892259629</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f>+'Div Financials'!C37+Insurance!C37+Banks!C37</f>
        <v>515.00553144285152</v>
      </c>
      <c r="D37" s="174">
        <f>+'Div Financials'!D37+Insurance!D37+Banks!D37</f>
        <v>772.50892397215489</v>
      </c>
      <c r="E37" s="174">
        <f>+'Div Financials'!E37+Insurance!E37+Banks!E37</f>
        <v>5249.8171937115312</v>
      </c>
      <c r="F37" s="174">
        <f>+'Div Financials'!F37+Insurance!F37+Banks!F37</f>
        <v>19623.067691606251</v>
      </c>
      <c r="G37" s="174">
        <f>+'Div Financials'!G37+Insurance!G37+Banks!G37</f>
        <v>6605.2317732058164</v>
      </c>
      <c r="H37" s="174">
        <f>+'Div Financials'!H37+Insurance!H37+Banks!H37</f>
        <v>6246.7025339091251</v>
      </c>
      <c r="I37" s="174">
        <f>+'Div Financials'!I37+Insurance!I37+Banks!I37</f>
        <v>4445.898719904244</v>
      </c>
      <c r="J37" s="174">
        <f>+'Div Financials'!J37+Insurance!J37+Banks!J37</f>
        <v>4893.5296302128663</v>
      </c>
      <c r="K37" s="174">
        <f>+'Div Financials'!K37+Insurance!K37+Banks!K37</f>
        <v>5911.4569575395553</v>
      </c>
      <c r="L37" s="174">
        <f>+'Div Financials'!L37+Insurance!L37+Banks!L37</f>
        <v>7639.7234649877764</v>
      </c>
      <c r="M37" s="175">
        <f>+'Div Financials'!M37+Insurance!M37+Banks!M37</f>
        <v>8450.1352260686235</v>
      </c>
      <c r="N37" s="174">
        <f>+'Div Financials'!N37+Insurance!N37+Banks!N37</f>
        <v>2286.3257699450296</v>
      </c>
      <c r="O37" s="174">
        <f>+'Div Financials'!O37+Insurance!O37+Banks!O37</f>
        <v>2339.2903507304645</v>
      </c>
      <c r="P37" s="174">
        <f>+'Div Financials'!P37+Insurance!P37+Banks!P37</f>
        <v>2208.9101292346086</v>
      </c>
      <c r="Q37" s="174">
        <f>+'Div Financials'!Q37+Insurance!Q37+Banks!Q37</f>
        <v>2310.6668966933598</v>
      </c>
      <c r="R37" s="175">
        <f>+'Div Financials'!R37+Insurance!R37+Banks!R37</f>
        <v>9141.9651200016997</v>
      </c>
      <c r="S37" s="174">
        <f>+'Div Financials'!S37+Insurance!S37+Banks!S37</f>
        <v>2160.0163274093516</v>
      </c>
      <c r="T37" s="174">
        <f>+'Div Financials'!T37+Insurance!T37+Banks!T37</f>
        <v>2293.0045798398301</v>
      </c>
      <c r="U37" s="174">
        <f>+'Div Financials'!U37+Insurance!U37+Banks!U37</f>
        <v>2348.4051681206465</v>
      </c>
      <c r="V37" s="174">
        <f>+'Div Financials'!V37+Insurance!V37+Banks!V37</f>
        <v>2239.0847619149413</v>
      </c>
      <c r="W37" s="175">
        <f>+'Div Financials'!W37+Insurance!W37+Banks!W37</f>
        <v>9038.6113363917102</v>
      </c>
      <c r="X37" s="174">
        <f>+'Div Financials'!X37+Insurance!X37+Banks!X37</f>
        <v>2140.8889860803811</v>
      </c>
      <c r="Y37" s="174">
        <f>+'Div Financials'!Y37+Insurance!Y37+Banks!Y37</f>
        <v>2248.4799597995075</v>
      </c>
      <c r="Z37" s="174"/>
      <c r="AA37" s="174"/>
      <c r="AB37" s="175"/>
      <c r="AC37" s="175"/>
      <c r="AE37" s="174">
        <f>+'Div Financials'!AE37+Insurance!AE37+Banks!AE37</f>
        <v>9038.6113363917102</v>
      </c>
      <c r="AF37" s="174">
        <f>+'Div Financials'!AF37+Insurance!AF37+Banks!AF37</f>
        <v>9038.6113363917102</v>
      </c>
      <c r="AG37" s="174">
        <f>+'Div Financials'!AG37+Insurance!AG37+Banks!AG37</f>
        <v>9038.6113363917102</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f>+'Div Financials'!C39+Insurance!C39+Banks!C39</f>
        <v>170179.47493931151</v>
      </c>
      <c r="D39" s="170">
        <f>+'Div Financials'!D39+Insurance!D39+Banks!D39</f>
        <v>139328.44328330294</v>
      </c>
      <c r="E39" s="170">
        <f>+'Div Financials'!E39+Insurance!E39+Banks!E39</f>
        <v>-23861.848911559104</v>
      </c>
      <c r="F39" s="170">
        <f>+'Div Financials'!F39+Insurance!F39+Banks!F39</f>
        <v>51029.3232857357</v>
      </c>
      <c r="G39" s="170">
        <f>+'Div Financials'!G39+Insurance!G39+Banks!G39</f>
        <v>119077.12412408015</v>
      </c>
      <c r="H39" s="170">
        <f>+'Div Financials'!H39+Insurance!H39+Banks!H39</f>
        <v>119792.65155246263</v>
      </c>
      <c r="I39" s="170">
        <f>+'Div Financials'!I39+Insurance!I39+Banks!I39</f>
        <v>145259.12749828838</v>
      </c>
      <c r="J39" s="170">
        <f>+'Div Financials'!J39+Insurance!J39+Banks!J39</f>
        <v>173540.22680936637</v>
      </c>
      <c r="K39" s="170">
        <f>+'Div Financials'!K39+Insurance!K39+Banks!K39</f>
        <v>170561.58333423157</v>
      </c>
      <c r="L39" s="170">
        <f>+'Div Financials'!L39+Insurance!L39+Banks!L39</f>
        <v>187556.79955316463</v>
      </c>
      <c r="M39" s="172">
        <f>+'Div Financials'!M39+Insurance!M39+Banks!M39</f>
        <v>186110.62845856033</v>
      </c>
      <c r="N39" s="170">
        <f>+'Div Financials'!N39+Insurance!N39+Banks!N39</f>
        <v>51006.607597860428</v>
      </c>
      <c r="O39" s="170">
        <f>+'Div Financials'!O39+Insurance!O39+Banks!O39</f>
        <v>52184.17941521309</v>
      </c>
      <c r="P39" s="170">
        <f>+'Div Financials'!P39+Insurance!P39+Banks!P39</f>
        <v>46953.828459296157</v>
      </c>
      <c r="Q39" s="170">
        <f>+'Div Financials'!Q39+Insurance!Q39+Banks!Q39</f>
        <v>48321.424527975236</v>
      </c>
      <c r="R39" s="172">
        <f>+'Div Financials'!R39+Insurance!R39+Banks!R39</f>
        <v>198068.35720782794</v>
      </c>
      <c r="S39" s="170">
        <f>+'Div Financials'!S39+Insurance!S39+Banks!S39</f>
        <v>63982.111774329474</v>
      </c>
      <c r="T39" s="170">
        <f>+'Div Financials'!T39+Insurance!T39+Banks!T39</f>
        <v>63550.17755238527</v>
      </c>
      <c r="U39" s="170">
        <f>+'Div Financials'!U39+Insurance!U39+Banks!U39</f>
        <v>63901.765905352135</v>
      </c>
      <c r="V39" s="170">
        <f>+'Div Financials'!V39+Insurance!V39+Banks!V39</f>
        <v>55406.512579295457</v>
      </c>
      <c r="W39" s="172">
        <f>+'Div Financials'!W39+Insurance!W39+Banks!W39</f>
        <v>245487.97965137998</v>
      </c>
      <c r="X39" s="170">
        <f>+'Div Financials'!X39+Insurance!X39+Banks!X39</f>
        <v>67389.428999895463</v>
      </c>
      <c r="Y39" s="170">
        <f>+'Div Financials'!Y39+Insurance!Y39+Banks!Y39</f>
        <v>67532.30370087651</v>
      </c>
      <c r="Z39" s="170">
        <f>+'Div Financials'!Z39+Insurance!Z39+Banks!Z39</f>
        <v>62021.476998671504</v>
      </c>
      <c r="AA39" s="170">
        <f>+'Div Financials'!AA39+Insurance!AA39+Banks!AA39</f>
        <v>60656.618175374111</v>
      </c>
      <c r="AB39" s="172">
        <f>+'Div Financials'!AB39+Insurance!AB39+Banks!AB39</f>
        <v>253222.57652383385</v>
      </c>
      <c r="AC39" s="172">
        <f>+'Div Financials'!AC39+Insurance!AC39+Banks!AC39</f>
        <v>253626.61849144846</v>
      </c>
      <c r="AE39" s="170">
        <f>+'Div Financials'!AE39+Insurance!AE39+Banks!AE39</f>
        <v>245487.97965138001</v>
      </c>
      <c r="AF39" s="170">
        <f>+'Div Financials'!AF39+Insurance!AF39+Banks!AF39</f>
        <v>255114.83800032281</v>
      </c>
      <c r="AG39" s="170">
        <f>+'Div Financials'!AG39+Insurance!AG39+Banks!AG39</f>
        <v>254501.89758620458</v>
      </c>
      <c r="AI39" s="245">
        <f>+AF39/AB39-1</f>
        <v>7.472720254510401E-3</v>
      </c>
      <c r="AJ39" s="245">
        <f>+AG39/AC39-1</f>
        <v>3.4510537575362932E-3</v>
      </c>
    </row>
    <row r="40" spans="1:36" s="234" customFormat="1" ht="12.75" customHeight="1" thickTop="1">
      <c r="A40" s="278"/>
      <c r="B40" s="458" t="s">
        <v>47</v>
      </c>
      <c r="C40" s="386">
        <v>0.14058272811473774</v>
      </c>
      <c r="D40" s="386">
        <v>0.10372089662278737</v>
      </c>
      <c r="E40" s="386">
        <v>-2.0565649150453953E-2</v>
      </c>
      <c r="F40" s="386">
        <v>4.3177702917504633E-2</v>
      </c>
      <c r="G40" s="386">
        <v>0.10453349713431172</v>
      </c>
      <c r="H40" s="386">
        <v>0.10471106730798914</v>
      </c>
      <c r="I40" s="386">
        <v>0.11798653717785415</v>
      </c>
      <c r="J40" s="386">
        <v>0.13947000923424954</v>
      </c>
      <c r="K40" s="386">
        <v>0.13431566700063743</v>
      </c>
      <c r="L40" s="386">
        <v>0.14831158556903862</v>
      </c>
      <c r="M40" s="459">
        <v>0.14238481876960976</v>
      </c>
      <c r="N40" s="386">
        <v>0.14874584997738644</v>
      </c>
      <c r="O40" s="386">
        <v>0.15178549148254644</v>
      </c>
      <c r="P40" s="386">
        <v>0.1323095422369113</v>
      </c>
      <c r="Q40" s="386">
        <v>0.13515653045182116</v>
      </c>
      <c r="R40" s="459">
        <v>0.14171564783153676</v>
      </c>
      <c r="S40" s="386">
        <v>0.19580052601103404</v>
      </c>
      <c r="T40" s="386">
        <v>0.18479147543594585</v>
      </c>
      <c r="U40" s="386">
        <v>0.18023490434897299</v>
      </c>
      <c r="V40" s="386">
        <v>0.15998586897211678</v>
      </c>
      <c r="W40" s="459">
        <v>0.1829391765330699</v>
      </c>
      <c r="X40" s="386">
        <v>0.19067627390350395</v>
      </c>
      <c r="Y40" s="386">
        <v>0.19087308437334044</v>
      </c>
      <c r="Z40" s="386">
        <v>0.17347908956052469</v>
      </c>
      <c r="AA40" s="386">
        <v>0.17518179736129169</v>
      </c>
      <c r="AB40" s="459">
        <v>0.17695913317962753</v>
      </c>
      <c r="AC40" s="459">
        <v>0.17629176932760238</v>
      </c>
      <c r="AE40" s="384">
        <f>INDEX(C40:AD40,1,MATCH(AE$2,$C$2:$AD$2,0))</f>
        <v>0.1829391765330699</v>
      </c>
      <c r="AF40" s="384">
        <f>+AF39/AF$3</f>
        <v>0.17821165552416207</v>
      </c>
      <c r="AG40" s="384">
        <f>+AG39/AG$3</f>
        <v>0.1768292275092456</v>
      </c>
    </row>
    <row r="41" spans="1:36">
      <c r="A41" s="168"/>
      <c r="B41" s="458" t="s">
        <v>46</v>
      </c>
      <c r="C41" s="386"/>
      <c r="D41" s="384">
        <v>-0.18151082643573302</v>
      </c>
      <c r="E41" s="384">
        <v>-1.1712632995047516</v>
      </c>
      <c r="F41" s="384">
        <v>-3.1342468550735698</v>
      </c>
      <c r="G41" s="384">
        <v>1.3282593211765583</v>
      </c>
      <c r="H41" s="384">
        <v>6.0089411265664694E-3</v>
      </c>
      <c r="I41" s="384">
        <v>0.21258796441844208</v>
      </c>
      <c r="J41" s="384">
        <v>0.18143890891018777</v>
      </c>
      <c r="K41" s="384">
        <v>-2.2123678604338837E-2</v>
      </c>
      <c r="L41" s="384">
        <v>9.9642697298542471E-2</v>
      </c>
      <c r="M41" s="385">
        <v>-7.7105767322195318E-3</v>
      </c>
      <c r="N41" s="384"/>
      <c r="O41" s="384"/>
      <c r="P41" s="384"/>
      <c r="Q41" s="384"/>
      <c r="R41" s="385">
        <v>6.425064945675607E-2</v>
      </c>
      <c r="S41" s="384">
        <v>0.25438869173125189</v>
      </c>
      <c r="T41" s="384">
        <v>0.21780543958996668</v>
      </c>
      <c r="U41" s="384">
        <v>0.36094900037273758</v>
      </c>
      <c r="V41" s="384">
        <v>0.14662415523818861</v>
      </c>
      <c r="W41" s="385">
        <v>0.23941038897897204</v>
      </c>
      <c r="X41" s="384">
        <v>5.3254216390730136E-2</v>
      </c>
      <c r="Y41" s="384">
        <v>6.2661133325846441E-2</v>
      </c>
      <c r="Z41" s="384">
        <v>-2.9424678333077603E-2</v>
      </c>
      <c r="AA41" s="384">
        <v>9.4756109916950937E-2</v>
      </c>
      <c r="AB41" s="385">
        <v>3.1507028912119095E-2</v>
      </c>
      <c r="AC41" s="385">
        <v>1.5956000968053718E-3</v>
      </c>
      <c r="AD41" s="234"/>
      <c r="AE41" s="384">
        <f>INDEX(C41:AD41,1,MATCH(AE$2,$C$2:$AD$2,0))</f>
        <v>0.23941038897897204</v>
      </c>
      <c r="AF41" s="386">
        <f>+AF39/AE39-1</f>
        <v>3.9215192379741026E-2</v>
      </c>
      <c r="AG41" s="386">
        <f>+AG39/AF39-1</f>
        <v>-2.402605896711707E-3</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f>+'Div Financials'!C43+Insurance!C43+Banks!C43</f>
        <v>2944789.3172779074</v>
      </c>
      <c r="D43" s="174">
        <f>+'Div Financials'!D43+Insurance!D43+Banks!D43</f>
        <v>3563473.811066079</v>
      </c>
      <c r="E43" s="174">
        <f>+'Div Financials'!E43+Insurance!E43+Banks!E43</f>
        <v>4181158.2594673079</v>
      </c>
      <c r="F43" s="174">
        <f>+'Div Financials'!F43+Insurance!F43+Banks!F43</f>
        <v>3945465.8335403702</v>
      </c>
      <c r="G43" s="174">
        <f>+'Div Financials'!G43+Insurance!G43+Banks!G43</f>
        <v>3870052.94026832</v>
      </c>
      <c r="H43" s="174">
        <f>+'Div Financials'!H43+Insurance!H43+Banks!H43</f>
        <v>3738060.6510581439</v>
      </c>
      <c r="I43" s="174">
        <f>+'Div Financials'!I43+Insurance!I43+Banks!I43</f>
        <v>3444453.1331268889</v>
      </c>
      <c r="J43" s="174">
        <f>+'Div Financials'!J43+Insurance!J43+Banks!J43</f>
        <v>3196069.0507068573</v>
      </c>
      <c r="K43" s="174">
        <f>+'Div Financials'!K43+Insurance!K43+Banks!K43</f>
        <v>3162786.7201998127</v>
      </c>
      <c r="L43" s="174">
        <f>+'Div Financials'!L43+Insurance!L43+Banks!L43</f>
        <v>3053403.744697636</v>
      </c>
      <c r="M43" s="175">
        <f>+'Div Financials'!M43+Insurance!M43+Banks!M43</f>
        <v>3038645.7817061511</v>
      </c>
      <c r="N43" s="174">
        <f>+'Div Financials'!N43+Insurance!N43+Banks!N43</f>
        <v>3039825.1941738995</v>
      </c>
      <c r="O43" s="174">
        <f>+'Div Financials'!O43+Insurance!O43+Banks!O43</f>
        <v>3125300.3614555858</v>
      </c>
      <c r="P43" s="174">
        <f>+'Div Financials'!P43+Insurance!P43+Banks!P43</f>
        <v>3173162.5275271069</v>
      </c>
      <c r="Q43" s="174">
        <f>+'Div Financials'!Q43+Insurance!Q43+Banks!Q43</f>
        <v>3189479.9309943519</v>
      </c>
      <c r="R43" s="175">
        <f>+'Div Financials'!R43+Insurance!R43+Banks!R43</f>
        <v>3131895.2403211715</v>
      </c>
      <c r="S43" s="174">
        <f>+'Div Financials'!S43+Insurance!S43+Banks!S43</f>
        <v>3220633.1367486417</v>
      </c>
      <c r="T43" s="174">
        <f>+'Div Financials'!T43+Insurance!T43+Banks!T43</f>
        <v>3257399.6389364908</v>
      </c>
      <c r="U43" s="174">
        <f>+'Div Financials'!U43+Insurance!U43+Banks!U43</f>
        <v>3254883.3267914858</v>
      </c>
      <c r="V43" s="174">
        <f>+'Div Financials'!V43+Insurance!V43+Banks!V43</f>
        <v>3263162.715171739</v>
      </c>
      <c r="W43" s="175">
        <f>+'Div Financials'!W43+Insurance!W43+Banks!W43</f>
        <v>3248891.9433536208</v>
      </c>
      <c r="X43" s="174">
        <f>+'Div Financials'!X43+Insurance!X43+Banks!X43</f>
        <v>3331620.4453027826</v>
      </c>
      <c r="Y43" s="174">
        <f>+'Div Financials'!Y43+Insurance!Y43+Banks!Y43</f>
        <v>3443510.8677673079</v>
      </c>
      <c r="Z43" s="174"/>
      <c r="AA43" s="174"/>
      <c r="AB43" s="175"/>
      <c r="AC43" s="175"/>
      <c r="AE43" s="174">
        <f>+'Div Financials'!AE43+Insurance!AE43+Banks!AE43</f>
        <v>3248891.9433536208</v>
      </c>
      <c r="AF43" s="174">
        <f>+'Div Financials'!AF43+Insurance!AF43+Banks!AF43</f>
        <v>3442292.8227582755</v>
      </c>
      <c r="AG43" s="268">
        <f>+'Div Financials'!AG43+Insurance!AG43+Banks!AG43</f>
        <v>3442292.8227582755</v>
      </c>
    </row>
    <row r="44" spans="1:36" ht="12.75" customHeight="1">
      <c r="B44" s="168" t="s">
        <v>40</v>
      </c>
      <c r="C44" s="174">
        <f>+'Div Financials'!C44+Insurance!C44+Banks!C44</f>
        <v>1417658.4251631214</v>
      </c>
      <c r="D44" s="174">
        <f>+'Div Financials'!D44+Insurance!D44+Banks!D44</f>
        <v>1599657.1781651529</v>
      </c>
      <c r="E44" s="174">
        <f>+'Div Financials'!E44+Insurance!E44+Banks!E44</f>
        <v>1799700.8732289933</v>
      </c>
      <c r="F44" s="174">
        <f>+'Div Financials'!F44+Insurance!F44+Banks!F44</f>
        <v>1952769.5849542711</v>
      </c>
      <c r="G44" s="174">
        <f>+'Div Financials'!G44+Insurance!G44+Banks!G44</f>
        <v>2019449.7699972601</v>
      </c>
      <c r="H44" s="174">
        <f>+'Div Financials'!H44+Insurance!H44+Banks!H44</f>
        <v>2365418.9404587746</v>
      </c>
      <c r="I44" s="174">
        <f>+'Div Financials'!I44+Insurance!I44+Banks!I44</f>
        <v>2437663.5731317322</v>
      </c>
      <c r="J44" s="174">
        <f>+'Div Financials'!J44+Insurance!J44+Banks!J44</f>
        <v>2501485.9667083519</v>
      </c>
      <c r="K44" s="174">
        <f>+'Div Financials'!K44+Insurance!K44+Banks!K44</f>
        <v>2691971.4419360957</v>
      </c>
      <c r="L44" s="174">
        <f>+'Div Financials'!L44+Insurance!L44+Banks!L44</f>
        <v>2683392.8584526563</v>
      </c>
      <c r="M44" s="175">
        <f>+'Div Financials'!M44+Insurance!M44+Banks!M44</f>
        <v>2656278.8918367093</v>
      </c>
      <c r="N44" s="174">
        <f>+'Div Financials'!N44+Insurance!N44+Banks!N44</f>
        <v>2651102.2845396493</v>
      </c>
      <c r="O44" s="174">
        <f>+'Div Financials'!O44+Insurance!O44+Banks!O44</f>
        <v>2713687.4771113805</v>
      </c>
      <c r="P44" s="174">
        <f>+'Div Financials'!P44+Insurance!P44+Banks!P44</f>
        <v>2706934.1325475951</v>
      </c>
      <c r="Q44" s="174">
        <f>+'Div Financials'!Q44+Insurance!Q44+Banks!Q44</f>
        <v>2704925.2769412436</v>
      </c>
      <c r="R44" s="175">
        <f>+'Div Financials'!R44+Insurance!R44+Banks!R44</f>
        <v>2694139.7124054264</v>
      </c>
      <c r="S44" s="174">
        <f>+'Div Financials'!S44+Insurance!S44+Banks!S44</f>
        <v>2769022.7840415942</v>
      </c>
      <c r="T44" s="174">
        <f>+'Div Financials'!T44+Insurance!T44+Banks!T44</f>
        <v>2804264.734507476</v>
      </c>
      <c r="U44" s="174">
        <f>+'Div Financials'!U44+Insurance!U44+Banks!U44</f>
        <v>2760603.0450385488</v>
      </c>
      <c r="V44" s="174">
        <f>+'Div Financials'!V44+Insurance!V44+Banks!V44</f>
        <v>2794046.6033134172</v>
      </c>
      <c r="W44" s="175">
        <f>+'Div Financials'!W44+Insurance!W44+Banks!W44</f>
        <v>2781974.0472374735</v>
      </c>
      <c r="X44" s="174">
        <f>+'Div Financials'!X44+Insurance!X44+Banks!X44</f>
        <v>2793376.5414696424</v>
      </c>
      <c r="Y44" s="174">
        <f>+'Div Financials'!Y44+Insurance!Y44+Banks!Y44</f>
        <v>2774344.4891640143</v>
      </c>
      <c r="Z44" s="174"/>
      <c r="AA44" s="174"/>
      <c r="AB44" s="175"/>
      <c r="AC44" s="175"/>
      <c r="AE44" s="174">
        <f>+'Div Financials'!AE44+Insurance!AE44+Banks!AE44</f>
        <v>2781974.0472374735</v>
      </c>
      <c r="AF44" s="456">
        <f>+'Div Financials'!AF44+Insurance!AF44+Banks!AF44</f>
        <v>2743095.7428512247</v>
      </c>
      <c r="AG44" s="292">
        <f>+'Div Financials'!AG44+Insurance!AG44+Banks!AG44</f>
        <v>2743095.7428512247</v>
      </c>
    </row>
    <row r="45" spans="1:36" ht="12.75" customHeight="1">
      <c r="M45" s="185"/>
      <c r="R45" s="185"/>
      <c r="W45" s="185"/>
      <c r="AB45" s="185"/>
      <c r="AC45" s="185"/>
    </row>
  </sheetData>
  <mergeCells count="1">
    <mergeCell ref="AI1:AJ1"/>
  </mergeCells>
  <pageMargins left="0.7" right="0.7" top="0.75" bottom="0.75" header="0.3" footer="0.3"/>
  <pageSetup orientation="portrait" horizontalDpi="90" verticalDpi="90"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72</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313312.10270952003</v>
      </c>
      <c r="D3" s="179">
        <v>376593.85346207197</v>
      </c>
      <c r="E3" s="179">
        <v>322067.10213426704</v>
      </c>
      <c r="F3" s="179">
        <v>273464.30797160498</v>
      </c>
      <c r="G3" s="179">
        <v>302709.01430862909</v>
      </c>
      <c r="H3" s="179">
        <v>316032.30341558327</v>
      </c>
      <c r="I3" s="179">
        <v>334334.35860439064</v>
      </c>
      <c r="J3" s="179">
        <v>355640.07049365347</v>
      </c>
      <c r="K3" s="179">
        <v>379030.61303087883</v>
      </c>
      <c r="L3" s="179">
        <v>393078.97620863398</v>
      </c>
      <c r="M3" s="180">
        <v>413000.08108061575</v>
      </c>
      <c r="N3" s="179">
        <v>113745.85008705637</v>
      </c>
      <c r="O3" s="179">
        <v>110520.76633294293</v>
      </c>
      <c r="P3" s="179">
        <v>114778.70127010068</v>
      </c>
      <c r="Q3" s="179">
        <v>116708.3292199897</v>
      </c>
      <c r="R3" s="180">
        <v>457879.81781250337</v>
      </c>
      <c r="S3" s="179">
        <v>105983.95611905438</v>
      </c>
      <c r="T3" s="179">
        <v>114946.51336386494</v>
      </c>
      <c r="U3" s="179">
        <v>126506.02797476682</v>
      </c>
      <c r="V3" s="179">
        <v>119607.39901364458</v>
      </c>
      <c r="W3" s="180">
        <v>441603.78518543555</v>
      </c>
      <c r="X3" s="179">
        <v>121293.55722843792</v>
      </c>
      <c r="Y3" s="179">
        <v>117534.72823988425</v>
      </c>
      <c r="Z3" s="179">
        <v>122284.55824018239</v>
      </c>
      <c r="AA3" s="179">
        <v>119062.45128156299</v>
      </c>
      <c r="AB3" s="180">
        <v>507283.6379193982</v>
      </c>
      <c r="AC3" s="180">
        <v>495499.8912225102</v>
      </c>
      <c r="AE3" s="179">
        <f>INDEX(C3:AD3,1,MATCH(AE$2,$C$2:$AD$2,0))</f>
        <v>441603.78518543555</v>
      </c>
      <c r="AF3" s="179">
        <f>+AE3*(1+AF4)</f>
        <v>507844.35296325083</v>
      </c>
      <c r="AG3" s="179">
        <f>+AF3*(1+AG4)</f>
        <v>496163.93284509605</v>
      </c>
      <c r="AI3" s="245">
        <f>+AF3/AB3-1</f>
        <v>1.10532846309086E-3</v>
      </c>
      <c r="AJ3" s="245">
        <f>+AG3/AC3-1</f>
        <v>1.3401448402894367E-3</v>
      </c>
    </row>
    <row r="4" spans="1:37" s="234" customFormat="1" ht="12.75" customHeight="1">
      <c r="A4" s="278"/>
      <c r="B4" s="458" t="s">
        <v>60</v>
      </c>
      <c r="C4" s="386"/>
      <c r="D4" s="384">
        <v>0.20086379111533659</v>
      </c>
      <c r="E4" s="384">
        <v>-0.14478927583797252</v>
      </c>
      <c r="F4" s="384">
        <v>-0.15090890637566567</v>
      </c>
      <c r="G4" s="384">
        <v>0.10694158427453981</v>
      </c>
      <c r="H4" s="384">
        <v>1.2246264264075046E-2</v>
      </c>
      <c r="I4" s="384">
        <v>5.791197605752374E-2</v>
      </c>
      <c r="J4" s="384">
        <v>6.3725762372132788E-2</v>
      </c>
      <c r="K4" s="384">
        <v>6.5770267407600169E-2</v>
      </c>
      <c r="L4" s="384">
        <v>3.7063927542471786E-2</v>
      </c>
      <c r="M4" s="385">
        <v>5.067964983557971E-2</v>
      </c>
      <c r="N4" s="384"/>
      <c r="O4" s="384"/>
      <c r="P4" s="384"/>
      <c r="Q4" s="384"/>
      <c r="R4" s="385">
        <v>0.10866762208486658</v>
      </c>
      <c r="S4" s="384">
        <v>-6.8238920031468142E-2</v>
      </c>
      <c r="T4" s="384">
        <v>4.0044483745158566E-2</v>
      </c>
      <c r="U4" s="384">
        <v>0.10217336992748383</v>
      </c>
      <c r="V4" s="384">
        <v>2.4840299000341792E-2</v>
      </c>
      <c r="W4" s="385">
        <v>-3.5546516779939585E-2</v>
      </c>
      <c r="X4" s="384">
        <v>0.14445206302910507</v>
      </c>
      <c r="Y4" s="384">
        <v>2.2516688851851319E-2</v>
      </c>
      <c r="Z4" s="384">
        <v>-3.3369712117010342E-2</v>
      </c>
      <c r="AA4" s="384">
        <v>-4.5561373006650641E-3</v>
      </c>
      <c r="AB4" s="385">
        <v>0.14873027572982145</v>
      </c>
      <c r="AC4" s="385">
        <f>+AC3/AB3-1</f>
        <v>-2.3229108561865996E-2</v>
      </c>
      <c r="AE4" s="384">
        <f>INDEX(C4:AD4,1,MATCH(AE$2,$C$2:$AD$2,0))</f>
        <v>-3.5546516779939585E-2</v>
      </c>
      <c r="AF4" s="476">
        <v>0.15</v>
      </c>
      <c r="AG4" s="476">
        <v>-2.3E-2</v>
      </c>
    </row>
    <row r="5" spans="1:37" s="187" customFormat="1" ht="12.75" customHeight="1">
      <c r="A5" s="313"/>
      <c r="B5" s="458" t="s">
        <v>93</v>
      </c>
      <c r="C5" s="384"/>
      <c r="D5" s="384"/>
      <c r="E5" s="384"/>
      <c r="F5" s="384"/>
      <c r="G5" s="384"/>
      <c r="H5" s="384"/>
      <c r="I5" s="384"/>
      <c r="J5" s="384"/>
      <c r="K5" s="384"/>
      <c r="L5" s="384"/>
      <c r="M5" s="385"/>
      <c r="N5" s="384"/>
      <c r="O5" s="384">
        <v>-2.8353419062278729E-2</v>
      </c>
      <c r="P5" s="384">
        <v>3.8526107612489202E-2</v>
      </c>
      <c r="Q5" s="384">
        <v>1.6811724897881186E-2</v>
      </c>
      <c r="R5" s="385"/>
      <c r="S5" s="384">
        <v>-9.189038325379828E-2</v>
      </c>
      <c r="T5" s="384">
        <v>8.4565226407879113E-2</v>
      </c>
      <c r="U5" s="384">
        <v>0.10056429092642483</v>
      </c>
      <c r="V5" s="384">
        <v>-5.4532017735141158E-2</v>
      </c>
      <c r="W5" s="385"/>
      <c r="X5" s="384">
        <v>1.4097440699308184E-2</v>
      </c>
      <c r="Y5" s="384">
        <v>-3.0989518936067495E-2</v>
      </c>
      <c r="Z5" s="384">
        <v>4.0412140917226669E-2</v>
      </c>
      <c r="AA5" s="384">
        <v>-2.6349254599184802E-2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37355.386608550289</v>
      </c>
      <c r="D7" s="466">
        <f t="shared" si="1"/>
        <v>34803.634134951048</v>
      </c>
      <c r="E7" s="466">
        <f t="shared" si="1"/>
        <v>35489.756316526924</v>
      </c>
      <c r="F7" s="466">
        <f t="shared" si="1"/>
        <v>51772.187285938162</v>
      </c>
      <c r="G7" s="466">
        <f t="shared" si="1"/>
        <v>48937.367515288468</v>
      </c>
      <c r="H7" s="466">
        <f t="shared" si="1"/>
        <v>64551.862797709407</v>
      </c>
      <c r="I7" s="466">
        <f t="shared" si="1"/>
        <v>78213.237010951765</v>
      </c>
      <c r="J7" s="466">
        <f t="shared" si="1"/>
        <v>92771.32952466156</v>
      </c>
      <c r="K7" s="466">
        <f t="shared" si="1"/>
        <v>105345.29994977858</v>
      </c>
      <c r="L7" s="466">
        <f t="shared" si="1"/>
        <v>93414.679010408261</v>
      </c>
      <c r="M7" s="482">
        <f t="shared" si="1"/>
        <v>122058.86096015773</v>
      </c>
      <c r="N7" s="466">
        <f t="shared" si="1"/>
        <v>25999.729996933464</v>
      </c>
      <c r="O7" s="466">
        <f t="shared" si="1"/>
        <v>27564.355254712864</v>
      </c>
      <c r="P7" s="466">
        <f t="shared" si="1"/>
        <v>28678.706661709475</v>
      </c>
      <c r="Q7" s="466">
        <f t="shared" si="1"/>
        <v>28420.125533265804</v>
      </c>
      <c r="R7" s="482">
        <f t="shared" si="1"/>
        <v>111314.69139692816</v>
      </c>
      <c r="S7" s="466">
        <f t="shared" si="1"/>
        <v>29975.259444469903</v>
      </c>
      <c r="T7" s="466">
        <f t="shared" si="1"/>
        <v>30981.792778645366</v>
      </c>
      <c r="U7" s="466">
        <f t="shared" si="1"/>
        <v>29392.580804871133</v>
      </c>
      <c r="V7" s="466">
        <f t="shared" si="1"/>
        <v>27937.213804232531</v>
      </c>
      <c r="W7" s="482">
        <f t="shared" si="1"/>
        <v>148723.20771499691</v>
      </c>
      <c r="X7" s="466">
        <f t="shared" si="1"/>
        <v>29427.986640706651</v>
      </c>
      <c r="Y7" s="466">
        <f t="shared" si="1"/>
        <v>30498.638247144481</v>
      </c>
      <c r="Z7" s="466"/>
      <c r="AA7" s="466"/>
      <c r="AB7" s="482"/>
      <c r="AC7" s="482"/>
      <c r="AE7" s="466"/>
      <c r="AF7" s="466"/>
      <c r="AG7" s="466"/>
    </row>
    <row r="8" spans="1:37" s="234" customFormat="1" ht="12.75" customHeight="1">
      <c r="A8" s="278"/>
      <c r="B8" s="458" t="s">
        <v>58</v>
      </c>
      <c r="C8" s="386">
        <f t="shared" ref="C8:Y8" si="2">+C7/C3</f>
        <v>0.11922739749119574</v>
      </c>
      <c r="D8" s="384">
        <f t="shared" si="2"/>
        <v>9.2416893730466146E-2</v>
      </c>
      <c r="E8" s="384">
        <f t="shared" si="2"/>
        <v>0.11019367107458106</v>
      </c>
      <c r="F8" s="384">
        <f t="shared" si="2"/>
        <v>0.18931972391553892</v>
      </c>
      <c r="G8" s="384">
        <f t="shared" si="2"/>
        <v>0.16166471826766954</v>
      </c>
      <c r="H8" s="384">
        <f t="shared" si="2"/>
        <v>0.20425716643536768</v>
      </c>
      <c r="I8" s="384">
        <f t="shared" si="2"/>
        <v>0.23393717994595795</v>
      </c>
      <c r="J8" s="384">
        <f t="shared" si="2"/>
        <v>0.26085735894689377</v>
      </c>
      <c r="K8" s="384">
        <f t="shared" si="2"/>
        <v>0.27793348697456349</v>
      </c>
      <c r="L8" s="384">
        <f t="shared" si="2"/>
        <v>0.23764862703017392</v>
      </c>
      <c r="M8" s="385">
        <f t="shared" si="2"/>
        <v>0.29554197820201489</v>
      </c>
      <c r="N8" s="384">
        <f t="shared" si="2"/>
        <v>0.22857739405028266</v>
      </c>
      <c r="O8" s="384">
        <f t="shared" si="2"/>
        <v>0.24940430807071554</v>
      </c>
      <c r="P8" s="384">
        <f t="shared" si="2"/>
        <v>0.24986087439883017</v>
      </c>
      <c r="Q8" s="384">
        <f t="shared" si="2"/>
        <v>0.24351411525817671</v>
      </c>
      <c r="R8" s="385">
        <f t="shared" si="2"/>
        <v>0.2431089711023478</v>
      </c>
      <c r="S8" s="384">
        <f t="shared" si="2"/>
        <v>0.28282827460033627</v>
      </c>
      <c r="T8" s="384">
        <f t="shared" si="2"/>
        <v>0.26953225349752041</v>
      </c>
      <c r="U8" s="384">
        <f t="shared" si="2"/>
        <v>0.23234134590593455</v>
      </c>
      <c r="V8" s="384">
        <f t="shared" si="2"/>
        <v>0.23357429418764894</v>
      </c>
      <c r="W8" s="385">
        <f t="shared" si="2"/>
        <v>0.33677973945025397</v>
      </c>
      <c r="X8" s="384">
        <f t="shared" si="2"/>
        <v>0.24261788765320424</v>
      </c>
      <c r="Y8" s="384">
        <f t="shared" si="2"/>
        <v>0.25948618509499449</v>
      </c>
      <c r="Z8" s="384"/>
      <c r="AA8" s="384"/>
      <c r="AB8" s="385"/>
      <c r="AC8" s="385"/>
      <c r="AE8" s="384"/>
      <c r="AF8" s="384"/>
      <c r="AG8" s="384"/>
    </row>
    <row r="9" spans="1:37" s="187" customFormat="1" ht="12.75" customHeight="1">
      <c r="A9" s="313"/>
      <c r="B9" s="465" t="s">
        <v>56</v>
      </c>
      <c r="C9" s="384"/>
      <c r="D9" s="384">
        <f t="shared" ref="D9:M9" si="3">+(D7-C7)/(D$3-C$3)</f>
        <v>-4.0323670619943103E-2</v>
      </c>
      <c r="E9" s="384">
        <f t="shared" si="3"/>
        <v>-1.258322135223194E-2</v>
      </c>
      <c r="F9" s="384">
        <f t="shared" si="3"/>
        <v>-0.33501018305486291</v>
      </c>
      <c r="G9" s="384">
        <f t="shared" si="3"/>
        <v>-9.6934458427465287E-2</v>
      </c>
      <c r="H9" s="384">
        <f t="shared" si="3"/>
        <v>1.1719700110891422</v>
      </c>
      <c r="I9" s="384">
        <f t="shared" si="3"/>
        <v>0.74643935188202137</v>
      </c>
      <c r="J9" s="384">
        <f t="shared" si="3"/>
        <v>0.68329528669945305</v>
      </c>
      <c r="K9" s="384">
        <f t="shared" si="3"/>
        <v>0.53756642904310237</v>
      </c>
      <c r="L9" s="384">
        <f t="shared" si="3"/>
        <v>-0.84925345311842693</v>
      </c>
      <c r="M9" s="385">
        <f t="shared" si="3"/>
        <v>1.4378811885095966</v>
      </c>
      <c r="N9" s="384"/>
      <c r="O9" s="384"/>
      <c r="P9" s="384"/>
      <c r="Q9" s="384"/>
      <c r="R9" s="385">
        <f t="shared" ref="R9:Y9" si="4">+(R7-M7)/(R$3-M$3)</f>
        <v>-0.23939912186685591</v>
      </c>
      <c r="S9" s="384">
        <f t="shared" si="4"/>
        <v>-0.51218548770768468</v>
      </c>
      <c r="T9" s="384">
        <f t="shared" si="4"/>
        <v>0.77217190681152714</v>
      </c>
      <c r="U9" s="384">
        <f t="shared" si="4"/>
        <v>6.0872708771523946E-2</v>
      </c>
      <c r="V9" s="384">
        <f t="shared" si="4"/>
        <v>-0.16657471651431388</v>
      </c>
      <c r="W9" s="385">
        <f t="shared" si="4"/>
        <v>-2.2983805190864883</v>
      </c>
      <c r="X9" s="384">
        <f t="shared" si="4"/>
        <v>-3.5747032195882475E-2</v>
      </c>
      <c r="Y9" s="384">
        <f t="shared" si="4"/>
        <v>-0.18667481435852776</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6140.9135621769765</v>
      </c>
      <c r="D11" s="174">
        <v>7558.4976231285955</v>
      </c>
      <c r="E11" s="174">
        <v>6839.6298058611083</v>
      </c>
      <c r="F11" s="174">
        <v>10267.078412071765</v>
      </c>
      <c r="G11" s="174">
        <v>10950.162349547682</v>
      </c>
      <c r="H11" s="174">
        <v>11534.832630089555</v>
      </c>
      <c r="I11" s="174">
        <v>12822.413563255812</v>
      </c>
      <c r="J11" s="174">
        <v>13584.376021742024</v>
      </c>
      <c r="K11" s="174">
        <v>14131.035782835355</v>
      </c>
      <c r="L11" s="174">
        <v>15945.625643854024</v>
      </c>
      <c r="M11" s="175">
        <v>17950.501439999105</v>
      </c>
      <c r="N11" s="174">
        <v>4514.2568728519072</v>
      </c>
      <c r="O11" s="174">
        <v>4633.8121790668165</v>
      </c>
      <c r="P11" s="174">
        <v>4751.8661862142362</v>
      </c>
      <c r="Q11" s="174">
        <v>4978.7464975401581</v>
      </c>
      <c r="R11" s="175">
        <v>18802.23409918978</v>
      </c>
      <c r="S11" s="174">
        <v>4821.8618184655643</v>
      </c>
      <c r="T11" s="174">
        <v>5000.9694915177433</v>
      </c>
      <c r="U11" s="174">
        <v>4960.4486778917508</v>
      </c>
      <c r="V11" s="174">
        <v>5136.3003554576198</v>
      </c>
      <c r="W11" s="175">
        <v>19612.297450002581</v>
      </c>
      <c r="X11" s="174">
        <v>5334.7646668679554</v>
      </c>
      <c r="Y11" s="174">
        <v>5651.7498969738572</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31214.473046373314</v>
      </c>
      <c r="D13" s="176">
        <v>27245.136511822453</v>
      </c>
      <c r="E13" s="176">
        <v>28650.126510665817</v>
      </c>
      <c r="F13" s="176">
        <v>41505.108873866397</v>
      </c>
      <c r="G13" s="176">
        <v>37987.205165740786</v>
      </c>
      <c r="H13" s="176">
        <v>53017.030167619851</v>
      </c>
      <c r="I13" s="176">
        <v>65390.823447695948</v>
      </c>
      <c r="J13" s="176">
        <v>79186.953502919539</v>
      </c>
      <c r="K13" s="176">
        <v>91214.26416694322</v>
      </c>
      <c r="L13" s="176">
        <v>77469.053366554232</v>
      </c>
      <c r="M13" s="177">
        <v>104108.35952015863</v>
      </c>
      <c r="N13" s="176">
        <v>21485.473124081556</v>
      </c>
      <c r="O13" s="176">
        <v>22930.543075646048</v>
      </c>
      <c r="P13" s="176">
        <v>23926.840475495239</v>
      </c>
      <c r="Q13" s="176">
        <v>23441.379035725644</v>
      </c>
      <c r="R13" s="177">
        <v>92512.45729773838</v>
      </c>
      <c r="S13" s="176">
        <v>25153.397626004338</v>
      </c>
      <c r="T13" s="176">
        <v>25980.823287127623</v>
      </c>
      <c r="U13" s="176">
        <v>24432.132126979384</v>
      </c>
      <c r="V13" s="176">
        <v>22800.913448774911</v>
      </c>
      <c r="W13" s="177">
        <v>129110.91026499434</v>
      </c>
      <c r="X13" s="176">
        <v>24093.221973838696</v>
      </c>
      <c r="Y13" s="176">
        <v>24846.888350170626</v>
      </c>
      <c r="Z13" s="176">
        <v>24823.183833586758</v>
      </c>
      <c r="AA13" s="176">
        <v>24437.290500359843</v>
      </c>
      <c r="AB13" s="177">
        <v>126315.67905471404</v>
      </c>
      <c r="AC13" s="177">
        <v>130468.10684290263</v>
      </c>
      <c r="AE13" s="176">
        <f>INDEX(C13:AD13,1,MATCH(AE$2,$C$2:$AD$2,0))</f>
        <v>129110.91026499434</v>
      </c>
      <c r="AF13" s="481">
        <f>+AF3*AF14</f>
        <v>124421.86647599644</v>
      </c>
      <c r="AG13" s="481">
        <f>+AG3*AG14</f>
        <v>126521.80287549949</v>
      </c>
      <c r="AI13" s="245">
        <f>+AF13/AB13-1</f>
        <v>-1.4992696020715512E-2</v>
      </c>
      <c r="AJ13" s="245">
        <f>+AG13/AC13-1</f>
        <v>-3.0247269335753502E-2</v>
      </c>
    </row>
    <row r="14" spans="1:37" s="234" customFormat="1" ht="12.75" customHeight="1">
      <c r="A14" s="278"/>
      <c r="B14" s="458" t="s">
        <v>57</v>
      </c>
      <c r="C14" s="386">
        <v>0.1757546761057768</v>
      </c>
      <c r="D14" s="386">
        <v>0.12926527767808096</v>
      </c>
      <c r="E14" s="386">
        <v>0.13663718207875863</v>
      </c>
      <c r="F14" s="386">
        <v>0.18184603224606899</v>
      </c>
      <c r="G14" s="386">
        <v>0.23392952507023798</v>
      </c>
      <c r="H14" s="386">
        <v>0.2648019102042245</v>
      </c>
      <c r="I14" s="386">
        <v>0.20426279887155907</v>
      </c>
      <c r="J14" s="386">
        <v>0.22266038074113095</v>
      </c>
      <c r="K14" s="386">
        <v>0.24065144352736539</v>
      </c>
      <c r="L14" s="386">
        <v>0.32883912514959562</v>
      </c>
      <c r="M14" s="459">
        <v>0.25207830286076177</v>
      </c>
      <c r="N14" s="386">
        <v>0.34999990470920445</v>
      </c>
      <c r="O14" s="386">
        <v>0.34516431227801164</v>
      </c>
      <c r="P14" s="386">
        <v>0.34875891046547591</v>
      </c>
      <c r="Q14" s="386">
        <v>0.34420820104127248</v>
      </c>
      <c r="R14" s="459">
        <v>0.3402010265199924</v>
      </c>
      <c r="S14" s="386">
        <v>0.38665749559083279</v>
      </c>
      <c r="T14" s="386">
        <v>0.39109842024535929</v>
      </c>
      <c r="U14" s="386">
        <v>0.37752424844128601</v>
      </c>
      <c r="V14" s="386">
        <v>0.35615563057155886</v>
      </c>
      <c r="W14" s="459">
        <v>0.29236821466731511</v>
      </c>
      <c r="X14" s="386">
        <v>0.36868929336559642</v>
      </c>
      <c r="Y14" s="386">
        <v>0.36929136398386397</v>
      </c>
      <c r="Z14" s="386">
        <v>0.37612783851124942</v>
      </c>
      <c r="AA14" s="386">
        <v>0.3648048147878678</v>
      </c>
      <c r="AB14" s="459">
        <v>0.24900404746502827</v>
      </c>
      <c r="AC14" s="459">
        <f>+AC13/AC3</f>
        <v>0.26330602519610719</v>
      </c>
      <c r="AE14" s="386">
        <f>INDEX(C14:AD14,1,MATCH(AE$2,$C$2:$AD$2,0))</f>
        <v>0.29236821466731511</v>
      </c>
      <c r="AF14" s="476">
        <v>0.245</v>
      </c>
      <c r="AG14" s="476">
        <v>0.255</v>
      </c>
    </row>
    <row r="15" spans="1:37" s="187" customFormat="1" ht="12.75" customHeight="1">
      <c r="A15" s="313"/>
      <c r="B15" s="458" t="s">
        <v>56</v>
      </c>
      <c r="C15" s="384"/>
      <c r="D15" s="384">
        <f t="shared" ref="D15:M15" si="5">+(D13-C13)/(D$3-C$3)</f>
        <v>-6.2724821727388608E-2</v>
      </c>
      <c r="E15" s="384">
        <f t="shared" si="5"/>
        <v>-2.5766985280249316E-2</v>
      </c>
      <c r="F15" s="384">
        <f t="shared" si="5"/>
        <v>-0.26449060356855192</v>
      </c>
      <c r="G15" s="384">
        <f t="shared" si="5"/>
        <v>-0.12029198267831148</v>
      </c>
      <c r="H15" s="384">
        <f t="shared" si="5"/>
        <v>1.1280866819916222</v>
      </c>
      <c r="I15" s="384">
        <f t="shared" si="5"/>
        <v>0.67608763892501522</v>
      </c>
      <c r="J15" s="384">
        <f t="shared" si="5"/>
        <v>0.64753199174613119</v>
      </c>
      <c r="K15" s="384">
        <f t="shared" si="5"/>
        <v>0.51419545505977782</v>
      </c>
      <c r="L15" s="384">
        <f t="shared" si="5"/>
        <v>-0.97842080436486811</v>
      </c>
      <c r="M15" s="385">
        <f t="shared" si="5"/>
        <v>1.3372403952890934</v>
      </c>
      <c r="N15" s="384"/>
      <c r="O15" s="384"/>
      <c r="P15" s="384"/>
      <c r="Q15" s="384"/>
      <c r="R15" s="385">
        <f t="shared" ref="R15:AB15" si="6">+(R13-M13)/(R$3-M$3)</f>
        <v>-0.25837723362091858</v>
      </c>
      <c r="S15" s="384">
        <f t="shared" si="6"/>
        <v>-0.47255534757929046</v>
      </c>
      <c r="T15" s="384">
        <f t="shared" si="6"/>
        <v>0.68921250811890966</v>
      </c>
      <c r="U15" s="384">
        <f t="shared" si="6"/>
        <v>4.3086686694171865E-2</v>
      </c>
      <c r="V15" s="384">
        <f t="shared" si="6"/>
        <v>-0.22092106521633367</v>
      </c>
      <c r="W15" s="385">
        <f t="shared" si="6"/>
        <v>-2.2486101991704652</v>
      </c>
      <c r="X15" s="384">
        <f t="shared" si="6"/>
        <v>-6.9249070866767459E-2</v>
      </c>
      <c r="Y15" s="384">
        <f t="shared" si="6"/>
        <v>-0.43811468184627567</v>
      </c>
      <c r="Z15" s="384">
        <f t="shared" si="6"/>
        <v>-9.2634018764526135E-2</v>
      </c>
      <c r="AA15" s="384">
        <f t="shared" si="6"/>
        <v>-3.0028146834087988</v>
      </c>
      <c r="AB15" s="385">
        <f t="shared" si="6"/>
        <v>-4.2558426883239651E-2</v>
      </c>
      <c r="AC15" s="385">
        <f>+(AC13-AB13)/(AC$3-AB$3)</f>
        <v>-0.35238603603769059</v>
      </c>
      <c r="AD15" s="311"/>
      <c r="AE15" s="384">
        <f>INDEX(C15:AD15,1,MATCH(AE$2,$C$2:$AD$2,0))</f>
        <v>-2.2486101991704652</v>
      </c>
      <c r="AF15" s="384">
        <f>+(AF13-AE13)/(AF$3-AE$3)</f>
        <v>-7.0788097782101253E-2</v>
      </c>
      <c r="AG15" s="384">
        <f>+(AG13-AF13)/(AG$3-AF$3)</f>
        <v>-0.17978260869565207</v>
      </c>
      <c r="AH15" s="311"/>
      <c r="AI15" s="311"/>
      <c r="AJ15" s="311"/>
      <c r="AK15" s="311"/>
    </row>
    <row r="16" spans="1:37" ht="12.75" customHeight="1">
      <c r="M16" s="185"/>
      <c r="R16" s="185"/>
      <c r="W16" s="185"/>
      <c r="AB16" s="185"/>
      <c r="AC16" s="185"/>
    </row>
    <row r="17" spans="1:37" ht="12.75" customHeight="1">
      <c r="A17" s="286"/>
      <c r="B17" s="168" t="s">
        <v>35</v>
      </c>
      <c r="C17" s="174">
        <v>79975.906649121156</v>
      </c>
      <c r="D17" s="174">
        <v>52881.081657462535</v>
      </c>
      <c r="E17" s="174">
        <v>9536.5933460285596</v>
      </c>
      <c r="F17" s="174">
        <v>13876.436985007102</v>
      </c>
      <c r="G17" s="174">
        <v>15776.027728234876</v>
      </c>
      <c r="H17" s="174">
        <v>17359.026108050592</v>
      </c>
      <c r="I17" s="174">
        <v>14904.812719583539</v>
      </c>
      <c r="J17" s="174">
        <v>13670.661638060796</v>
      </c>
      <c r="K17" s="174">
        <v>13630.268724798601</v>
      </c>
      <c r="L17" s="174">
        <v>13102.102397696801</v>
      </c>
      <c r="M17" s="175">
        <v>14743.0440636284</v>
      </c>
      <c r="N17" s="174">
        <v>4334.0540961455081</v>
      </c>
      <c r="O17" s="174">
        <v>4850.0638125710457</v>
      </c>
      <c r="P17" s="174">
        <v>5000.9029649590329</v>
      </c>
      <c r="Q17" s="174">
        <v>5456.3569305396859</v>
      </c>
      <c r="R17" s="175">
        <v>18717.420275159559</v>
      </c>
      <c r="S17" s="174">
        <v>5453.7246874246812</v>
      </c>
      <c r="T17" s="174">
        <v>6037.1165964123702</v>
      </c>
      <c r="U17" s="174">
        <v>6098.3487991800757</v>
      </c>
      <c r="V17" s="174">
        <v>4233.696500748747</v>
      </c>
      <c r="W17" s="175">
        <v>24765.763554764668</v>
      </c>
      <c r="X17" s="174">
        <v>6132.9982141533392</v>
      </c>
      <c r="Y17" s="174">
        <v>6474.3554353484378</v>
      </c>
      <c r="Z17" s="174"/>
      <c r="AA17" s="174"/>
      <c r="AB17" s="175"/>
      <c r="AC17" s="175"/>
      <c r="AE17" s="174">
        <f>INDEX(C17:AD17,1,MATCH(AE$2,$C$2:$AD$2,0))</f>
        <v>24765.763554764668</v>
      </c>
      <c r="AF17" s="174">
        <f>+AF43*AF18</f>
        <v>25805.081742629915</v>
      </c>
      <c r="AG17" s="174">
        <f>+AG43*AG18</f>
        <v>25805.081742629915</v>
      </c>
    </row>
    <row r="18" spans="1:37" s="187" customFormat="1" ht="12.75" customHeight="1">
      <c r="A18" s="313"/>
      <c r="B18" s="458" t="s">
        <v>55</v>
      </c>
      <c r="C18" s="384">
        <v>6.8700849882184237E-2</v>
      </c>
      <c r="D18" s="384">
        <v>3.9051642696102645E-2</v>
      </c>
      <c r="E18" s="384">
        <v>4.035995073160438E-2</v>
      </c>
      <c r="F18" s="384">
        <v>1.2586066349975479E-2</v>
      </c>
      <c r="G18" s="384">
        <v>1.3159142742593704E-2</v>
      </c>
      <c r="H18" s="384">
        <v>1.3936799894939719E-2</v>
      </c>
      <c r="I18" s="384">
        <v>1.3737166380677318E-2</v>
      </c>
      <c r="J18" s="384">
        <v>1.3229171460506717E-2</v>
      </c>
      <c r="K18" s="384">
        <v>1.3737680712746413E-2</v>
      </c>
      <c r="L18" s="384">
        <v>1.3429028896154716E-2</v>
      </c>
      <c r="M18" s="385">
        <v>1.5080313292944441E-2</v>
      </c>
      <c r="N18" s="384">
        <v>1.7487955613047421E-2</v>
      </c>
      <c r="O18" s="384">
        <v>1.9091300008702235E-2</v>
      </c>
      <c r="P18" s="384">
        <v>1.9284537388914291E-2</v>
      </c>
      <c r="Q18" s="384">
        <v>2.0334536872745362E-2</v>
      </c>
      <c r="R18" s="385">
        <v>1.8181120855335457E-2</v>
      </c>
      <c r="S18" s="384">
        <v>1.9949889797167414E-2</v>
      </c>
      <c r="T18" s="384">
        <v>2.2115023855688375E-2</v>
      </c>
      <c r="U18" s="384">
        <v>2.2707409252185118E-2</v>
      </c>
      <c r="V18" s="384">
        <v>2.7020003251939581E-2</v>
      </c>
      <c r="W18" s="385">
        <v>2.2917231747887047E-2</v>
      </c>
      <c r="X18" s="384">
        <v>2.3157071801697349E-2</v>
      </c>
      <c r="Y18" s="384">
        <v>2.4047741392059688E-2</v>
      </c>
      <c r="Z18" s="384"/>
      <c r="AA18" s="384"/>
      <c r="AB18" s="385"/>
      <c r="AC18" s="385"/>
      <c r="AD18" s="311"/>
      <c r="AE18" s="384">
        <f>+AE17/AE43</f>
        <v>2.2917231747887047E-2</v>
      </c>
      <c r="AF18" s="476">
        <v>2.4E-2</v>
      </c>
      <c r="AG18" s="476">
        <f>+AF18</f>
        <v>2.4E-2</v>
      </c>
      <c r="AH18" s="311"/>
      <c r="AI18" s="311"/>
      <c r="AJ18" s="311"/>
      <c r="AK18" s="311"/>
    </row>
    <row r="19" spans="1:37" ht="12.75" customHeight="1">
      <c r="A19" s="286"/>
      <c r="B19" s="168" t="s">
        <v>34</v>
      </c>
      <c r="C19" s="174">
        <v>462.80713381459452</v>
      </c>
      <c r="D19" s="174">
        <v>514.88535415222464</v>
      </c>
      <c r="E19" s="174">
        <v>346.82918369729782</v>
      </c>
      <c r="F19" s="174">
        <v>120.72039866550813</v>
      </c>
      <c r="G19" s="174">
        <v>353.58664380715965</v>
      </c>
      <c r="H19" s="174">
        <v>400.61703539940436</v>
      </c>
      <c r="I19" s="174">
        <v>385.56088949225403</v>
      </c>
      <c r="J19" s="174">
        <v>322.56102952280372</v>
      </c>
      <c r="K19" s="174">
        <v>368.62301021521955</v>
      </c>
      <c r="L19" s="174">
        <v>383.13587382909924</v>
      </c>
      <c r="M19" s="175">
        <v>571.8214283227785</v>
      </c>
      <c r="N19" s="174">
        <v>182.76642239995968</v>
      </c>
      <c r="O19" s="174">
        <v>237.43106852629492</v>
      </c>
      <c r="P19" s="174">
        <v>274.70428616957219</v>
      </c>
      <c r="Q19" s="174">
        <v>303.30479439449533</v>
      </c>
      <c r="R19" s="175">
        <v>886.23365110421014</v>
      </c>
      <c r="S19" s="174">
        <v>198.43313577206487</v>
      </c>
      <c r="T19" s="174">
        <v>312.68954759404414</v>
      </c>
      <c r="U19" s="174">
        <v>302.47331716183322</v>
      </c>
      <c r="V19" s="174">
        <v>124.35535902501223</v>
      </c>
      <c r="W19" s="175">
        <v>871.92582521784141</v>
      </c>
      <c r="X19" s="174">
        <v>337.31118057004255</v>
      </c>
      <c r="Y19" s="174">
        <v>331.16402789644218</v>
      </c>
      <c r="Z19" s="174"/>
      <c r="AA19" s="174"/>
      <c r="AB19" s="175"/>
      <c r="AC19" s="175"/>
      <c r="AE19" s="174">
        <f>INDEX(C19:AD19,1,MATCH(AE$2,$C$2:$AD$2,0))</f>
        <v>871.92582521784141</v>
      </c>
      <c r="AF19" s="174">
        <f>+AF20*AF44</f>
        <v>4896.6733356100794</v>
      </c>
      <c r="AG19" s="174">
        <f>+AG20*AG44</f>
        <v>4896.6733356100794</v>
      </c>
    </row>
    <row r="20" spans="1:37" s="187" customFormat="1" ht="12.75" customHeight="1">
      <c r="A20" s="313"/>
      <c r="B20" s="458" t="s">
        <v>54</v>
      </c>
      <c r="C20" s="384">
        <v>6.9777991886909125E-3</v>
      </c>
      <c r="D20" s="384">
        <v>7.2285224568521293E-3</v>
      </c>
      <c r="E20" s="384">
        <v>4.6697274741230336E-3</v>
      </c>
      <c r="F20" s="384">
        <v>1.5253439795497373E-3</v>
      </c>
      <c r="G20" s="384">
        <v>4.0121857640564801E-3</v>
      </c>
      <c r="H20" s="384">
        <v>3.8221756157325901E-3</v>
      </c>
      <c r="I20" s="384">
        <v>3.3407618019891611E-3</v>
      </c>
      <c r="J20" s="384">
        <v>2.6655567375034181E-3</v>
      </c>
      <c r="K20" s="384">
        <v>2.9271443354778508E-3</v>
      </c>
      <c r="L20" s="384">
        <v>2.5497700569599257E-3</v>
      </c>
      <c r="M20" s="385">
        <v>3.4289898002428554E-3</v>
      </c>
      <c r="N20" s="384">
        <v>3.9920742131355743E-3</v>
      </c>
      <c r="O20" s="384">
        <v>5.0093773650636397E-3</v>
      </c>
      <c r="P20" s="384">
        <v>5.7244034768108819E-3</v>
      </c>
      <c r="Q20" s="384">
        <v>6.081422827210272E-3</v>
      </c>
      <c r="R20" s="385">
        <v>4.6399307962330452E-3</v>
      </c>
      <c r="S20" s="384">
        <v>3.9421650136626232E-3</v>
      </c>
      <c r="T20" s="384">
        <v>6.3166095108095326E-3</v>
      </c>
      <c r="U20" s="384">
        <v>6.0326133461107842E-3</v>
      </c>
      <c r="V20" s="384">
        <v>2.4023291249708791E-3</v>
      </c>
      <c r="W20" s="385">
        <v>4.3222716870030221E-3</v>
      </c>
      <c r="X20" s="384">
        <v>6.2557919904149845E-3</v>
      </c>
      <c r="Y20" s="384">
        <v>6.095488949888081E-3</v>
      </c>
      <c r="Z20" s="384"/>
      <c r="AA20" s="384"/>
      <c r="AB20" s="385"/>
      <c r="AC20" s="385"/>
      <c r="AD20" s="311"/>
      <c r="AE20" s="384">
        <f>+AE19/AE44</f>
        <v>1.0370048827344435E-3</v>
      </c>
      <c r="AF20" s="476">
        <v>6.0000000000000001E-3</v>
      </c>
      <c r="AG20" s="476">
        <f>+AF20</f>
        <v>6.0000000000000001E-3</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110202.75670640104</v>
      </c>
      <c r="D22" s="479">
        <f t="shared" si="7"/>
        <v>85896.439440622577</v>
      </c>
      <c r="E22" s="479">
        <f t="shared" si="7"/>
        <v>5974.16624694231</v>
      </c>
      <c r="F22" s="479">
        <f t="shared" si="7"/>
        <v>16435.062776989333</v>
      </c>
      <c r="G22" s="479">
        <f t="shared" si="7"/>
        <v>37958.133242207798</v>
      </c>
      <c r="H22" s="485">
        <f t="shared" si="7"/>
        <v>23545.351915087427</v>
      </c>
      <c r="I22" s="485">
        <f t="shared" si="7"/>
        <v>13736.822992496673</v>
      </c>
      <c r="J22" s="485">
        <f t="shared" si="7"/>
        <v>15305.823831623507</v>
      </c>
      <c r="K22" s="485">
        <f t="shared" si="7"/>
        <v>9099.9564132427768</v>
      </c>
      <c r="L22" s="485">
        <f t="shared" si="7"/>
        <v>20230.679913137094</v>
      </c>
      <c r="M22" s="486">
        <f t="shared" si="7"/>
        <v>-1061.485701674028</v>
      </c>
      <c r="N22" s="485">
        <f t="shared" si="7"/>
        <v>4840.4898437740849</v>
      </c>
      <c r="O22" s="485">
        <f t="shared" si="7"/>
        <v>5409.5388587137204</v>
      </c>
      <c r="P22" s="485">
        <f t="shared" si="7"/>
        <v>4739.3953081517866</v>
      </c>
      <c r="Q22" s="485">
        <f t="shared" si="7"/>
        <v>5541.1852974843823</v>
      </c>
      <c r="R22" s="486">
        <f t="shared" si="7"/>
        <v>18394.932628507653</v>
      </c>
      <c r="S22" s="485">
        <f t="shared" si="7"/>
        <v>3641.5938825230478</v>
      </c>
      <c r="T22" s="485">
        <f t="shared" si="7"/>
        <v>11031.300000635671</v>
      </c>
      <c r="U22" s="485">
        <f t="shared" si="7"/>
        <v>8659.1068331824354</v>
      </c>
      <c r="V22" s="485">
        <f t="shared" si="7"/>
        <v>4374.7548164635664</v>
      </c>
      <c r="W22" s="486">
        <f t="shared" si="7"/>
        <v>-2536.9760836177302</v>
      </c>
      <c r="X22" s="485">
        <f t="shared" si="7"/>
        <v>7824.9245026564713</v>
      </c>
      <c r="Y22" s="485">
        <f t="shared" si="7"/>
        <v>8994.0856902132655</v>
      </c>
      <c r="Z22" s="479"/>
      <c r="AA22" s="479"/>
      <c r="AB22" s="480"/>
      <c r="AC22" s="480"/>
      <c r="AE22" s="479">
        <f>INDEX(C22:AD22,1,MATCH(AE$2,$C$2:$AD$2,0))</f>
        <v>-2536.9760836177302</v>
      </c>
      <c r="AF22" s="484">
        <v>7000</v>
      </c>
      <c r="AG22" s="484">
        <f>+AF22</f>
        <v>7000</v>
      </c>
    </row>
    <row r="23" spans="1:37" ht="12.75" customHeight="1">
      <c r="H23" s="187"/>
      <c r="I23" s="187"/>
      <c r="J23" s="187"/>
      <c r="K23" s="187"/>
      <c r="L23" s="187"/>
      <c r="M23" s="471"/>
      <c r="N23" s="187"/>
      <c r="O23" s="187"/>
      <c r="P23" s="187"/>
      <c r="Q23" s="187"/>
      <c r="R23" s="471"/>
      <c r="S23" s="187"/>
      <c r="T23" s="187"/>
      <c r="U23" s="187"/>
      <c r="V23" s="187"/>
      <c r="W23" s="471"/>
      <c r="X23" s="187"/>
      <c r="Y23" s="187"/>
      <c r="AB23" s="185"/>
      <c r="AC23" s="185"/>
    </row>
    <row r="24" spans="1:37" s="171" customFormat="1" ht="12.75" customHeight="1">
      <c r="A24" s="286"/>
      <c r="B24" s="178" t="s">
        <v>33</v>
      </c>
      <c r="C24" s="176">
        <v>61904.130237467791</v>
      </c>
      <c r="D24" s="176">
        <v>60775.379649134724</v>
      </c>
      <c r="E24" s="176">
        <v>25434.528595276865</v>
      </c>
      <c r="F24" s="176">
        <v>44184.455064514135</v>
      </c>
      <c r="G24" s="176">
        <v>60522.897323520869</v>
      </c>
      <c r="H24" s="176">
        <v>59603.973010056085</v>
      </c>
      <c r="I24" s="176">
        <v>64608.394610101335</v>
      </c>
      <c r="J24" s="176">
        <v>81144.676726005055</v>
      </c>
      <c r="K24" s="176">
        <v>87052.574865602612</v>
      </c>
      <c r="L24" s="176">
        <v>84980.766755823628</v>
      </c>
      <c r="M24" s="177">
        <v>88875.651183178968</v>
      </c>
      <c r="N24" s="176">
        <v>22174.675294110093</v>
      </c>
      <c r="O24" s="176">
        <v>23727.449190315016</v>
      </c>
      <c r="P24" s="176">
        <v>23940.037104857565</v>
      </c>
      <c r="Q24" s="176">
        <v>23829.512197064836</v>
      </c>
      <c r="R24" s="177">
        <v>93076.203302190683</v>
      </c>
      <c r="S24" s="176">
        <v>23539.699956874771</v>
      </c>
      <c r="T24" s="176">
        <v>31287.696238944969</v>
      </c>
      <c r="U24" s="176">
        <v>27295.363478143576</v>
      </c>
      <c r="V24" s="176">
        <v>23066.327123514744</v>
      </c>
      <c r="W24" s="177">
        <v>102680.09645182978</v>
      </c>
      <c r="X24" s="176">
        <v>26122.45944291187</v>
      </c>
      <c r="Y24" s="176">
        <v>27697.782632931892</v>
      </c>
      <c r="Z24" s="176">
        <v>28575.849901033769</v>
      </c>
      <c r="AA24" s="176">
        <v>26664.621846282484</v>
      </c>
      <c r="AB24" s="177">
        <v>109064.22109246808</v>
      </c>
      <c r="AC24" s="177">
        <v>111020.61347592104</v>
      </c>
      <c r="AE24" s="176">
        <f>INDEX(C24:AD24,1,MATCH(AE$2,$C$2:$AD$2,0))</f>
        <v>102680.09645182978</v>
      </c>
      <c r="AF24" s="176">
        <f>+AF13-AF17+AF19+AF22</f>
        <v>110513.4580689766</v>
      </c>
      <c r="AG24" s="176">
        <f>+AG13-AG17+AG19+AG22</f>
        <v>112613.39446847964</v>
      </c>
      <c r="AI24" s="245">
        <f>+AF24/AB24-1</f>
        <v>1.3287923041964467E-2</v>
      </c>
      <c r="AJ24" s="245">
        <f>+AG24/AC24-1</f>
        <v>1.4346714026256535E-2</v>
      </c>
    </row>
    <row r="25" spans="1:37" s="234" customFormat="1" ht="12.75" customHeight="1">
      <c r="A25" s="278"/>
      <c r="B25" s="458" t="s">
        <v>52</v>
      </c>
      <c r="C25" s="386">
        <v>0.19777921336107357</v>
      </c>
      <c r="D25" s="386">
        <v>0.16153132637248266</v>
      </c>
      <c r="E25" s="386">
        <v>0.10539524389647428</v>
      </c>
      <c r="F25" s="386">
        <v>0.16157302352269681</v>
      </c>
      <c r="G25" s="386">
        <v>0.19993754550637308</v>
      </c>
      <c r="H25" s="386">
        <v>0.19451973659669752</v>
      </c>
      <c r="I25" s="386">
        <v>0.19966879647498764</v>
      </c>
      <c r="J25" s="386">
        <v>0.22816516882749047</v>
      </c>
      <c r="K25" s="386">
        <v>0.22967161984488735</v>
      </c>
      <c r="L25" s="386">
        <v>0.21619260224876161</v>
      </c>
      <c r="M25" s="459">
        <v>0.2151952390678365</v>
      </c>
      <c r="N25" s="386">
        <v>0.19494931267504276</v>
      </c>
      <c r="O25" s="386">
        <v>0.21468770057960204</v>
      </c>
      <c r="P25" s="386">
        <v>0.20857560540366415</v>
      </c>
      <c r="Q25" s="386">
        <v>0.20418004744243515</v>
      </c>
      <c r="R25" s="459">
        <v>0.20327649239238654</v>
      </c>
      <c r="S25" s="386">
        <v>0.22210625852116758</v>
      </c>
      <c r="T25" s="386">
        <v>0.27219352134590885</v>
      </c>
      <c r="U25" s="386">
        <v>0.21576334278385509</v>
      </c>
      <c r="V25" s="386">
        <v>0.19285033629803605</v>
      </c>
      <c r="W25" s="459">
        <v>0.23251634133686827</v>
      </c>
      <c r="X25" s="386">
        <v>0.2153655976443514</v>
      </c>
      <c r="Y25" s="386">
        <v>0.23565615922811931</v>
      </c>
      <c r="Z25" s="386">
        <v>0.2336832247037044</v>
      </c>
      <c r="AA25" s="386">
        <v>0.22395492079383675</v>
      </c>
      <c r="AB25" s="459">
        <v>0.21499652845061246</v>
      </c>
      <c r="AC25" s="459">
        <f>+AC24/AC$3</f>
        <v>0.22405779585946647</v>
      </c>
      <c r="AE25" s="384">
        <f>INDEX(C25:AD25,1,MATCH(AE$2,$C$2:$AD$2,0))</f>
        <v>0.23251634133686827</v>
      </c>
      <c r="AF25" s="384">
        <f>+AF24/AF$3</f>
        <v>0.21761285209559805</v>
      </c>
      <c r="AG25" s="384">
        <f>+AG24/AG$3</f>
        <v>0.22696811882865719</v>
      </c>
    </row>
    <row r="26" spans="1:37" ht="12.75" customHeight="1">
      <c r="M26" s="185"/>
      <c r="R26" s="185"/>
      <c r="W26" s="185"/>
      <c r="Z26" s="189"/>
      <c r="AA26" s="189"/>
      <c r="AB26" s="457"/>
      <c r="AC26" s="457"/>
    </row>
    <row r="27" spans="1:37" ht="12.75" customHeight="1">
      <c r="B27" s="168" t="s">
        <v>51</v>
      </c>
      <c r="C27" s="477">
        <f t="shared" ref="C27:Y27" si="8">+C24-C30+C33-C39-C37</f>
        <v>20407.602556918155</v>
      </c>
      <c r="D27" s="477">
        <f t="shared" si="8"/>
        <v>20122.787224204669</v>
      </c>
      <c r="E27" s="477">
        <f t="shared" si="8"/>
        <v>2556.9626961158206</v>
      </c>
      <c r="F27" s="477">
        <f t="shared" si="8"/>
        <v>12431.714867331728</v>
      </c>
      <c r="G27" s="477">
        <f t="shared" si="8"/>
        <v>18825.466220815946</v>
      </c>
      <c r="H27" s="477">
        <f t="shared" si="8"/>
        <v>19936.941835383332</v>
      </c>
      <c r="I27" s="477">
        <f t="shared" si="8"/>
        <v>21230.490136030083</v>
      </c>
      <c r="J27" s="477">
        <f t="shared" si="8"/>
        <v>27253.412790799415</v>
      </c>
      <c r="K27" s="477">
        <f t="shared" si="8"/>
        <v>27856.16137692062</v>
      </c>
      <c r="L27" s="477">
        <f t="shared" si="8"/>
        <v>25657.426732243537</v>
      </c>
      <c r="M27" s="478">
        <f t="shared" si="8"/>
        <v>27029.841042435921</v>
      </c>
      <c r="N27" s="477">
        <f t="shared" si="8"/>
        <v>6548.5780449862723</v>
      </c>
      <c r="O27" s="477">
        <f t="shared" si="8"/>
        <v>7602.2338727937595</v>
      </c>
      <c r="P27" s="477">
        <f t="shared" si="8"/>
        <v>7487.1738910227459</v>
      </c>
      <c r="Q27" s="477">
        <f t="shared" si="8"/>
        <v>9534.3556759090679</v>
      </c>
      <c r="R27" s="478">
        <f t="shared" si="8"/>
        <v>27540.881527274854</v>
      </c>
      <c r="S27" s="477">
        <f t="shared" si="8"/>
        <v>2273.2811659774861</v>
      </c>
      <c r="T27" s="477">
        <f t="shared" si="8"/>
        <v>8691.3499702321733</v>
      </c>
      <c r="U27" s="477">
        <f t="shared" si="8"/>
        <v>5084.5096063221254</v>
      </c>
      <c r="V27" s="477">
        <f t="shared" si="8"/>
        <v>3437.8518019781473</v>
      </c>
      <c r="W27" s="478">
        <f t="shared" si="8"/>
        <v>16960.450844951858</v>
      </c>
      <c r="X27" s="477">
        <f t="shared" si="8"/>
        <v>5284.3012121945903</v>
      </c>
      <c r="Y27" s="477">
        <f t="shared" si="8"/>
        <v>6040.3536854419162</v>
      </c>
      <c r="Z27" s="477"/>
      <c r="AA27" s="477"/>
      <c r="AB27" s="478"/>
      <c r="AC27" s="478"/>
      <c r="AE27" s="477">
        <f>INDEX(C27:AD27,1,MATCH(AE$2,$C$2:$AD$2,0))</f>
        <v>16960.450844951858</v>
      </c>
      <c r="AF27" s="477">
        <f>+AF24*AF28</f>
        <v>24312.960775174852</v>
      </c>
      <c r="AG27" s="477">
        <f>+AG24*AG28</f>
        <v>25338.013755407919</v>
      </c>
    </row>
    <row r="28" spans="1:37" s="234" customFormat="1" ht="12.75" customHeight="1">
      <c r="A28" s="278"/>
      <c r="B28" s="458" t="s">
        <v>50</v>
      </c>
      <c r="C28" s="386">
        <f t="shared" ref="C28:Y28" si="9">+C27/C24</f>
        <v>0.32966463592386197</v>
      </c>
      <c r="D28" s="384">
        <f t="shared" si="9"/>
        <v>0.33110097115602571</v>
      </c>
      <c r="E28" s="384">
        <f t="shared" si="9"/>
        <v>0.10053116127305158</v>
      </c>
      <c r="F28" s="384">
        <f t="shared" si="9"/>
        <v>0.28135947018425517</v>
      </c>
      <c r="G28" s="384">
        <f t="shared" si="9"/>
        <v>0.31104700953402392</v>
      </c>
      <c r="H28" s="384">
        <f t="shared" si="9"/>
        <v>0.33449014937342636</v>
      </c>
      <c r="I28" s="384">
        <f t="shared" si="9"/>
        <v>0.32860265704095915</v>
      </c>
      <c r="J28" s="384">
        <f t="shared" si="9"/>
        <v>0.33586199231311137</v>
      </c>
      <c r="K28" s="384">
        <f t="shared" si="9"/>
        <v>0.31999238873665437</v>
      </c>
      <c r="L28" s="384">
        <f t="shared" si="9"/>
        <v>0.30192039577573315</v>
      </c>
      <c r="M28" s="385">
        <f t="shared" si="9"/>
        <v>0.30413100419062489</v>
      </c>
      <c r="N28" s="384">
        <f t="shared" si="9"/>
        <v>0.29531787762978728</v>
      </c>
      <c r="O28" s="384">
        <f t="shared" si="9"/>
        <v>0.32039827845872332</v>
      </c>
      <c r="P28" s="384">
        <f t="shared" si="9"/>
        <v>0.31274696268133839</v>
      </c>
      <c r="Q28" s="384">
        <f t="shared" si="9"/>
        <v>0.40010704361306432</v>
      </c>
      <c r="R28" s="385">
        <f t="shared" si="9"/>
        <v>0.29589605667366797</v>
      </c>
      <c r="S28" s="384">
        <f t="shared" si="9"/>
        <v>9.6572223526305997E-2</v>
      </c>
      <c r="T28" s="384">
        <f t="shared" si="9"/>
        <v>0.27778810890568939</v>
      </c>
      <c r="U28" s="384">
        <f t="shared" si="9"/>
        <v>0.18627740972907297</v>
      </c>
      <c r="V28" s="384">
        <f t="shared" si="9"/>
        <v>0.14904201191499891</v>
      </c>
      <c r="W28" s="385">
        <f t="shared" si="9"/>
        <v>0.16517758972800048</v>
      </c>
      <c r="X28" s="384">
        <f t="shared" si="9"/>
        <v>0.20228957475244336</v>
      </c>
      <c r="Y28" s="384">
        <f t="shared" si="9"/>
        <v>0.21808076716798636</v>
      </c>
      <c r="Z28" s="384"/>
      <c r="AA28" s="384"/>
      <c r="AB28" s="385"/>
      <c r="AC28" s="385"/>
      <c r="AE28" s="384">
        <f>INDEX(C28:AD28,1,MATCH(AE$2,$C$2:$AD$2,0))</f>
        <v>0.16517758972800048</v>
      </c>
      <c r="AF28" s="476">
        <v>0.22</v>
      </c>
      <c r="AG28" s="476">
        <v>0.22500000000000001</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467.0484332253198</v>
      </c>
      <c r="D30" s="174">
        <v>906.36432173923663</v>
      </c>
      <c r="E30" s="174">
        <v>397.27742195481881</v>
      </c>
      <c r="F30" s="174">
        <v>415.85044933122458</v>
      </c>
      <c r="G30" s="174">
        <v>1816.571150968563</v>
      </c>
      <c r="H30" s="174">
        <v>832.85228938685145</v>
      </c>
      <c r="I30" s="174">
        <v>990.25111520113671</v>
      </c>
      <c r="J30" s="174">
        <v>1466.6984057337741</v>
      </c>
      <c r="K30" s="174">
        <v>1267.2451626596758</v>
      </c>
      <c r="L30" s="174">
        <v>1034.0029575258084</v>
      </c>
      <c r="M30" s="175">
        <v>851.90967868478094</v>
      </c>
      <c r="N30" s="174">
        <v>243.01869370851929</v>
      </c>
      <c r="O30" s="174">
        <v>284.23294339486637</v>
      </c>
      <c r="P30" s="174">
        <v>312.40124445868912</v>
      </c>
      <c r="Q30" s="174">
        <v>288.32057822823128</v>
      </c>
      <c r="R30" s="175">
        <v>1127.5753172292136</v>
      </c>
      <c r="S30" s="174">
        <v>235.65605077616129</v>
      </c>
      <c r="T30" s="174">
        <v>199.42622030347565</v>
      </c>
      <c r="U30" s="174">
        <v>269.1814005484307</v>
      </c>
      <c r="V30" s="174">
        <v>5.7142609746299939</v>
      </c>
      <c r="W30" s="175">
        <v>710.71438819205082</v>
      </c>
      <c r="X30" s="174">
        <v>270.38668595064269</v>
      </c>
      <c r="Y30" s="174">
        <v>300.61208633728347</v>
      </c>
      <c r="Z30" s="174"/>
      <c r="AA30" s="174"/>
      <c r="AB30" s="175"/>
      <c r="AC30" s="175"/>
      <c r="AE30" s="174">
        <f>INDEX(C30:AD30,1,MATCH(AE$2,$C$2:$AD$2,0))</f>
        <v>710.71438819205082</v>
      </c>
      <c r="AF30" s="477">
        <f>+AF24*AF31</f>
        <v>1105.1345806897659</v>
      </c>
      <c r="AG30" s="477">
        <f>+AG24*AG31</f>
        <v>1126.1339446847965</v>
      </c>
    </row>
    <row r="31" spans="1:37" s="234" customFormat="1" ht="12.75" customHeight="1">
      <c r="A31" s="278"/>
      <c r="B31" s="458" t="s">
        <v>49</v>
      </c>
      <c r="C31" s="386">
        <f t="shared" ref="C31:Y31" si="10">+C30/C24</f>
        <v>7.5447055218075959E-3</v>
      </c>
      <c r="D31" s="384">
        <f t="shared" si="10"/>
        <v>1.4913346933771738E-2</v>
      </c>
      <c r="E31" s="384">
        <f t="shared" si="10"/>
        <v>1.5619610187255144E-2</v>
      </c>
      <c r="F31" s="384">
        <f t="shared" si="10"/>
        <v>9.4116912548550726E-3</v>
      </c>
      <c r="G31" s="384">
        <f t="shared" si="10"/>
        <v>3.0014609863407732E-2</v>
      </c>
      <c r="H31" s="384">
        <f t="shared" si="10"/>
        <v>1.3973100236897577E-2</v>
      </c>
      <c r="I31" s="384">
        <f t="shared" si="10"/>
        <v>1.5326972929401867E-2</v>
      </c>
      <c r="J31" s="384">
        <f t="shared" si="10"/>
        <v>1.8075103197296119E-2</v>
      </c>
      <c r="K31" s="384">
        <f t="shared" si="10"/>
        <v>1.4557239284606236E-2</v>
      </c>
      <c r="L31" s="384">
        <f t="shared" si="10"/>
        <v>1.2167493857719864E-2</v>
      </c>
      <c r="M31" s="385">
        <f t="shared" si="10"/>
        <v>9.5854113848227694E-3</v>
      </c>
      <c r="N31" s="384">
        <f t="shared" si="10"/>
        <v>1.0959289842366642E-2</v>
      </c>
      <c r="O31" s="384">
        <f t="shared" si="10"/>
        <v>1.1979077106648427E-2</v>
      </c>
      <c r="P31" s="384">
        <f t="shared" si="10"/>
        <v>1.3049321648515791E-2</v>
      </c>
      <c r="Q31" s="384">
        <f t="shared" si="10"/>
        <v>1.2099306769013288E-2</v>
      </c>
      <c r="R31" s="385">
        <f t="shared" si="10"/>
        <v>1.2114539240156937E-2</v>
      </c>
      <c r="S31" s="384">
        <f t="shared" si="10"/>
        <v>1.0011004864458262E-2</v>
      </c>
      <c r="T31" s="384">
        <f t="shared" si="10"/>
        <v>6.3739502832184346E-3</v>
      </c>
      <c r="U31" s="384">
        <f t="shared" si="10"/>
        <v>9.8617994504441881E-3</v>
      </c>
      <c r="V31" s="384">
        <f t="shared" si="10"/>
        <v>2.4773172356532853E-4</v>
      </c>
      <c r="W31" s="385">
        <f t="shared" si="10"/>
        <v>6.9216373255499191E-3</v>
      </c>
      <c r="X31" s="384">
        <f t="shared" si="10"/>
        <v>1.0350736175571326E-2</v>
      </c>
      <c r="Y31" s="384">
        <f t="shared" si="10"/>
        <v>1.0853290688326222E-2</v>
      </c>
      <c r="Z31" s="384"/>
      <c r="AA31" s="384"/>
      <c r="AB31" s="385"/>
      <c r="AC31" s="385"/>
      <c r="AE31" s="384">
        <f>INDEX(C31:AD31,1,MATCH(AE$2,$C$2:$AD$2,0))</f>
        <v>6.9216373255499191E-3</v>
      </c>
      <c r="AF31" s="476">
        <v>0.01</v>
      </c>
      <c r="AG31" s="476">
        <f>+AF31</f>
        <v>0.01</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0</v>
      </c>
      <c r="D33" s="174">
        <v>0</v>
      </c>
      <c r="E33" s="174">
        <v>0</v>
      </c>
      <c r="F33" s="174">
        <v>294.58715494021681</v>
      </c>
      <c r="G33" s="174">
        <v>34.494447933488566</v>
      </c>
      <c r="H33" s="174">
        <v>0</v>
      </c>
      <c r="I33" s="174">
        <v>0</v>
      </c>
      <c r="J33" s="174">
        <v>0</v>
      </c>
      <c r="K33" s="174">
        <v>0</v>
      </c>
      <c r="L33" s="174">
        <v>0</v>
      </c>
      <c r="M33" s="175">
        <v>0</v>
      </c>
      <c r="N33" s="174">
        <v>0</v>
      </c>
      <c r="O33" s="174">
        <v>0</v>
      </c>
      <c r="P33" s="174">
        <v>0</v>
      </c>
      <c r="Q33" s="174">
        <v>0</v>
      </c>
      <c r="R33" s="175">
        <v>0</v>
      </c>
      <c r="S33" s="174">
        <v>0</v>
      </c>
      <c r="T33" s="174">
        <v>0</v>
      </c>
      <c r="U33" s="174">
        <v>0</v>
      </c>
      <c r="V33" s="174">
        <v>0</v>
      </c>
      <c r="W33" s="175">
        <v>0</v>
      </c>
      <c r="X33" s="174">
        <v>0</v>
      </c>
      <c r="Y33" s="174">
        <v>0</v>
      </c>
      <c r="Z33" s="174"/>
      <c r="AA33" s="174"/>
      <c r="AB33" s="175"/>
      <c r="AC33" s="175"/>
      <c r="AE33" s="174">
        <f>INDEX(C33:AD33,1,MATCH(AE$2,$C$2:$AD$2,0))</f>
        <v>0</v>
      </c>
      <c r="AF33" s="475">
        <f>+AE33</f>
        <v>0</v>
      </c>
      <c r="AG33" s="475">
        <f>+AF33</f>
        <v>0</v>
      </c>
    </row>
    <row r="34" spans="1:36" ht="12.75" customHeight="1">
      <c r="M34" s="185"/>
      <c r="R34" s="185"/>
      <c r="W34" s="185"/>
      <c r="AB34" s="185"/>
      <c r="AC34" s="185"/>
    </row>
    <row r="35" spans="1:36" s="171" customFormat="1" ht="12.75" customHeight="1" thickBot="1">
      <c r="A35" s="286"/>
      <c r="B35" s="173" t="s">
        <v>48</v>
      </c>
      <c r="C35" s="170">
        <f t="shared" ref="C35:Y35" si="11">+C24-C27-C30+C33</f>
        <v>41029.479247324321</v>
      </c>
      <c r="D35" s="170">
        <f t="shared" si="11"/>
        <v>39746.228103190821</v>
      </c>
      <c r="E35" s="170">
        <f t="shared" si="11"/>
        <v>22480.288477206224</v>
      </c>
      <c r="F35" s="170">
        <f t="shared" si="11"/>
        <v>31631.476902791401</v>
      </c>
      <c r="G35" s="170">
        <f t="shared" si="11"/>
        <v>39915.35439966985</v>
      </c>
      <c r="H35" s="170">
        <f t="shared" si="11"/>
        <v>38834.178885285903</v>
      </c>
      <c r="I35" s="170">
        <f t="shared" si="11"/>
        <v>42387.65335887012</v>
      </c>
      <c r="J35" s="170">
        <f t="shared" si="11"/>
        <v>52424.565529471867</v>
      </c>
      <c r="K35" s="170">
        <f t="shared" si="11"/>
        <v>57929.168326022322</v>
      </c>
      <c r="L35" s="170">
        <f t="shared" si="11"/>
        <v>58289.337066054286</v>
      </c>
      <c r="M35" s="172">
        <f t="shared" si="11"/>
        <v>60993.900462058271</v>
      </c>
      <c r="N35" s="170">
        <f t="shared" si="11"/>
        <v>15383.078555415301</v>
      </c>
      <c r="O35" s="170">
        <f t="shared" si="11"/>
        <v>15840.982374126388</v>
      </c>
      <c r="P35" s="170">
        <f t="shared" si="11"/>
        <v>16140.461969376129</v>
      </c>
      <c r="Q35" s="170">
        <f t="shared" si="11"/>
        <v>14006.835942927537</v>
      </c>
      <c r="R35" s="172">
        <f t="shared" si="11"/>
        <v>64407.746457686611</v>
      </c>
      <c r="S35" s="170">
        <f t="shared" si="11"/>
        <v>21030.762740121125</v>
      </c>
      <c r="T35" s="170">
        <f t="shared" si="11"/>
        <v>22396.920048409323</v>
      </c>
      <c r="U35" s="170">
        <f t="shared" si="11"/>
        <v>21941.672471273021</v>
      </c>
      <c r="V35" s="170">
        <f t="shared" si="11"/>
        <v>19622.761060561967</v>
      </c>
      <c r="W35" s="172">
        <f t="shared" si="11"/>
        <v>85008.931218685873</v>
      </c>
      <c r="X35" s="170">
        <f t="shared" si="11"/>
        <v>20567.771544766638</v>
      </c>
      <c r="Y35" s="170">
        <f t="shared" si="11"/>
        <v>21356.816861152693</v>
      </c>
      <c r="Z35" s="170"/>
      <c r="AA35" s="170"/>
      <c r="AB35" s="172"/>
      <c r="AC35" s="172"/>
      <c r="AE35" s="170">
        <f>+AE24-AE27-AE30+AE33</f>
        <v>85008.931218685873</v>
      </c>
      <c r="AF35" s="170">
        <f>+AF24-AF27-AF30+AF33</f>
        <v>85095.362713111987</v>
      </c>
      <c r="AG35" s="170">
        <f>+AG24-AG27-AG30+AG33</f>
        <v>86149.246768386933</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156.04931543013126</v>
      </c>
      <c r="D37" s="174">
        <v>236.3703041968148</v>
      </c>
      <c r="E37" s="174">
        <v>98.572834357750594</v>
      </c>
      <c r="F37" s="174">
        <v>3367.1741290655664</v>
      </c>
      <c r="G37" s="174">
        <v>1449.584117403766</v>
      </c>
      <c r="H37" s="174">
        <v>2097.3488849045521</v>
      </c>
      <c r="I37" s="174">
        <v>339.92519177737017</v>
      </c>
      <c r="J37" s="174">
        <v>585.40643814542693</v>
      </c>
      <c r="K37" s="174">
        <v>878.06598087800887</v>
      </c>
      <c r="L37" s="174">
        <v>1379.7060582965241</v>
      </c>
      <c r="M37" s="175">
        <v>1398.3122993074626</v>
      </c>
      <c r="N37" s="174">
        <v>391.94806622668659</v>
      </c>
      <c r="O37" s="174">
        <v>542.97673505871796</v>
      </c>
      <c r="P37" s="174">
        <v>388.88051060371527</v>
      </c>
      <c r="Q37" s="174">
        <v>561.85568820030426</v>
      </c>
      <c r="R37" s="175">
        <v>1884.6668695067258</v>
      </c>
      <c r="S37" s="174">
        <v>393.31251769127562</v>
      </c>
      <c r="T37" s="174">
        <v>558.51792921154015</v>
      </c>
      <c r="U37" s="174">
        <v>382.05771878955358</v>
      </c>
      <c r="V37" s="174">
        <v>557.35939013438519</v>
      </c>
      <c r="W37" s="175">
        <v>1891.1126412487963</v>
      </c>
      <c r="X37" s="174">
        <v>377.54185267960895</v>
      </c>
      <c r="Y37" s="174">
        <v>571.10679393094119</v>
      </c>
      <c r="Z37" s="174"/>
      <c r="AA37" s="174"/>
      <c r="AB37" s="175"/>
      <c r="AC37" s="175"/>
      <c r="AE37" s="174">
        <f>INDEX(C37:AD37,1,MATCH(AE$2,$C$2:$AD$2,0))</f>
        <v>1891.1126412487963</v>
      </c>
      <c r="AF37" s="475">
        <f>+AE37</f>
        <v>1891.1126412487963</v>
      </c>
      <c r="AG37" s="475">
        <f>+AF37</f>
        <v>1891.1126412487963</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40873.429931894185</v>
      </c>
      <c r="D39" s="170">
        <v>39509.857798994002</v>
      </c>
      <c r="E39" s="170">
        <v>22381.715642848474</v>
      </c>
      <c r="F39" s="170">
        <v>28264.302773725834</v>
      </c>
      <c r="G39" s="170">
        <v>38465.770282266079</v>
      </c>
      <c r="H39" s="170">
        <v>36736.830000381349</v>
      </c>
      <c r="I39" s="170">
        <v>42047.728167092748</v>
      </c>
      <c r="J39" s="170">
        <v>51839.159091326444</v>
      </c>
      <c r="K39" s="170">
        <v>57051.102345144311</v>
      </c>
      <c r="L39" s="170">
        <v>56909.631007757758</v>
      </c>
      <c r="M39" s="172">
        <v>59595.588162750806</v>
      </c>
      <c r="N39" s="170">
        <v>14991.130489188614</v>
      </c>
      <c r="O39" s="170">
        <v>15298.005639067673</v>
      </c>
      <c r="P39" s="170">
        <v>15751.581458772416</v>
      </c>
      <c r="Q39" s="170">
        <v>13444.980254727232</v>
      </c>
      <c r="R39" s="172">
        <v>62523.079588179884</v>
      </c>
      <c r="S39" s="170">
        <v>20637.450222429849</v>
      </c>
      <c r="T39" s="170">
        <v>21838.402119197781</v>
      </c>
      <c r="U39" s="170">
        <v>21559.614752483467</v>
      </c>
      <c r="V39" s="170">
        <v>19065.401670427582</v>
      </c>
      <c r="W39" s="172">
        <v>83117.81857743708</v>
      </c>
      <c r="X39" s="170">
        <v>20190.229692087029</v>
      </c>
      <c r="Y39" s="170">
        <v>20785.710067221749</v>
      </c>
      <c r="Z39" s="170">
        <v>22269.641251899397</v>
      </c>
      <c r="AA39" s="170">
        <v>19625.295842068816</v>
      </c>
      <c r="AB39" s="172">
        <v>82366.633261779163</v>
      </c>
      <c r="AC39" s="172">
        <v>82927.104425794445</v>
      </c>
      <c r="AE39" s="170">
        <f>+AE35-AE37</f>
        <v>83117.81857743708</v>
      </c>
      <c r="AF39" s="170">
        <f>+AF35-AF37</f>
        <v>83204.250071863193</v>
      </c>
      <c r="AG39" s="170">
        <f>+AG35-AG37</f>
        <v>84258.134127138139</v>
      </c>
      <c r="AI39" s="245">
        <f>+AF39/AB39-1</f>
        <v>1.0169370495233254E-2</v>
      </c>
      <c r="AJ39" s="245">
        <f>+AG39/AC39-1</f>
        <v>1.6050599023805789E-2</v>
      </c>
    </row>
    <row r="40" spans="1:36" s="234" customFormat="1" ht="12.75" customHeight="1" thickTop="1">
      <c r="A40" s="278"/>
      <c r="B40" s="458" t="s">
        <v>47</v>
      </c>
      <c r="C40" s="386">
        <v>0.13058764880935458</v>
      </c>
      <c r="D40" s="386">
        <v>0.10501093982307262</v>
      </c>
      <c r="E40" s="386">
        <v>6.9585513431212928E-2</v>
      </c>
      <c r="F40" s="386">
        <v>0.10335645987358849</v>
      </c>
      <c r="G40" s="386">
        <v>0.12707177012921073</v>
      </c>
      <c r="H40" s="386">
        <v>0.11989198260099526</v>
      </c>
      <c r="I40" s="386">
        <v>0.12994626051764202</v>
      </c>
      <c r="J40" s="386">
        <v>0.14576298733539794</v>
      </c>
      <c r="K40" s="386">
        <v>0.15051845519532345</v>
      </c>
      <c r="L40" s="386">
        <v>0.14477912697511433</v>
      </c>
      <c r="M40" s="459">
        <v>0.14429921661714643</v>
      </c>
      <c r="N40" s="386">
        <v>0.13179496638967508</v>
      </c>
      <c r="O40" s="386">
        <v>0.1384174770647405</v>
      </c>
      <c r="P40" s="386">
        <v>0.13723435867866568</v>
      </c>
      <c r="Q40" s="386">
        <v>0.11520154854915349</v>
      </c>
      <c r="R40" s="459">
        <v>0.13654910558600419</v>
      </c>
      <c r="S40" s="386">
        <v>0.19472239929643026</v>
      </c>
      <c r="T40" s="386">
        <v>0.18998751227945457</v>
      </c>
      <c r="U40" s="386">
        <v>0.17042361615198129</v>
      </c>
      <c r="V40" s="386">
        <v>0.15939985174539778</v>
      </c>
      <c r="W40" s="459">
        <v>0.18821808454955782</v>
      </c>
      <c r="X40" s="386">
        <v>0.1664575609243763</v>
      </c>
      <c r="Y40" s="386">
        <v>0.17684739122209775</v>
      </c>
      <c r="Z40" s="386">
        <v>0.18211327392751417</v>
      </c>
      <c r="AA40" s="386">
        <v>0.16483194853479238</v>
      </c>
      <c r="AB40" s="459">
        <v>0.16236800697850681</v>
      </c>
      <c r="AC40" s="459">
        <f>+AC39/AC$3</f>
        <v>0.16736048966871525</v>
      </c>
      <c r="AE40" s="384">
        <f>INDEX(C40:AD40,1,MATCH(AE$2,$C$2:$AD$2,0))</f>
        <v>0.18821808454955782</v>
      </c>
      <c r="AF40" s="384">
        <f>+AF39/AF$3</f>
        <v>0.16383809249107492</v>
      </c>
      <c r="AG40" s="384">
        <f>+AG39/AG$3</f>
        <v>0.169819143531829</v>
      </c>
    </row>
    <row r="41" spans="1:36">
      <c r="A41" s="168"/>
      <c r="B41" s="458" t="s">
        <v>46</v>
      </c>
      <c r="C41" s="386"/>
      <c r="D41" s="384">
        <v>-3.5501599335266198E-2</v>
      </c>
      <c r="E41" s="384">
        <v>-0.43351566192125457</v>
      </c>
      <c r="F41" s="384">
        <v>0.25826169598059057</v>
      </c>
      <c r="G41" s="384">
        <v>0.36093115723425551</v>
      </c>
      <c r="H41" s="384">
        <v>-4.4947501874980644E-2</v>
      </c>
      <c r="I41" s="384">
        <v>0.14456604357687564</v>
      </c>
      <c r="J41" s="384">
        <v>0.18707287072520229</v>
      </c>
      <c r="K41" s="384">
        <v>0.10054065970931059</v>
      </c>
      <c r="L41" s="384">
        <v>-2.4797301291513696E-3</v>
      </c>
      <c r="M41" s="385">
        <v>4.7196882275109209E-2</v>
      </c>
      <c r="N41" s="384"/>
      <c r="O41" s="384"/>
      <c r="P41" s="384"/>
      <c r="Q41" s="384"/>
      <c r="R41" s="385">
        <v>4.912261990659994E-2</v>
      </c>
      <c r="S41" s="384">
        <v>0.37664402543312381</v>
      </c>
      <c r="T41" s="384">
        <v>0.42753262316934992</v>
      </c>
      <c r="U41" s="384">
        <v>0.36872699474098991</v>
      </c>
      <c r="V41" s="384">
        <v>0.41803121382229014</v>
      </c>
      <c r="W41" s="385">
        <v>0.3293941873130426</v>
      </c>
      <c r="X41" s="384">
        <v>-2.1670338415002321E-2</v>
      </c>
      <c r="Y41" s="384">
        <v>-4.8203712260185383E-2</v>
      </c>
      <c r="Z41" s="384">
        <v>3.2933171931290639E-2</v>
      </c>
      <c r="AA41" s="384">
        <v>2.9367027315752248E-2</v>
      </c>
      <c r="AB41" s="385">
        <v>-9.0375966130303853E-3</v>
      </c>
      <c r="AC41" s="385">
        <v>6.8045899391562248E-3</v>
      </c>
      <c r="AD41" s="234"/>
      <c r="AE41" s="384">
        <f>INDEX(C41:AD41,1,MATCH(AE$2,$C$2:$AD$2,0))</f>
        <v>0.3293941873130426</v>
      </c>
      <c r="AF41" s="386">
        <f>+AF39/AE39-1</f>
        <v>1.0398672138585141E-3</v>
      </c>
      <c r="AG41" s="386">
        <f>+AG39/AF39-1</f>
        <v>1.2666228640540789E-2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1180997.0265606155</v>
      </c>
      <c r="D43" s="174">
        <v>1354439.4001827068</v>
      </c>
      <c r="E43" s="174">
        <v>1321125.311933534</v>
      </c>
      <c r="F43" s="174">
        <v>1102523.7432531202</v>
      </c>
      <c r="G43" s="174">
        <v>1199488.3392457534</v>
      </c>
      <c r="H43" s="174">
        <v>1203963.4956083614</v>
      </c>
      <c r="I43" s="174">
        <v>1104105.4983133054</v>
      </c>
      <c r="J43" s="174">
        <v>1033372.4737692052</v>
      </c>
      <c r="K43" s="174">
        <v>992181.21383122914</v>
      </c>
      <c r="L43" s="174">
        <v>975655.2390358228</v>
      </c>
      <c r="M43" s="175">
        <v>977635.13112994563</v>
      </c>
      <c r="N43" s="174">
        <v>991323.21514172992</v>
      </c>
      <c r="O43" s="174">
        <v>1016183.0384227957</v>
      </c>
      <c r="P43" s="174">
        <v>1037287.6183866977</v>
      </c>
      <c r="Q43" s="174">
        <v>1073318.1610549311</v>
      </c>
      <c r="R43" s="175">
        <v>1029497.5994104741</v>
      </c>
      <c r="S43" s="174">
        <v>1093484.6744264278</v>
      </c>
      <c r="T43" s="174">
        <v>1091948.4664918445</v>
      </c>
      <c r="U43" s="174">
        <v>1074248.2740241687</v>
      </c>
      <c r="V43" s="174">
        <v>1063466.7042582009</v>
      </c>
      <c r="W43" s="175">
        <v>1080661.2171667747</v>
      </c>
      <c r="X43" s="174">
        <v>1059373.7009018227</v>
      </c>
      <c r="Y43" s="174">
        <v>1076917.0093431231</v>
      </c>
      <c r="Z43" s="174"/>
      <c r="AA43" s="174"/>
      <c r="AB43" s="175"/>
      <c r="AC43" s="175"/>
      <c r="AE43" s="174">
        <f>INDEX(C43:AD43,1,MATCH(AE$2,$C$2:$AD$2,0))</f>
        <v>1080661.2171667747</v>
      </c>
      <c r="AF43" s="189">
        <v>1075211.7392762464</v>
      </c>
      <c r="AG43" s="474">
        <f>+AF43</f>
        <v>1075211.7392762464</v>
      </c>
    </row>
    <row r="44" spans="1:36" ht="12.75" customHeight="1">
      <c r="B44" s="168" t="s">
        <v>40</v>
      </c>
      <c r="C44" s="174">
        <v>521367.7239782681</v>
      </c>
      <c r="D44" s="174">
        <v>555550.57428258529</v>
      </c>
      <c r="E44" s="174">
        <v>702433.55234683061</v>
      </c>
      <c r="F44" s="174">
        <v>640226.58993774757</v>
      </c>
      <c r="G44" s="174">
        <v>657507.62741385971</v>
      </c>
      <c r="H44" s="174">
        <v>793569.86292292294</v>
      </c>
      <c r="I44" s="174">
        <v>758863.81041238795</v>
      </c>
      <c r="J44" s="174">
        <v>755555.56226995587</v>
      </c>
      <c r="K44" s="174">
        <v>782487.19750838936</v>
      </c>
      <c r="L44" s="174">
        <v>799938.70411953249</v>
      </c>
      <c r="M44" s="175">
        <v>795696.93009440892</v>
      </c>
      <c r="N44" s="174">
        <v>771623.5186061241</v>
      </c>
      <c r="O44" s="174">
        <v>776606.53167560347</v>
      </c>
      <c r="P44" s="174">
        <v>780757.66451053461</v>
      </c>
      <c r="Q44" s="174">
        <v>809073.61662101513</v>
      </c>
      <c r="R44" s="175">
        <v>784493.64201642445</v>
      </c>
      <c r="S44" s="174">
        <v>837644.78211800742</v>
      </c>
      <c r="T44" s="174">
        <v>850807.0018617271</v>
      </c>
      <c r="U44" s="174">
        <v>830936.12881799333</v>
      </c>
      <c r="V44" s="174">
        <v>844354.20154629799</v>
      </c>
      <c r="W44" s="175">
        <v>840811.68732657202</v>
      </c>
      <c r="X44" s="174">
        <v>830959.25264784985</v>
      </c>
      <c r="Y44" s="174">
        <v>808733.15551520605</v>
      </c>
      <c r="Z44" s="174"/>
      <c r="AA44" s="174"/>
      <c r="AB44" s="175"/>
      <c r="AC44" s="175"/>
      <c r="AE44" s="174">
        <f>INDEX(C44:AD44,1,MATCH(AE$2,$C$2:$AD$2,0))</f>
        <v>840811.68732657202</v>
      </c>
      <c r="AF44" s="174">
        <v>816112.22260167985</v>
      </c>
      <c r="AG44" s="472">
        <f>+AF44</f>
        <v>816112.22260167985</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71</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404900.3560035358</v>
      </c>
      <c r="D3" s="179">
        <v>424134.83690917521</v>
      </c>
      <c r="E3" s="179">
        <v>387538.05887924408</v>
      </c>
      <c r="F3" s="179">
        <v>344859.64633127337</v>
      </c>
      <c r="G3" s="179">
        <v>321285.0885137975</v>
      </c>
      <c r="H3" s="179">
        <v>349393.78608826641</v>
      </c>
      <c r="I3" s="179">
        <v>428234.59256463154</v>
      </c>
      <c r="J3" s="179">
        <v>422027.5376671236</v>
      </c>
      <c r="K3" s="179">
        <v>430408.15740299906</v>
      </c>
      <c r="L3" s="179">
        <v>424797.96613626915</v>
      </c>
      <c r="M3" s="180">
        <v>430585.24394555914</v>
      </c>
      <c r="N3" s="179">
        <v>106096.30046025978</v>
      </c>
      <c r="O3" s="179">
        <v>109448.25070643118</v>
      </c>
      <c r="P3" s="179">
        <v>113493.68394766162</v>
      </c>
      <c r="Q3" s="179">
        <v>115260.45512335039</v>
      </c>
      <c r="R3" s="180">
        <v>443649.49226977228</v>
      </c>
      <c r="S3" s="179">
        <v>107037.92243842492</v>
      </c>
      <c r="T3" s="179">
        <v>115417.04854722308</v>
      </c>
      <c r="U3" s="179">
        <v>114474.15956074352</v>
      </c>
      <c r="V3" s="179">
        <v>115730.51307000891</v>
      </c>
      <c r="W3" s="180">
        <v>447890.04429997143</v>
      </c>
      <c r="X3" s="179">
        <v>116015.35557704749</v>
      </c>
      <c r="Y3" s="179">
        <v>118894.99359323658</v>
      </c>
      <c r="Z3" s="179">
        <v>117846.95121284145</v>
      </c>
      <c r="AA3" s="179">
        <v>115035.13206643831</v>
      </c>
      <c r="AB3" s="180">
        <v>462772.94420912879</v>
      </c>
      <c r="AC3" s="180">
        <v>474809.14255579846</v>
      </c>
      <c r="AE3" s="179">
        <f>INDEX(C3:AD3,1,MATCH(AE$2,$C$2:$AD$2,0))</f>
        <v>447890.04429997143</v>
      </c>
      <c r="AF3" s="179">
        <f>+AE3*(1+AF4)</f>
        <v>462670.41576187045</v>
      </c>
      <c r="AG3" s="179">
        <f>+AF3*(1+AG4)</f>
        <v>474699.84657167911</v>
      </c>
      <c r="AI3" s="245">
        <f>+AF3/AB3-1</f>
        <v>-2.2155238014953671E-4</v>
      </c>
      <c r="AJ3" s="245">
        <f>+AG3/AC3-1</f>
        <v>-2.301892999174715E-4</v>
      </c>
    </row>
    <row r="4" spans="1:37" s="234" customFormat="1" ht="12.75" customHeight="1">
      <c r="A4" s="278"/>
      <c r="B4" s="458" t="s">
        <v>60</v>
      </c>
      <c r="C4" s="386"/>
      <c r="D4" s="384">
        <v>4.7504233129079809E-2</v>
      </c>
      <c r="E4" s="384">
        <v>-8.6285715874284574E-2</v>
      </c>
      <c r="F4" s="384">
        <v>-0.11012702254688544</v>
      </c>
      <c r="G4" s="384">
        <v>-6.8359861956217571E-2</v>
      </c>
      <c r="H4" s="384">
        <v>8.7488335373715254E-2</v>
      </c>
      <c r="I4" s="384">
        <v>0.22565028233343498</v>
      </c>
      <c r="J4" s="384">
        <v>-1.4494520072128814E-2</v>
      </c>
      <c r="K4" s="384">
        <v>1.9857992637640987E-2</v>
      </c>
      <c r="L4" s="384">
        <v>-1.3034583964627311E-2</v>
      </c>
      <c r="M4" s="385">
        <v>1.3623600559879989E-2</v>
      </c>
      <c r="N4" s="384"/>
      <c r="O4" s="384"/>
      <c r="P4" s="384"/>
      <c r="Q4" s="384"/>
      <c r="R4" s="385">
        <v>3.0340678199982429E-2</v>
      </c>
      <c r="S4" s="384">
        <v>8.8751631685579646E-3</v>
      </c>
      <c r="T4" s="384">
        <v>5.4535342522757935E-2</v>
      </c>
      <c r="U4" s="384">
        <v>8.6390324023146725E-3</v>
      </c>
      <c r="V4" s="384">
        <v>4.0782239333991832E-3</v>
      </c>
      <c r="W4" s="385">
        <v>9.5583385174271562E-3</v>
      </c>
      <c r="X4" s="384">
        <v>8.3871518935608735E-2</v>
      </c>
      <c r="Y4" s="384">
        <v>3.0133720189444047E-2</v>
      </c>
      <c r="Z4" s="384">
        <v>2.946334495959535E-2</v>
      </c>
      <c r="AA4" s="384">
        <v>-6.0086228352754789E-3</v>
      </c>
      <c r="AB4" s="385">
        <v>3.3228914325208025E-2</v>
      </c>
      <c r="AC4" s="385">
        <f>+AC3/AB3-1</f>
        <v>2.6008863519969561E-2</v>
      </c>
      <c r="AE4" s="384">
        <f>INDEX(C4:AD4,1,MATCH(AE$2,$C$2:$AD$2,0))</f>
        <v>9.5583385174271562E-3</v>
      </c>
      <c r="AF4" s="476">
        <v>3.3000000000000002E-2</v>
      </c>
      <c r="AG4" s="476">
        <v>2.5999999999999999E-2</v>
      </c>
    </row>
    <row r="5" spans="1:37" s="187" customFormat="1" ht="12.75" customHeight="1">
      <c r="A5" s="313"/>
      <c r="B5" s="458" t="s">
        <v>93</v>
      </c>
      <c r="C5" s="384"/>
      <c r="D5" s="384"/>
      <c r="E5" s="384"/>
      <c r="F5" s="384"/>
      <c r="G5" s="384"/>
      <c r="H5" s="384"/>
      <c r="I5" s="384"/>
      <c r="J5" s="384"/>
      <c r="K5" s="384"/>
      <c r="L5" s="384"/>
      <c r="M5" s="385"/>
      <c r="N5" s="384"/>
      <c r="O5" s="384">
        <v>3.1593469627406501E-2</v>
      </c>
      <c r="P5" s="384">
        <v>3.6962063944551815E-2</v>
      </c>
      <c r="Q5" s="384">
        <v>1.5567132145464013E-2</v>
      </c>
      <c r="R5" s="385"/>
      <c r="S5" s="384">
        <v>-7.1338714358934352E-2</v>
      </c>
      <c r="T5" s="384">
        <v>7.8281845517119031E-2</v>
      </c>
      <c r="U5" s="384">
        <v>-8.1694082316944305E-3</v>
      </c>
      <c r="V5" s="384">
        <v>1.0974996576399665E-2</v>
      </c>
      <c r="W5" s="385"/>
      <c r="X5" s="384">
        <v>2.4612567548738529E-3</v>
      </c>
      <c r="Y5" s="384">
        <v>2.4821179936622029E-2</v>
      </c>
      <c r="Z5" s="384">
        <v>-8.8148571165299616E-3</v>
      </c>
      <c r="AA5" s="384">
        <v>-2.3859922700289138E-2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71757.091345740482</v>
      </c>
      <c r="D7" s="466">
        <f t="shared" si="1"/>
        <v>69256.725992612293</v>
      </c>
      <c r="E7" s="466">
        <f t="shared" si="1"/>
        <v>-7058.9975613181559</v>
      </c>
      <c r="F7" s="466">
        <f t="shared" si="1"/>
        <v>54847.427337662724</v>
      </c>
      <c r="G7" s="466">
        <f t="shared" si="1"/>
        <v>52264.212922450337</v>
      </c>
      <c r="H7" s="466">
        <f t="shared" si="1"/>
        <v>44696.483372224393</v>
      </c>
      <c r="I7" s="466">
        <f t="shared" si="1"/>
        <v>59331.29503119798</v>
      </c>
      <c r="J7" s="466">
        <f t="shared" si="1"/>
        <v>76756.80010894005</v>
      </c>
      <c r="K7" s="466">
        <f t="shared" si="1"/>
        <v>75079.379931218122</v>
      </c>
      <c r="L7" s="466">
        <f t="shared" si="1"/>
        <v>68033.492424026306</v>
      </c>
      <c r="M7" s="482">
        <f t="shared" si="1"/>
        <v>63482.480488190216</v>
      </c>
      <c r="N7" s="466">
        <f t="shared" si="1"/>
        <v>15144.639564835612</v>
      </c>
      <c r="O7" s="466">
        <f t="shared" si="1"/>
        <v>16503.24441360946</v>
      </c>
      <c r="P7" s="466">
        <f t="shared" si="1"/>
        <v>9082.7572706948631</v>
      </c>
      <c r="Q7" s="466">
        <f t="shared" si="1"/>
        <v>16536.944059381101</v>
      </c>
      <c r="R7" s="482">
        <f t="shared" si="1"/>
        <v>63592.168589455592</v>
      </c>
      <c r="S7" s="466">
        <f t="shared" si="1"/>
        <v>18898.927938803412</v>
      </c>
      <c r="T7" s="466">
        <f t="shared" si="1"/>
        <v>18277.388770427824</v>
      </c>
      <c r="U7" s="466">
        <f t="shared" si="1"/>
        <v>15017.327983408204</v>
      </c>
      <c r="V7" s="466">
        <f t="shared" si="1"/>
        <v>12778.943177984804</v>
      </c>
      <c r="W7" s="482">
        <f t="shared" si="1"/>
        <v>68594.543616287527</v>
      </c>
      <c r="X7" s="466">
        <f t="shared" si="1"/>
        <v>21313.013799959706</v>
      </c>
      <c r="Y7" s="466">
        <f t="shared" si="1"/>
        <v>19408.311385092951</v>
      </c>
      <c r="Z7" s="466"/>
      <c r="AA7" s="466"/>
      <c r="AB7" s="482"/>
      <c r="AC7" s="482"/>
      <c r="AE7" s="466"/>
      <c r="AF7" s="466"/>
      <c r="AG7" s="466"/>
    </row>
    <row r="8" spans="1:37" s="234" customFormat="1" ht="12.75" customHeight="1">
      <c r="A8" s="278"/>
      <c r="B8" s="458" t="s">
        <v>58</v>
      </c>
      <c r="C8" s="386">
        <f t="shared" ref="C8:Y8" si="2">+C7/C3</f>
        <v>0.17722160596251454</v>
      </c>
      <c r="D8" s="384">
        <f t="shared" si="2"/>
        <v>0.16328940696621677</v>
      </c>
      <c r="E8" s="384">
        <f t="shared" si="2"/>
        <v>-1.8214978889383667E-2</v>
      </c>
      <c r="F8" s="384">
        <f t="shared" si="2"/>
        <v>0.15904275238099647</v>
      </c>
      <c r="G8" s="384">
        <f t="shared" si="2"/>
        <v>0.16267238907418471</v>
      </c>
      <c r="H8" s="384">
        <f t="shared" si="2"/>
        <v>0.12792581079542395</v>
      </c>
      <c r="I8" s="384">
        <f t="shared" si="2"/>
        <v>0.13854858075773824</v>
      </c>
      <c r="J8" s="384">
        <f t="shared" si="2"/>
        <v>0.18187628355541663</v>
      </c>
      <c r="K8" s="384">
        <f t="shared" si="2"/>
        <v>0.17443763237256657</v>
      </c>
      <c r="L8" s="384">
        <f t="shared" si="2"/>
        <v>0.16015493916513274</v>
      </c>
      <c r="M8" s="385">
        <f t="shared" si="2"/>
        <v>0.1474330144397995</v>
      </c>
      <c r="N8" s="384">
        <f t="shared" si="2"/>
        <v>0.1427442757111809</v>
      </c>
      <c r="O8" s="384">
        <f t="shared" si="2"/>
        <v>0.15078582167453253</v>
      </c>
      <c r="P8" s="384">
        <f t="shared" si="2"/>
        <v>8.0028746576623927E-2</v>
      </c>
      <c r="Q8" s="384">
        <f t="shared" si="2"/>
        <v>0.14347456846047899</v>
      </c>
      <c r="R8" s="385">
        <f t="shared" si="2"/>
        <v>0.14333876111096003</v>
      </c>
      <c r="S8" s="384">
        <f t="shared" si="2"/>
        <v>0.17656291815337957</v>
      </c>
      <c r="T8" s="384">
        <f t="shared" si="2"/>
        <v>0.15835952314228172</v>
      </c>
      <c r="U8" s="384">
        <f t="shared" si="2"/>
        <v>0.13118530890318131</v>
      </c>
      <c r="V8" s="384">
        <f t="shared" si="2"/>
        <v>0.11041982653489518</v>
      </c>
      <c r="W8" s="385">
        <f t="shared" si="2"/>
        <v>0.1531504093231123</v>
      </c>
      <c r="X8" s="384">
        <f t="shared" si="2"/>
        <v>0.18370855904333649</v>
      </c>
      <c r="Y8" s="384">
        <f t="shared" si="2"/>
        <v>0.16323909694206842</v>
      </c>
      <c r="Z8" s="384"/>
      <c r="AA8" s="384"/>
      <c r="AB8" s="385"/>
      <c r="AC8" s="385"/>
      <c r="AE8" s="384"/>
      <c r="AF8" s="384"/>
      <c r="AG8" s="384"/>
    </row>
    <row r="9" spans="1:37" s="187" customFormat="1" ht="12.75" customHeight="1">
      <c r="A9" s="313"/>
      <c r="B9" s="465" t="s">
        <v>56</v>
      </c>
      <c r="C9" s="384"/>
      <c r="D9" s="384">
        <f t="shared" ref="D9:M9" si="3">+(D7-C7)/(D$3-C$3)</f>
        <v>-0.12999390861622365</v>
      </c>
      <c r="E9" s="384">
        <f t="shared" si="3"/>
        <v>2.0853126330278227</v>
      </c>
      <c r="F9" s="384">
        <f t="shared" si="3"/>
        <v>-1.4505325105379165</v>
      </c>
      <c r="G9" s="384">
        <f t="shared" si="3"/>
        <v>0.10957636767623463</v>
      </c>
      <c r="H9" s="384">
        <f t="shared" si="3"/>
        <v>-0.2692308859269133</v>
      </c>
      <c r="I9" s="384">
        <f t="shared" si="3"/>
        <v>0.18562483456280734</v>
      </c>
      <c r="J9" s="384">
        <f t="shared" si="3"/>
        <v>-2.8073708651647653</v>
      </c>
      <c r="K9" s="384">
        <f t="shared" si="3"/>
        <v>-0.20015467001101211</v>
      </c>
      <c r="L9" s="384">
        <f t="shared" si="3"/>
        <v>1.255908608495403</v>
      </c>
      <c r="M9" s="385">
        <f t="shared" si="3"/>
        <v>-0.7863821447331617</v>
      </c>
      <c r="N9" s="384"/>
      <c r="O9" s="384"/>
      <c r="P9" s="384"/>
      <c r="Q9" s="384"/>
      <c r="R9" s="385">
        <f t="shared" ref="R9:Y9" si="4">+(R7-M7)/(R$3-M$3)</f>
        <v>8.3960514637555494E-3</v>
      </c>
      <c r="S9" s="384">
        <f t="shared" si="4"/>
        <v>3.9870441228267066</v>
      </c>
      <c r="T9" s="384">
        <f t="shared" si="4"/>
        <v>0.29723646270837389</v>
      </c>
      <c r="U9" s="384">
        <f t="shared" si="4"/>
        <v>6.0527468848096868</v>
      </c>
      <c r="V9" s="384">
        <f t="shared" si="4"/>
        <v>-7.9947608759954853</v>
      </c>
      <c r="W9" s="385">
        <f t="shared" si="4"/>
        <v>1.1796518451389</v>
      </c>
      <c r="X9" s="384">
        <f t="shared" si="4"/>
        <v>0.26890602512765627</v>
      </c>
      <c r="Y9" s="384">
        <f t="shared" si="4"/>
        <v>0.32516977689495619</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5418.0002162506789</v>
      </c>
      <c r="D11" s="174">
        <v>7012.4248421833172</v>
      </c>
      <c r="E11" s="174">
        <v>7720.0726371795226</v>
      </c>
      <c r="F11" s="174">
        <v>10009.808994631445</v>
      </c>
      <c r="G11" s="174">
        <v>6330.0087244930482</v>
      </c>
      <c r="H11" s="174">
        <v>6722.6488143074439</v>
      </c>
      <c r="I11" s="174">
        <v>8108.4865141820819</v>
      </c>
      <c r="J11" s="174">
        <v>9457.6505059823321</v>
      </c>
      <c r="K11" s="174">
        <v>9617.2539927568596</v>
      </c>
      <c r="L11" s="174">
        <v>9722.8288985122854</v>
      </c>
      <c r="M11" s="175">
        <v>9476.2962243014626</v>
      </c>
      <c r="N11" s="174">
        <v>1986.5217917153559</v>
      </c>
      <c r="O11" s="174">
        <v>2146.554509831527</v>
      </c>
      <c r="P11" s="174">
        <v>2092.7291545012376</v>
      </c>
      <c r="Q11" s="174">
        <v>2183.2108881061649</v>
      </c>
      <c r="R11" s="175">
        <v>9752.6339668711789</v>
      </c>
      <c r="S11" s="174">
        <v>2484.9791643238887</v>
      </c>
      <c r="T11" s="174">
        <v>3029.8461899508598</v>
      </c>
      <c r="U11" s="174">
        <v>2247.1042392817712</v>
      </c>
      <c r="V11" s="174">
        <v>2891.6339311395072</v>
      </c>
      <c r="W11" s="175">
        <v>11878.064278327509</v>
      </c>
      <c r="X11" s="174">
        <v>2656.2774354564704</v>
      </c>
      <c r="Y11" s="174">
        <v>2759.9505665186775</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95</v>
      </c>
      <c r="C13" s="176">
        <v>66339.091129489811</v>
      </c>
      <c r="D13" s="176">
        <v>62244.301150428975</v>
      </c>
      <c r="E13" s="176">
        <v>-14779.070198497679</v>
      </c>
      <c r="F13" s="176">
        <v>44837.618343031281</v>
      </c>
      <c r="G13" s="176">
        <v>45934.20419795729</v>
      </c>
      <c r="H13" s="176">
        <v>37973.834557916947</v>
      </c>
      <c r="I13" s="176">
        <v>51222.808517015896</v>
      </c>
      <c r="J13" s="176">
        <v>67299.14960295771</v>
      </c>
      <c r="K13" s="176">
        <v>65462.125938461264</v>
      </c>
      <c r="L13" s="176">
        <v>58310.663525514014</v>
      </c>
      <c r="M13" s="177">
        <v>54006.184263888754</v>
      </c>
      <c r="N13" s="176">
        <v>13158.117773120257</v>
      </c>
      <c r="O13" s="176">
        <v>14356.689903777933</v>
      </c>
      <c r="P13" s="176">
        <v>6990.0281161936255</v>
      </c>
      <c r="Q13" s="176">
        <v>14353.733171274935</v>
      </c>
      <c r="R13" s="177">
        <v>53839.534622584411</v>
      </c>
      <c r="S13" s="176">
        <v>16413.948774479522</v>
      </c>
      <c r="T13" s="176">
        <v>15247.542580476966</v>
      </c>
      <c r="U13" s="176">
        <v>12770.223744126433</v>
      </c>
      <c r="V13" s="176">
        <v>9887.309246845296</v>
      </c>
      <c r="W13" s="177">
        <v>56716.479337960023</v>
      </c>
      <c r="X13" s="176">
        <v>18656.736364503235</v>
      </c>
      <c r="Y13" s="176">
        <v>16648.360818574274</v>
      </c>
      <c r="Z13" s="176">
        <v>13427.976444862394</v>
      </c>
      <c r="AA13" s="176">
        <v>16241.67299866029</v>
      </c>
      <c r="AB13" s="177">
        <v>59145.619187611068</v>
      </c>
      <c r="AC13" s="177">
        <v>61594.206625230443</v>
      </c>
      <c r="AE13" s="176">
        <f>INDEX(C13:AD13,1,MATCH(AE$2,$C$2:$AD$2,0))</f>
        <v>56716.479337960023</v>
      </c>
      <c r="AF13" s="481">
        <f>+AF3*AF14</f>
        <v>61997.835712090644</v>
      </c>
      <c r="AG13" s="481">
        <f>+AG3*AG14</f>
        <v>63609.779440605002</v>
      </c>
      <c r="AI13" s="245">
        <f>+AF13/AB13-1</f>
        <v>4.822363116078443E-2</v>
      </c>
      <c r="AJ13" s="245">
        <f>+AG13/AC13-1</f>
        <v>3.2723415493250751E-2</v>
      </c>
    </row>
    <row r="14" spans="1:37" s="234" customFormat="1" ht="12.75" customHeight="1">
      <c r="A14" s="278"/>
      <c r="B14" s="458" t="s">
        <v>57</v>
      </c>
      <c r="C14" s="386">
        <v>0.16964786045350394</v>
      </c>
      <c r="D14" s="386">
        <v>0.14675592696894654</v>
      </c>
      <c r="E14" s="386">
        <v>-3.9363277305353647E-2</v>
      </c>
      <c r="F14" s="386">
        <v>0.1300170049468766</v>
      </c>
      <c r="G14" s="386">
        <v>0.14297023372743506</v>
      </c>
      <c r="H14" s="386">
        <v>0.10868491676129501</v>
      </c>
      <c r="I14" s="386">
        <v>0.1196138971638193</v>
      </c>
      <c r="J14" s="386">
        <v>0.15946625183506452</v>
      </c>
      <c r="K14" s="386">
        <v>0.15209313488258977</v>
      </c>
      <c r="L14" s="386">
        <v>0.13726681428321336</v>
      </c>
      <c r="M14" s="459">
        <v>0.12542506977019632</v>
      </c>
      <c r="N14" s="386">
        <v>0.14848392337798938</v>
      </c>
      <c r="O14" s="386">
        <v>0.13452753468666431</v>
      </c>
      <c r="P14" s="386">
        <v>6.3162550137606535E-2</v>
      </c>
      <c r="Q14" s="386">
        <v>0.12770092820030451</v>
      </c>
      <c r="R14" s="459">
        <v>0.1213560154146326</v>
      </c>
      <c r="S14" s="386">
        <v>0.15767396512887008</v>
      </c>
      <c r="T14" s="386">
        <v>0.13556086619329316</v>
      </c>
      <c r="U14" s="386">
        <v>0.11472931449740466</v>
      </c>
      <c r="V14" s="386">
        <v>8.7626194330498841E-2</v>
      </c>
      <c r="W14" s="459">
        <v>0.13010092304790366</v>
      </c>
      <c r="X14" s="386">
        <v>0.16554454271431351</v>
      </c>
      <c r="Y14" s="386">
        <v>0.143888619611024</v>
      </c>
      <c r="Z14" s="386">
        <v>0.11708456421676415</v>
      </c>
      <c r="AA14" s="386">
        <v>0.14435025802633222</v>
      </c>
      <c r="AB14" s="459">
        <v>0.13126167206981187</v>
      </c>
      <c r="AC14" s="459">
        <f>+AC13/AC3</f>
        <v>0.12972413777393099</v>
      </c>
      <c r="AE14" s="386">
        <f>INDEX(C14:AD14,1,MATCH(AE$2,$C$2:$AD$2,0))</f>
        <v>0.13010092304790366</v>
      </c>
      <c r="AF14" s="476">
        <v>0.13400000000000001</v>
      </c>
      <c r="AG14" s="476">
        <f>+AF14</f>
        <v>0.13400000000000001</v>
      </c>
    </row>
    <row r="15" spans="1:37" s="187" customFormat="1" ht="12.75" customHeight="1">
      <c r="A15" s="313"/>
      <c r="B15" s="458" t="s">
        <v>56</v>
      </c>
      <c r="C15" s="384"/>
      <c r="D15" s="384">
        <f t="shared" ref="D15:M15" si="5">+(D13-C13)/(D$3-C$3)</f>
        <v>-0.21288799001902212</v>
      </c>
      <c r="E15" s="384">
        <f t="shared" si="5"/>
        <v>2.1046489744515799</v>
      </c>
      <c r="F15" s="384">
        <f t="shared" si="5"/>
        <v>-1.3968815844431783</v>
      </c>
      <c r="G15" s="384">
        <f t="shared" si="5"/>
        <v>-4.6515648921868935E-2</v>
      </c>
      <c r="H15" s="384">
        <f t="shared" si="5"/>
        <v>-0.28319951925736803</v>
      </c>
      <c r="I15" s="384">
        <f t="shared" si="5"/>
        <v>0.16804716429518921</v>
      </c>
      <c r="J15" s="384">
        <f t="shared" si="5"/>
        <v>-2.5900111004973176</v>
      </c>
      <c r="K15" s="384">
        <f t="shared" si="5"/>
        <v>-0.21919902374672612</v>
      </c>
      <c r="L15" s="384">
        <f t="shared" si="5"/>
        <v>1.2747270231868102</v>
      </c>
      <c r="M15" s="385">
        <f t="shared" si="5"/>
        <v>-0.74378307098296337</v>
      </c>
      <c r="N15" s="384"/>
      <c r="O15" s="384"/>
      <c r="P15" s="384"/>
      <c r="Q15" s="384"/>
      <c r="R15" s="385">
        <f t="shared" ref="R15:AB15" si="6">+(R13-M13)/(R$3-M$3)</f>
        <v>-1.275615995414567E-2</v>
      </c>
      <c r="S15" s="384">
        <f t="shared" si="6"/>
        <v>3.457683738121335</v>
      </c>
      <c r="T15" s="384">
        <f t="shared" si="6"/>
        <v>0.14925160818997352</v>
      </c>
      <c r="U15" s="384">
        <f t="shared" si="6"/>
        <v>5.8952977012493832</v>
      </c>
      <c r="V15" s="384">
        <f t="shared" si="6"/>
        <v>-9.5018581351084919</v>
      </c>
      <c r="W15" s="385">
        <f t="shared" si="6"/>
        <v>0.67843636745579605</v>
      </c>
      <c r="X15" s="384">
        <f t="shared" si="6"/>
        <v>0.24982503967362651</v>
      </c>
      <c r="Y15" s="384">
        <f t="shared" si="6"/>
        <v>0.40277181484019114</v>
      </c>
      <c r="Z15" s="384">
        <f t="shared" si="6"/>
        <v>0.19501729385710112</v>
      </c>
      <c r="AA15" s="384">
        <f t="shared" si="6"/>
        <v>-9.1379599373394118</v>
      </c>
      <c r="AB15" s="385">
        <f t="shared" si="6"/>
        <v>0.16321683707329165</v>
      </c>
      <c r="AC15" s="385">
        <f>+(AC13-AB13)/(AC$3-AB$3)</f>
        <v>0.20343528472151523</v>
      </c>
      <c r="AD15" s="311"/>
      <c r="AE15" s="384">
        <f>INDEX(C15:AD15,1,MATCH(AE$2,$C$2:$AD$2,0))</f>
        <v>0.67843636745579605</v>
      </c>
      <c r="AF15" s="384">
        <f>+(AF13-AE13)/(AF$3-AE$3)</f>
        <v>0.35732230328208942</v>
      </c>
      <c r="AG15" s="384">
        <f>+(AG13-AF13)/(AG$3-AF$3)</f>
        <v>0.13399999999999973</v>
      </c>
      <c r="AH15" s="311"/>
      <c r="AI15" s="311"/>
      <c r="AJ15" s="311"/>
      <c r="AK15" s="311"/>
    </row>
    <row r="16" spans="1:37" ht="12.75" customHeight="1">
      <c r="M16" s="185"/>
      <c r="R16" s="185"/>
      <c r="W16" s="185"/>
      <c r="AB16" s="185"/>
      <c r="AC16" s="185"/>
    </row>
    <row r="17" spans="1:37" ht="12.75" customHeight="1">
      <c r="A17" s="286"/>
      <c r="B17" s="168" t="s">
        <v>35</v>
      </c>
      <c r="C17" s="174">
        <v>3447.0763145725</v>
      </c>
      <c r="D17" s="174">
        <v>3666.5835259347964</v>
      </c>
      <c r="E17" s="174">
        <v>20902.61218696709</v>
      </c>
      <c r="F17" s="174">
        <v>10519.582082500048</v>
      </c>
      <c r="G17" s="174">
        <v>6530.0102065906894</v>
      </c>
      <c r="H17" s="174">
        <v>5915.3065000303368</v>
      </c>
      <c r="I17" s="174">
        <v>6136.1919663940125</v>
      </c>
      <c r="J17" s="174">
        <v>6734.5427833741114</v>
      </c>
      <c r="K17" s="174">
        <v>6327.5900433491688</v>
      </c>
      <c r="L17" s="174">
        <v>5935.475826093103</v>
      </c>
      <c r="M17" s="175">
        <v>6255.262483842771</v>
      </c>
      <c r="N17" s="174">
        <v>1545.6818374647823</v>
      </c>
      <c r="O17" s="174">
        <v>1537.1871068650241</v>
      </c>
      <c r="P17" s="174">
        <v>1616.3232267153389</v>
      </c>
      <c r="Q17" s="174">
        <v>1538.6183554025474</v>
      </c>
      <c r="R17" s="175">
        <v>6208.017400661698</v>
      </c>
      <c r="S17" s="174">
        <v>1565.929571183121</v>
      </c>
      <c r="T17" s="174">
        <v>1626.0146180722991</v>
      </c>
      <c r="U17" s="174">
        <v>1606.4670365684879</v>
      </c>
      <c r="V17" s="174">
        <v>1683.6774252078126</v>
      </c>
      <c r="W17" s="175">
        <v>6493.3846204717156</v>
      </c>
      <c r="X17" s="174">
        <v>1635.501782375394</v>
      </c>
      <c r="Y17" s="174">
        <v>1738.0543420548524</v>
      </c>
      <c r="Z17" s="174"/>
      <c r="AA17" s="174"/>
      <c r="AB17" s="175"/>
      <c r="AC17" s="175"/>
      <c r="AE17" s="174">
        <f>INDEX(C17:AD17,1,MATCH(AE$2,$C$2:$AD$2,0))</f>
        <v>6493.3846204717156</v>
      </c>
      <c r="AF17" s="174">
        <f>+AF43*AF18</f>
        <v>6896.2791586364674</v>
      </c>
      <c r="AG17" s="174">
        <f>+AG43*AG18</f>
        <v>6896.2791586364674</v>
      </c>
      <c r="AI17" s="487"/>
    </row>
    <row r="18" spans="1:37" s="187" customFormat="1" ht="12.75" customHeight="1">
      <c r="A18" s="313"/>
      <c r="B18" s="458" t="s">
        <v>55</v>
      </c>
      <c r="C18" s="384">
        <v>3.7822996046785504E-2</v>
      </c>
      <c r="D18" s="384">
        <v>1.2480327691628001E-2</v>
      </c>
      <c r="E18" s="384">
        <v>6.3218684071080472E-2</v>
      </c>
      <c r="F18" s="384">
        <v>5.7156960441415217E-2</v>
      </c>
      <c r="G18" s="384">
        <v>4.2169510462120162E-2</v>
      </c>
      <c r="H18" s="384">
        <v>3.8296080804241676E-2</v>
      </c>
      <c r="I18" s="384">
        <v>3.4861408991176686E-2</v>
      </c>
      <c r="J18" s="384">
        <v>3.9528327238155768E-2</v>
      </c>
      <c r="K18" s="384">
        <v>3.7657425183345791E-2</v>
      </c>
      <c r="L18" s="384">
        <v>3.6285223145941535E-2</v>
      </c>
      <c r="M18" s="385">
        <v>3.7526366258589038E-2</v>
      </c>
      <c r="N18" s="384">
        <v>3.8365450131330615E-2</v>
      </c>
      <c r="O18" s="384">
        <v>3.7535881698417865E-2</v>
      </c>
      <c r="P18" s="384">
        <v>3.917187625703749E-2</v>
      </c>
      <c r="Q18" s="384">
        <v>3.7262011668454116E-2</v>
      </c>
      <c r="R18" s="385">
        <v>4.5323403011036809E-2</v>
      </c>
      <c r="S18" s="384">
        <v>3.6842373110612711E-2</v>
      </c>
      <c r="T18" s="384">
        <v>3.722794408888027E-2</v>
      </c>
      <c r="U18" s="384">
        <v>3.6883073895012962E-2</v>
      </c>
      <c r="V18" s="384">
        <v>4.6375596947791232E-2</v>
      </c>
      <c r="W18" s="385">
        <v>4.4910204411241245E-2</v>
      </c>
      <c r="X18" s="384">
        <v>4.2357722563353704E-2</v>
      </c>
      <c r="Y18" s="384">
        <v>3.5741442266167225E-2</v>
      </c>
      <c r="Z18" s="384"/>
      <c r="AA18" s="384"/>
      <c r="AB18" s="385"/>
      <c r="AC18" s="385"/>
      <c r="AD18" s="311"/>
      <c r="AE18" s="384">
        <f>+AE17/AE43</f>
        <v>3.7427149786922333E-2</v>
      </c>
      <c r="AF18" s="476">
        <v>3.5000000000000003E-2</v>
      </c>
      <c r="AG18" s="476">
        <f>+AF18</f>
        <v>3.5000000000000003E-2</v>
      </c>
      <c r="AH18" s="311"/>
      <c r="AI18" s="311"/>
      <c r="AJ18" s="311"/>
      <c r="AK18" s="311"/>
    </row>
    <row r="19" spans="1:37" ht="12.75" customHeight="1">
      <c r="A19" s="286"/>
      <c r="B19" s="168" t="s">
        <v>34</v>
      </c>
      <c r="C19" s="174">
        <v>63.222692163558762</v>
      </c>
      <c r="D19" s="174">
        <v>94.280936576951589</v>
      </c>
      <c r="E19" s="174">
        <v>47.758654397569515</v>
      </c>
      <c r="F19" s="174">
        <v>45.255088988664255</v>
      </c>
      <c r="G19" s="174">
        <v>34.087496866525207</v>
      </c>
      <c r="H19" s="174">
        <v>44.926643717522211</v>
      </c>
      <c r="I19" s="174">
        <v>33.36278613367061</v>
      </c>
      <c r="J19" s="174">
        <v>26.497621553500949</v>
      </c>
      <c r="K19" s="174">
        <v>30.5258201920958</v>
      </c>
      <c r="L19" s="174">
        <v>26.638086564060337</v>
      </c>
      <c r="M19" s="175">
        <v>13.807845600639434</v>
      </c>
      <c r="N19" s="174">
        <v>3.9402440914374273</v>
      </c>
      <c r="O19" s="174">
        <v>9.9719928705440903</v>
      </c>
      <c r="P19" s="174">
        <v>11.859890765748057</v>
      </c>
      <c r="Q19" s="174">
        <v>9.8348750080751497</v>
      </c>
      <c r="R19" s="175">
        <v>35.573186209315963</v>
      </c>
      <c r="S19" s="174">
        <v>6.8985158845686101</v>
      </c>
      <c r="T19" s="174">
        <v>3.9612779042668755</v>
      </c>
      <c r="U19" s="174">
        <v>1.9803137254901961</v>
      </c>
      <c r="V19" s="174">
        <v>2.9688094302554031</v>
      </c>
      <c r="W19" s="175">
        <v>15.814554262943048</v>
      </c>
      <c r="X19" s="174">
        <v>29.64683206952181</v>
      </c>
      <c r="Y19" s="174">
        <v>2.9880552924217461</v>
      </c>
      <c r="Z19" s="174"/>
      <c r="AA19" s="174"/>
      <c r="AB19" s="175"/>
      <c r="AC19" s="175"/>
      <c r="AE19" s="174">
        <f>INDEX(C19:AD19,1,MATCH(AE$2,$C$2:$AD$2,0))</f>
        <v>15.814554262943048</v>
      </c>
      <c r="AF19" s="174">
        <f>+AF20*AF44</f>
        <v>2001.4627383722457</v>
      </c>
      <c r="AG19" s="174">
        <f>+AG20*AG44</f>
        <v>2001.4627383722457</v>
      </c>
    </row>
    <row r="20" spans="1:37" s="187" customFormat="1" ht="12.75" customHeight="1">
      <c r="A20" s="313"/>
      <c r="B20" s="458" t="s">
        <v>54</v>
      </c>
      <c r="C20" s="384">
        <v>3.7717380932334761E-4</v>
      </c>
      <c r="D20" s="384">
        <v>4.4948188162056675E-4</v>
      </c>
      <c r="E20" s="384">
        <v>1.8060361596074288E-4</v>
      </c>
      <c r="F20" s="384">
        <v>2.1186138728334278E-4</v>
      </c>
      <c r="G20" s="384">
        <v>1.7813233301227944E-4</v>
      </c>
      <c r="H20" s="384">
        <v>2.2324404786370681E-4</v>
      </c>
      <c r="I20" s="384">
        <v>1.2892321595658348E-4</v>
      </c>
      <c r="J20" s="384">
        <v>1.0438224924412136E-4</v>
      </c>
      <c r="K20" s="384">
        <v>1.478435536189772E-4</v>
      </c>
      <c r="L20" s="384">
        <v>1.3156632511338791E-4</v>
      </c>
      <c r="M20" s="385">
        <v>6.6971757286797228E-5</v>
      </c>
      <c r="N20" s="384">
        <v>2.3177949798719841E-3</v>
      </c>
      <c r="O20" s="384">
        <v>4.7257938596005833E-3</v>
      </c>
      <c r="P20" s="384">
        <v>4.7848413196911318E-3</v>
      </c>
      <c r="Q20" s="384">
        <v>2.0875056188012276E-4</v>
      </c>
      <c r="R20" s="385">
        <v>1.8117846569943691E-4</v>
      </c>
      <c r="S20" s="384">
        <v>3.1594729808863305E-3</v>
      </c>
      <c r="T20" s="384">
        <v>1.8856461037027822E-3</v>
      </c>
      <c r="U20" s="384">
        <v>9.7032784561835094E-4</v>
      </c>
      <c r="V20" s="384">
        <v>6.5452826127604134E-5</v>
      </c>
      <c r="W20" s="385">
        <v>8.5727782447669469E-5</v>
      </c>
      <c r="X20" s="384">
        <v>1.0129467173102015E-2</v>
      </c>
      <c r="Y20" s="384">
        <v>9.8731207003048657E-4</v>
      </c>
      <c r="Z20" s="384"/>
      <c r="AA20" s="384"/>
      <c r="AB20" s="385"/>
      <c r="AC20" s="385"/>
      <c r="AD20" s="311"/>
      <c r="AE20" s="384">
        <f>+AE19/AE44</f>
        <v>8.5727782447669469E-5</v>
      </c>
      <c r="AF20" s="476">
        <v>0.01</v>
      </c>
      <c r="AG20" s="476">
        <v>0.01</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94</v>
      </c>
      <c r="C22" s="479">
        <f t="shared" ref="C22:Y22" si="7">+C24-(C13-C17+C19)</f>
        <v>237.30950259306701</v>
      </c>
      <c r="D22" s="479">
        <f t="shared" si="7"/>
        <v>0</v>
      </c>
      <c r="E22" s="479">
        <f t="shared" si="7"/>
        <v>275.96377979321551</v>
      </c>
      <c r="F22" s="479">
        <f t="shared" si="7"/>
        <v>0</v>
      </c>
      <c r="G22" s="479">
        <f t="shared" si="7"/>
        <v>0</v>
      </c>
      <c r="H22" s="485">
        <f t="shared" si="7"/>
        <v>0</v>
      </c>
      <c r="I22" s="485">
        <f t="shared" si="7"/>
        <v>0</v>
      </c>
      <c r="J22" s="485">
        <f t="shared" si="7"/>
        <v>0</v>
      </c>
      <c r="K22" s="485">
        <f t="shared" si="7"/>
        <v>0</v>
      </c>
      <c r="L22" s="485">
        <f t="shared" si="7"/>
        <v>0</v>
      </c>
      <c r="M22" s="486">
        <f t="shared" si="7"/>
        <v>0</v>
      </c>
      <c r="N22" s="485">
        <f t="shared" si="7"/>
        <v>408.99577432871774</v>
      </c>
      <c r="O22" s="485">
        <f t="shared" si="7"/>
        <v>113.63642650716611</v>
      </c>
      <c r="P22" s="485">
        <f t="shared" si="7"/>
        <v>182.21634405991881</v>
      </c>
      <c r="Q22" s="485">
        <f t="shared" si="7"/>
        <v>116.37120083135414</v>
      </c>
      <c r="R22" s="486">
        <f t="shared" si="7"/>
        <v>0</v>
      </c>
      <c r="S22" s="485">
        <f t="shared" si="7"/>
        <v>115.65693143100543</v>
      </c>
      <c r="T22" s="485">
        <f t="shared" si="7"/>
        <v>117.09204721995957</v>
      </c>
      <c r="U22" s="485">
        <f t="shared" si="7"/>
        <v>128.14420599097321</v>
      </c>
      <c r="V22" s="485">
        <f t="shared" si="7"/>
        <v>126.8455664585199</v>
      </c>
      <c r="W22" s="486">
        <f t="shared" si="7"/>
        <v>487.56413256836095</v>
      </c>
      <c r="X22" s="485">
        <f t="shared" si="7"/>
        <v>124.45539728057702</v>
      </c>
      <c r="Y22" s="485">
        <f t="shared" si="7"/>
        <v>144.48492086425722</v>
      </c>
      <c r="Z22" s="479"/>
      <c r="AA22" s="479"/>
      <c r="AB22" s="480"/>
      <c r="AC22" s="480"/>
      <c r="AE22" s="479">
        <f>INDEX(C22:AD22,1,MATCH(AE$2,$C$2:$AD$2,0))</f>
        <v>487.56413256836095</v>
      </c>
      <c r="AF22" s="484">
        <v>1000</v>
      </c>
      <c r="AG22" s="484">
        <f>+AF22</f>
        <v>1000</v>
      </c>
    </row>
    <row r="23" spans="1:37" ht="12.75" customHeight="1">
      <c r="H23" s="187"/>
      <c r="I23" s="187"/>
      <c r="J23" s="187"/>
      <c r="K23" s="187"/>
      <c r="L23" s="187"/>
      <c r="M23" s="471"/>
      <c r="N23" s="187"/>
      <c r="O23" s="187"/>
      <c r="P23" s="187"/>
      <c r="Q23" s="187"/>
      <c r="R23" s="471"/>
      <c r="S23" s="187"/>
      <c r="T23" s="187"/>
      <c r="U23" s="187"/>
      <c r="V23" s="187"/>
      <c r="W23" s="471"/>
      <c r="X23" s="187"/>
      <c r="Y23" s="187"/>
      <c r="AB23" s="185"/>
      <c r="AC23" s="185"/>
    </row>
    <row r="24" spans="1:37" s="171" customFormat="1" ht="12.75" customHeight="1">
      <c r="A24" s="286"/>
      <c r="B24" s="178" t="s">
        <v>33</v>
      </c>
      <c r="C24" s="176">
        <v>63192.547009673937</v>
      </c>
      <c r="D24" s="176">
        <v>58671.99856107113</v>
      </c>
      <c r="E24" s="176">
        <v>-35357.959951273981</v>
      </c>
      <c r="F24" s="176">
        <v>34363.291349519881</v>
      </c>
      <c r="G24" s="176">
        <v>39438.281488233129</v>
      </c>
      <c r="H24" s="176">
        <v>32103.454701604132</v>
      </c>
      <c r="I24" s="176">
        <v>45119.979336755576</v>
      </c>
      <c r="J24" s="176">
        <v>60591.104441137089</v>
      </c>
      <c r="K24" s="176">
        <v>59165.061715304182</v>
      </c>
      <c r="L24" s="176">
        <v>52401.825785984969</v>
      </c>
      <c r="M24" s="177">
        <v>47764.729625646622</v>
      </c>
      <c r="N24" s="176">
        <v>12025.37195407563</v>
      </c>
      <c r="O24" s="176">
        <v>12943.111216290619</v>
      </c>
      <c r="P24" s="176">
        <v>5567.7811243039532</v>
      </c>
      <c r="Q24" s="176">
        <v>12941.320891711817</v>
      </c>
      <c r="R24" s="177">
        <v>47667.090408132019</v>
      </c>
      <c r="S24" s="176">
        <v>14970.574650611974</v>
      </c>
      <c r="T24" s="176">
        <v>13742.581287528894</v>
      </c>
      <c r="U24" s="176">
        <v>11293.881227274409</v>
      </c>
      <c r="V24" s="176">
        <v>8333.4461975262584</v>
      </c>
      <c r="W24" s="177">
        <v>50726.473404319608</v>
      </c>
      <c r="X24" s="176">
        <v>17175.336811477937</v>
      </c>
      <c r="Y24" s="176">
        <v>15057.779452676101</v>
      </c>
      <c r="Z24" s="176">
        <v>11881.179003915606</v>
      </c>
      <c r="AA24" s="176">
        <v>14694.875557713498</v>
      </c>
      <c r="AB24" s="177">
        <v>57576.959605092467</v>
      </c>
      <c r="AC24" s="177">
        <v>60047.409184283657</v>
      </c>
      <c r="AE24" s="176">
        <f>INDEX(C24:AD24,1,MATCH(AE$2,$C$2:$AD$2,0))</f>
        <v>50726.473404319608</v>
      </c>
      <c r="AF24" s="176">
        <f>+AF13-AF17+AF19+AF22</f>
        <v>58103.019291826422</v>
      </c>
      <c r="AG24" s="176">
        <f>+AG13-AG17+AG19+AG22</f>
        <v>59714.96302034078</v>
      </c>
      <c r="AI24" s="245">
        <f>+AF24/AB24-1</f>
        <v>9.1366353892612384E-3</v>
      </c>
      <c r="AJ24" s="245">
        <f>+AG24/AC24-1</f>
        <v>-5.5363947996924789E-3</v>
      </c>
    </row>
    <row r="25" spans="1:37" s="234" customFormat="1" ht="12.75" customHeight="1">
      <c r="A25" s="278"/>
      <c r="B25" s="458" t="s">
        <v>52</v>
      </c>
      <c r="C25" s="386">
        <v>0.16160125522179578</v>
      </c>
      <c r="D25" s="386">
        <v>0.13833336348562009</v>
      </c>
      <c r="E25" s="386">
        <v>-9.4174069398159158E-2</v>
      </c>
      <c r="F25" s="386">
        <v>9.96442805503268E-2</v>
      </c>
      <c r="G25" s="386">
        <v>0.12275167101799517</v>
      </c>
      <c r="H25" s="386">
        <v>9.1883301821211905E-2</v>
      </c>
      <c r="I25" s="386">
        <v>0.1053627617202499</v>
      </c>
      <c r="J25" s="386">
        <v>0.14357144743698844</v>
      </c>
      <c r="K25" s="386">
        <v>0.13746268674900333</v>
      </c>
      <c r="L25" s="386">
        <v>0.12335705432538537</v>
      </c>
      <c r="M25" s="459">
        <v>0.110929787532816</v>
      </c>
      <c r="N25" s="386">
        <v>0.13570135475367198</v>
      </c>
      <c r="O25" s="386">
        <v>0.12128177558844506</v>
      </c>
      <c r="P25" s="386">
        <v>5.0310992827675524E-2</v>
      </c>
      <c r="Q25" s="386">
        <v>0.11513511295562155</v>
      </c>
      <c r="R25" s="459">
        <v>0.10744313075680664</v>
      </c>
      <c r="S25" s="386">
        <v>0.14380877495425154</v>
      </c>
      <c r="T25" s="386">
        <v>0.12218075229083129</v>
      </c>
      <c r="U25" s="386">
        <v>0.1014656655343463</v>
      </c>
      <c r="V25" s="386">
        <v>7.3855096236641285E-2</v>
      </c>
      <c r="W25" s="459">
        <v>0.1163605549904059</v>
      </c>
      <c r="X25" s="386">
        <v>0.15239982078699096</v>
      </c>
      <c r="Y25" s="386">
        <v>0.13014152705265256</v>
      </c>
      <c r="Z25" s="386">
        <v>0.10359734184573052</v>
      </c>
      <c r="AA25" s="386">
        <v>0.13060286822642939</v>
      </c>
      <c r="AB25" s="459">
        <v>0.12778035117846082</v>
      </c>
      <c r="AC25" s="459">
        <f>+AC24/AC$3</f>
        <v>0.12646641313825802</v>
      </c>
      <c r="AE25" s="384">
        <f>INDEX(C25:AD25,1,MATCH(AE$2,$C$2:$AD$2,0))</f>
        <v>0.1163605549904059</v>
      </c>
      <c r="AF25" s="384">
        <f>+AF24/AF$3</f>
        <v>0.12558187710391921</v>
      </c>
      <c r="AG25" s="384">
        <f>+AG24/AG$3</f>
        <v>0.12579520185567175</v>
      </c>
    </row>
    <row r="26" spans="1:37" ht="12.75" customHeight="1">
      <c r="M26" s="185"/>
      <c r="R26" s="185"/>
      <c r="W26" s="185"/>
      <c r="Z26" s="189"/>
      <c r="AA26" s="189"/>
      <c r="AB26" s="457"/>
      <c r="AC26" s="457"/>
    </row>
    <row r="27" spans="1:37" ht="12.75" customHeight="1">
      <c r="B27" s="168" t="s">
        <v>51</v>
      </c>
      <c r="C27" s="477">
        <f t="shared" ref="C27:Y27" si="8">+C24-C30+C33-C39-C37</f>
        <v>13367.278503220312</v>
      </c>
      <c r="D27" s="477">
        <f t="shared" si="8"/>
        <v>13043.838289688503</v>
      </c>
      <c r="E27" s="477">
        <f t="shared" si="8"/>
        <v>-5615.9831433915033</v>
      </c>
      <c r="F27" s="477">
        <f t="shared" si="8"/>
        <v>14134.527076878956</v>
      </c>
      <c r="G27" s="477">
        <f t="shared" si="8"/>
        <v>10832.403213571042</v>
      </c>
      <c r="H27" s="477">
        <f t="shared" si="8"/>
        <v>5642.2506506404789</v>
      </c>
      <c r="I27" s="477">
        <f t="shared" si="8"/>
        <v>10805.14388962681</v>
      </c>
      <c r="J27" s="477">
        <f t="shared" si="8"/>
        <v>17473.888163080304</v>
      </c>
      <c r="K27" s="477">
        <f t="shared" si="8"/>
        <v>15479.903593494904</v>
      </c>
      <c r="L27" s="477">
        <f t="shared" si="8"/>
        <v>14090.821695398872</v>
      </c>
      <c r="M27" s="478">
        <f t="shared" si="8"/>
        <v>11213.154450724585</v>
      </c>
      <c r="N27" s="477">
        <f t="shared" si="8"/>
        <v>682.43558637607839</v>
      </c>
      <c r="O27" s="477">
        <f t="shared" si="8"/>
        <v>2295.160699507891</v>
      </c>
      <c r="P27" s="477">
        <f t="shared" si="8"/>
        <v>397.85285867737838</v>
      </c>
      <c r="Q27" s="477">
        <f t="shared" si="8"/>
        <v>2383.6590856849748</v>
      </c>
      <c r="R27" s="478">
        <f t="shared" si="8"/>
        <v>11393.897442943558</v>
      </c>
      <c r="S27" s="477">
        <f t="shared" si="8"/>
        <v>2734.0384243449002</v>
      </c>
      <c r="T27" s="477">
        <f t="shared" si="8"/>
        <v>2509.4871942937752</v>
      </c>
      <c r="U27" s="477">
        <f t="shared" si="8"/>
        <v>1084.9249021764751</v>
      </c>
      <c r="V27" s="477">
        <f t="shared" si="8"/>
        <v>2377.0818606094826</v>
      </c>
      <c r="W27" s="478">
        <f t="shared" si="8"/>
        <v>8677.2110558471595</v>
      </c>
      <c r="X27" s="477">
        <f t="shared" si="8"/>
        <v>2200.8979289020608</v>
      </c>
      <c r="Y27" s="477">
        <f t="shared" si="8"/>
        <v>2164.6753237414314</v>
      </c>
      <c r="Z27" s="477"/>
      <c r="AA27" s="477"/>
      <c r="AB27" s="478"/>
      <c r="AC27" s="478"/>
      <c r="AE27" s="477">
        <f>INDEX(C27:AD27,1,MATCH(AE$2,$C$2:$AD$2,0))</f>
        <v>8677.2110558471595</v>
      </c>
      <c r="AF27" s="477">
        <f>+AF24*AF28</f>
        <v>9296.4830866922275</v>
      </c>
      <c r="AG27" s="477">
        <f>+AG24*AG28</f>
        <v>9554.394083254525</v>
      </c>
    </row>
    <row r="28" spans="1:37" s="234" customFormat="1" ht="12.75" customHeight="1">
      <c r="A28" s="278"/>
      <c r="B28" s="458" t="s">
        <v>50</v>
      </c>
      <c r="C28" s="386">
        <f t="shared" ref="C28:Y28" si="9">+C27/C24</f>
        <v>0.21153251666171899</v>
      </c>
      <c r="D28" s="384">
        <f t="shared" si="9"/>
        <v>0.22231794739549046</v>
      </c>
      <c r="E28" s="384">
        <f t="shared" si="9"/>
        <v>0.15883221631368905</v>
      </c>
      <c r="F28" s="384">
        <f t="shared" si="9"/>
        <v>0.41132634627784109</v>
      </c>
      <c r="G28" s="384">
        <f t="shared" si="9"/>
        <v>0.2746672219174412</v>
      </c>
      <c r="H28" s="384">
        <f t="shared" si="9"/>
        <v>0.17575213331662243</v>
      </c>
      <c r="I28" s="384">
        <f t="shared" si="9"/>
        <v>0.23947581644446231</v>
      </c>
      <c r="J28" s="384">
        <f t="shared" si="9"/>
        <v>0.28839032270909992</v>
      </c>
      <c r="K28" s="384">
        <f t="shared" si="9"/>
        <v>0.26163927062195103</v>
      </c>
      <c r="L28" s="384">
        <f t="shared" si="9"/>
        <v>0.26889944165204077</v>
      </c>
      <c r="M28" s="385">
        <f t="shared" si="9"/>
        <v>0.23475804298709638</v>
      </c>
      <c r="N28" s="384">
        <f t="shared" si="9"/>
        <v>5.6749644749640185E-2</v>
      </c>
      <c r="O28" s="384">
        <f t="shared" si="9"/>
        <v>0.17732681587554677</v>
      </c>
      <c r="P28" s="384">
        <f t="shared" si="9"/>
        <v>7.1456267729474596E-2</v>
      </c>
      <c r="Q28" s="384">
        <f t="shared" si="9"/>
        <v>0.18418978291555799</v>
      </c>
      <c r="R28" s="385">
        <f t="shared" si="9"/>
        <v>0.23903068858173387</v>
      </c>
      <c r="S28" s="384">
        <f t="shared" si="9"/>
        <v>0.18262748679678351</v>
      </c>
      <c r="T28" s="384">
        <f t="shared" si="9"/>
        <v>0.18260668369275593</v>
      </c>
      <c r="U28" s="384">
        <f t="shared" si="9"/>
        <v>9.6063069935285988E-2</v>
      </c>
      <c r="V28" s="384">
        <f t="shared" si="9"/>
        <v>0.28524595998653085</v>
      </c>
      <c r="W28" s="385">
        <f t="shared" si="9"/>
        <v>0.17105882734415068</v>
      </c>
      <c r="X28" s="384">
        <f t="shared" si="9"/>
        <v>0.128142926864249</v>
      </c>
      <c r="Y28" s="384">
        <f t="shared" si="9"/>
        <v>0.14375793791804545</v>
      </c>
      <c r="Z28" s="384"/>
      <c r="AA28" s="384"/>
      <c r="AB28" s="385"/>
      <c r="AC28" s="385"/>
      <c r="AE28" s="384">
        <f>INDEX(C28:AD28,1,MATCH(AE$2,$C$2:$AD$2,0))</f>
        <v>0.17105882734415068</v>
      </c>
      <c r="AF28" s="476">
        <v>0.16</v>
      </c>
      <c r="AG28" s="476">
        <v>0.16</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1787.2585909637073</v>
      </c>
      <c r="D30" s="174">
        <v>1847.9569021153131</v>
      </c>
      <c r="E30" s="174">
        <v>-464.4055688662346</v>
      </c>
      <c r="F30" s="174">
        <v>168.49990649474105</v>
      </c>
      <c r="G30" s="174">
        <v>1090.7906861120673</v>
      </c>
      <c r="H30" s="174">
        <v>786.69557672544522</v>
      </c>
      <c r="I30" s="174">
        <v>774.99156019575889</v>
      </c>
      <c r="J30" s="174">
        <v>613.52269722882625</v>
      </c>
      <c r="K30" s="174">
        <v>537.56456607963719</v>
      </c>
      <c r="L30" s="174">
        <v>292.76216301140926</v>
      </c>
      <c r="M30" s="175">
        <v>761.03575665928065</v>
      </c>
      <c r="N30" s="174">
        <v>160.72296127384507</v>
      </c>
      <c r="O30" s="174">
        <v>75.879649985014396</v>
      </c>
      <c r="P30" s="174">
        <v>91.470028460157934</v>
      </c>
      <c r="Q30" s="174">
        <v>153.83371429782608</v>
      </c>
      <c r="R30" s="175">
        <v>481.76178537086508</v>
      </c>
      <c r="S30" s="174">
        <v>143.39473478773394</v>
      </c>
      <c r="T30" s="174">
        <v>44.897924946100154</v>
      </c>
      <c r="U30" s="174">
        <v>42.216194232080667</v>
      </c>
      <c r="V30" s="174">
        <v>44.228899866369595</v>
      </c>
      <c r="W30" s="175">
        <v>278.49072013378901</v>
      </c>
      <c r="X30" s="174">
        <v>369.3761981136384</v>
      </c>
      <c r="Y30" s="174">
        <v>335.78546342677384</v>
      </c>
      <c r="Z30" s="174"/>
      <c r="AA30" s="174"/>
      <c r="AB30" s="175"/>
      <c r="AC30" s="175"/>
      <c r="AE30" s="174">
        <f>INDEX(C30:AD30,1,MATCH(AE$2,$C$2:$AD$2,0))</f>
        <v>278.49072013378901</v>
      </c>
      <c r="AF30" s="477">
        <f>+AF24*AF31</f>
        <v>1278.2664244201812</v>
      </c>
      <c r="AG30" s="477">
        <f>+AG24*AG31</f>
        <v>1313.7291864474971</v>
      </c>
    </row>
    <row r="31" spans="1:37" s="234" customFormat="1" ht="12.75" customHeight="1">
      <c r="A31" s="278"/>
      <c r="B31" s="458" t="s">
        <v>49</v>
      </c>
      <c r="C31" s="386">
        <f t="shared" ref="C31:Y31" si="10">+C30/C24</f>
        <v>2.8282743385704991E-2</v>
      </c>
      <c r="D31" s="384">
        <f t="shared" si="10"/>
        <v>3.1496402840134927E-2</v>
      </c>
      <c r="E31" s="384">
        <f t="shared" si="10"/>
        <v>1.3134399425369044E-2</v>
      </c>
      <c r="F31" s="384">
        <f t="shared" si="10"/>
        <v>4.9034856638403854E-3</v>
      </c>
      <c r="G31" s="384">
        <f t="shared" si="10"/>
        <v>2.7658169802290127E-2</v>
      </c>
      <c r="H31" s="384">
        <f t="shared" si="10"/>
        <v>2.4505013059735778E-2</v>
      </c>
      <c r="I31" s="384">
        <f t="shared" si="10"/>
        <v>1.7176239253381846E-2</v>
      </c>
      <c r="J31" s="384">
        <f t="shared" si="10"/>
        <v>1.0125623272387285E-2</v>
      </c>
      <c r="K31" s="384">
        <f t="shared" si="10"/>
        <v>9.0858447620039539E-3</v>
      </c>
      <c r="L31" s="384">
        <f t="shared" si="10"/>
        <v>5.586869514949409E-3</v>
      </c>
      <c r="M31" s="385">
        <f t="shared" si="10"/>
        <v>1.593300668974483E-2</v>
      </c>
      <c r="N31" s="384">
        <f t="shared" si="10"/>
        <v>1.3365321412729605E-2</v>
      </c>
      <c r="O31" s="384">
        <f t="shared" si="10"/>
        <v>5.8625510294240393E-3</v>
      </c>
      <c r="P31" s="384">
        <f t="shared" si="10"/>
        <v>1.6428452630955909E-2</v>
      </c>
      <c r="Q31" s="384">
        <f t="shared" si="10"/>
        <v>1.1887017993375611E-2</v>
      </c>
      <c r="R31" s="385">
        <f t="shared" si="10"/>
        <v>1.0106800755950407E-2</v>
      </c>
      <c r="S31" s="384">
        <f t="shared" si="10"/>
        <v>9.5784389132899574E-3</v>
      </c>
      <c r="T31" s="384">
        <f t="shared" si="10"/>
        <v>3.2670663543277771E-3</v>
      </c>
      <c r="U31" s="384">
        <f t="shared" si="10"/>
        <v>3.7379704445739815E-3</v>
      </c>
      <c r="V31" s="384">
        <f t="shared" si="10"/>
        <v>5.3073961021670385E-3</v>
      </c>
      <c r="W31" s="385">
        <f t="shared" si="10"/>
        <v>5.4900469408558205E-3</v>
      </c>
      <c r="X31" s="384">
        <f t="shared" si="10"/>
        <v>2.150619822877602E-2</v>
      </c>
      <c r="Y31" s="384">
        <f t="shared" si="10"/>
        <v>2.2299799547608419E-2</v>
      </c>
      <c r="Z31" s="384"/>
      <c r="AA31" s="384"/>
      <c r="AB31" s="385"/>
      <c r="AC31" s="385"/>
      <c r="AE31" s="384">
        <f>INDEX(C31:AD31,1,MATCH(AE$2,$C$2:$AD$2,0))</f>
        <v>5.4900469408558205E-3</v>
      </c>
      <c r="AF31" s="476">
        <v>2.1999999999999999E-2</v>
      </c>
      <c r="AG31" s="476">
        <f>+AF31</f>
        <v>2.1999999999999999E-2</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221.3200352912074</v>
      </c>
      <c r="D33" s="174">
        <v>258.88233510701809</v>
      </c>
      <c r="E33" s="174">
        <v>-424.64694278031402</v>
      </c>
      <c r="F33" s="174">
        <v>1549.5883498996666</v>
      </c>
      <c r="G33" s="174">
        <v>106.1114544313203</v>
      </c>
      <c r="H33" s="174">
        <v>194.8278883563967</v>
      </c>
      <c r="I33" s="174">
        <v>64.857444561774031</v>
      </c>
      <c r="J33" s="174">
        <v>58.78125</v>
      </c>
      <c r="K33" s="174">
        <v>29.820771870791354</v>
      </c>
      <c r="L33" s="174">
        <v>25.718193021286403</v>
      </c>
      <c r="M33" s="175">
        <v>50.062450394502974</v>
      </c>
      <c r="N33" s="174">
        <v>25.405056523917501</v>
      </c>
      <c r="O33" s="174">
        <v>13.683770407837534</v>
      </c>
      <c r="P33" s="174">
        <v>19.632183908045977</v>
      </c>
      <c r="Q33" s="174">
        <v>-7.8262687809192508</v>
      </c>
      <c r="R33" s="175">
        <v>50.927429442041223</v>
      </c>
      <c r="S33" s="174">
        <v>22.524947783708519</v>
      </c>
      <c r="T33" s="174">
        <v>17.66355140186916</v>
      </c>
      <c r="U33" s="174">
        <v>20.619260654579701</v>
      </c>
      <c r="V33" s="174">
        <v>13.727445394112062</v>
      </c>
      <c r="W33" s="175">
        <v>74.538051381596503</v>
      </c>
      <c r="X33" s="174">
        <v>28.402777777777779</v>
      </c>
      <c r="Y33" s="174">
        <v>23.541918337762745</v>
      </c>
      <c r="Z33" s="174"/>
      <c r="AA33" s="174"/>
      <c r="AB33" s="175"/>
      <c r="AC33" s="175"/>
      <c r="AE33" s="174">
        <f>INDEX(C33:AD33,1,MATCH(AE$2,$C$2:$AD$2,0))</f>
        <v>74.538051381596503</v>
      </c>
      <c r="AF33" s="475">
        <f>+AE33</f>
        <v>74.538051381596503</v>
      </c>
      <c r="AG33" s="475">
        <f>+AF33</f>
        <v>74.538051381596503</v>
      </c>
    </row>
    <row r="34" spans="1:36" ht="12.75" customHeight="1">
      <c r="M34" s="185"/>
      <c r="R34" s="185"/>
      <c r="W34" s="185"/>
      <c r="AB34" s="185"/>
      <c r="AC34" s="185"/>
    </row>
    <row r="35" spans="1:36" s="171" customFormat="1" ht="12.75" customHeight="1" thickBot="1">
      <c r="A35" s="286"/>
      <c r="B35" s="173" t="s">
        <v>48</v>
      </c>
      <c r="C35" s="170">
        <f t="shared" ref="C35:Y35" si="11">+C24-C27-C30+C33</f>
        <v>48259.329950781132</v>
      </c>
      <c r="D35" s="170">
        <f t="shared" si="11"/>
        <v>44039.085704374331</v>
      </c>
      <c r="E35" s="170">
        <f t="shared" si="11"/>
        <v>-29702.218181796557</v>
      </c>
      <c r="F35" s="170">
        <f t="shared" si="11"/>
        <v>21609.852716045851</v>
      </c>
      <c r="G35" s="170">
        <f t="shared" si="11"/>
        <v>27621.199042981338</v>
      </c>
      <c r="H35" s="170">
        <f t="shared" si="11"/>
        <v>25869.336362594608</v>
      </c>
      <c r="I35" s="170">
        <f t="shared" si="11"/>
        <v>33604.701331494776</v>
      </c>
      <c r="J35" s="170">
        <f t="shared" si="11"/>
        <v>42562.47483082796</v>
      </c>
      <c r="K35" s="170">
        <f t="shared" si="11"/>
        <v>43177.414327600432</v>
      </c>
      <c r="L35" s="170">
        <f t="shared" si="11"/>
        <v>38043.96012059597</v>
      </c>
      <c r="M35" s="172">
        <f t="shared" si="11"/>
        <v>35840.601868657257</v>
      </c>
      <c r="N35" s="170">
        <f t="shared" si="11"/>
        <v>11207.618462949626</v>
      </c>
      <c r="O35" s="170">
        <f t="shared" si="11"/>
        <v>10585.754637205551</v>
      </c>
      <c r="P35" s="170">
        <f t="shared" si="11"/>
        <v>5098.0904210744629</v>
      </c>
      <c r="Q35" s="170">
        <f t="shared" si="11"/>
        <v>10396.001822948097</v>
      </c>
      <c r="R35" s="172">
        <f t="shared" si="11"/>
        <v>35842.358609259631</v>
      </c>
      <c r="S35" s="170">
        <f t="shared" si="11"/>
        <v>12115.666439263046</v>
      </c>
      <c r="T35" s="170">
        <f t="shared" si="11"/>
        <v>11205.859719690887</v>
      </c>
      <c r="U35" s="170">
        <f t="shared" si="11"/>
        <v>10187.359391520433</v>
      </c>
      <c r="V35" s="170">
        <f t="shared" si="11"/>
        <v>5925.8628824445177</v>
      </c>
      <c r="W35" s="172">
        <f t="shared" si="11"/>
        <v>41845.309679720252</v>
      </c>
      <c r="X35" s="170">
        <f t="shared" si="11"/>
        <v>14633.465462240016</v>
      </c>
      <c r="Y35" s="170">
        <f t="shared" si="11"/>
        <v>12580.860583845659</v>
      </c>
      <c r="Z35" s="170"/>
      <c r="AA35" s="170"/>
      <c r="AB35" s="172"/>
      <c r="AC35" s="172"/>
      <c r="AE35" s="170">
        <f>+AE24-AE27-AE30+AE33</f>
        <v>41845.309679720252</v>
      </c>
      <c r="AF35" s="170">
        <f>+AF24-AF27-AF30+AF33</f>
        <v>47602.807832095612</v>
      </c>
      <c r="AG35" s="170">
        <f>+AG24-AG27-AG30+AG33</f>
        <v>48921.377802020354</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209.11276813353237</v>
      </c>
      <c r="D37" s="174">
        <v>215.07807811560417</v>
      </c>
      <c r="E37" s="174">
        <v>588.75339079598848</v>
      </c>
      <c r="F37" s="174">
        <v>833.13332858825106</v>
      </c>
      <c r="G37" s="174">
        <v>790.93209261327024</v>
      </c>
      <c r="H37" s="174">
        <v>353.07914376756878</v>
      </c>
      <c r="I37" s="174">
        <v>193.46358120586018</v>
      </c>
      <c r="J37" s="174">
        <v>177.35518055086624</v>
      </c>
      <c r="K37" s="174">
        <v>253.39424884884065</v>
      </c>
      <c r="L37" s="174">
        <v>252.28099077538616</v>
      </c>
      <c r="M37" s="175">
        <v>216.90524278525845</v>
      </c>
      <c r="N37" s="174">
        <v>34.455530252914279</v>
      </c>
      <c r="O37" s="174">
        <v>74.57752968595392</v>
      </c>
      <c r="P37" s="174">
        <v>34.49822369448502</v>
      </c>
      <c r="Q37" s="174">
        <v>73.188244415424975</v>
      </c>
      <c r="R37" s="175">
        <v>216.56329641656691</v>
      </c>
      <c r="S37" s="174">
        <v>35.710169178925298</v>
      </c>
      <c r="T37" s="174">
        <v>95.40867706717097</v>
      </c>
      <c r="U37" s="174">
        <v>78.78585192486949</v>
      </c>
      <c r="V37" s="174">
        <v>116.47785565673331</v>
      </c>
      <c r="W37" s="175">
        <v>326.51885872370838</v>
      </c>
      <c r="X37" s="174">
        <v>78.296881950829786</v>
      </c>
      <c r="Y37" s="174">
        <v>104.36258797964638</v>
      </c>
      <c r="Z37" s="174"/>
      <c r="AA37" s="174"/>
      <c r="AB37" s="175"/>
      <c r="AC37" s="175"/>
      <c r="AE37" s="174">
        <f>INDEX(C37:AD37,1,MATCH(AE$2,$C$2:$AD$2,0))</f>
        <v>326.51885872370838</v>
      </c>
      <c r="AF37" s="475">
        <f>+AE37</f>
        <v>326.51885872370838</v>
      </c>
      <c r="AG37" s="475">
        <f>+AF37</f>
        <v>326.51885872370838</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48050.217182647597</v>
      </c>
      <c r="D39" s="170">
        <v>43824.007626258724</v>
      </c>
      <c r="E39" s="170">
        <v>-30290.971572592549</v>
      </c>
      <c r="F39" s="170">
        <v>20776.719387457604</v>
      </c>
      <c r="G39" s="170">
        <v>26830.26695036807</v>
      </c>
      <c r="H39" s="170">
        <v>25516.257218827039</v>
      </c>
      <c r="I39" s="170">
        <v>33411.237750288914</v>
      </c>
      <c r="J39" s="170">
        <v>42385.119650277091</v>
      </c>
      <c r="K39" s="170">
        <v>42924.020078751593</v>
      </c>
      <c r="L39" s="170">
        <v>37791.679129820586</v>
      </c>
      <c r="M39" s="172">
        <v>35623.696625871999</v>
      </c>
      <c r="N39" s="170">
        <v>11173.16293269671</v>
      </c>
      <c r="O39" s="170">
        <v>10511.177107519597</v>
      </c>
      <c r="P39" s="170">
        <v>5063.5921973799777</v>
      </c>
      <c r="Q39" s="170">
        <v>10322.813578532672</v>
      </c>
      <c r="R39" s="172">
        <v>35625.795312843067</v>
      </c>
      <c r="S39" s="170">
        <v>12079.956270084122</v>
      </c>
      <c r="T39" s="170">
        <v>11110.451042623716</v>
      </c>
      <c r="U39" s="170">
        <v>10108.573539595563</v>
      </c>
      <c r="V39" s="170">
        <v>5809.3850267877842</v>
      </c>
      <c r="W39" s="172">
        <v>41518.790820996546</v>
      </c>
      <c r="X39" s="170">
        <v>14555.168580289186</v>
      </c>
      <c r="Y39" s="170">
        <v>12476.497995866013</v>
      </c>
      <c r="Z39" s="170">
        <v>9849.3126916770179</v>
      </c>
      <c r="AA39" s="170">
        <v>11798.743513578906</v>
      </c>
      <c r="AB39" s="172">
        <v>46940.997692004312</v>
      </c>
      <c r="AC39" s="172">
        <v>48848.47077042915</v>
      </c>
      <c r="AE39" s="170">
        <f>+AE35-AE37</f>
        <v>41518.790820996546</v>
      </c>
      <c r="AF39" s="170">
        <f>+AF35-AF37</f>
        <v>47276.288973371906</v>
      </c>
      <c r="AG39" s="170">
        <f>+AG35-AG37</f>
        <v>48594.858943296647</v>
      </c>
      <c r="AI39" s="245">
        <f>+AF39/AB39-1</f>
        <v>7.1428239247821601E-3</v>
      </c>
      <c r="AJ39" s="245">
        <f>+AG39/AC39-1</f>
        <v>-5.1918068904222014E-3</v>
      </c>
    </row>
    <row r="40" spans="1:36" s="234" customFormat="1" ht="12.75" customHeight="1" thickTop="1">
      <c r="A40" s="278"/>
      <c r="B40" s="458" t="s">
        <v>47</v>
      </c>
      <c r="C40" s="386">
        <v>0.11867170890367901</v>
      </c>
      <c r="D40" s="386">
        <v>0.10332564979953121</v>
      </c>
      <c r="E40" s="386">
        <v>-7.8162572368230654E-2</v>
      </c>
      <c r="F40" s="386">
        <v>6.0246884808028298E-2</v>
      </c>
      <c r="G40" s="386">
        <v>8.3509219411581417E-2</v>
      </c>
      <c r="H40" s="386">
        <v>7.3030083060438108E-2</v>
      </c>
      <c r="I40" s="386">
        <v>7.8020875310876023E-2</v>
      </c>
      <c r="J40" s="386">
        <v>0.10043211844557066</v>
      </c>
      <c r="K40" s="386">
        <v>9.9728639758472432E-2</v>
      </c>
      <c r="L40" s="386">
        <v>8.8963889054255854E-2</v>
      </c>
      <c r="M40" s="459">
        <v>8.2733203533505356E-2</v>
      </c>
      <c r="N40" s="386">
        <v>0.10531152249631752</v>
      </c>
      <c r="O40" s="386">
        <v>9.6037872142089531E-2</v>
      </c>
      <c r="P40" s="386">
        <v>4.4615629885757235E-2</v>
      </c>
      <c r="Q40" s="386">
        <v>8.9560756700859098E-2</v>
      </c>
      <c r="R40" s="459">
        <v>8.0301670425850291E-2</v>
      </c>
      <c r="S40" s="386">
        <v>0.11285678939661116</v>
      </c>
      <c r="T40" s="386">
        <v>9.6263517240070956E-2</v>
      </c>
      <c r="U40" s="386">
        <v>8.830441366316949E-2</v>
      </c>
      <c r="V40" s="386">
        <v>5.0197522439682875E-2</v>
      </c>
      <c r="W40" s="459">
        <v>9.2698624024760881E-2</v>
      </c>
      <c r="X40" s="386">
        <v>0.12545898349311946</v>
      </c>
      <c r="Y40" s="386">
        <v>0.10493711819818582</v>
      </c>
      <c r="Z40" s="386">
        <v>8.3577153166129306E-2</v>
      </c>
      <c r="AA40" s="386">
        <v>0.10256643602377546</v>
      </c>
      <c r="AB40" s="459">
        <v>0.10143418771429193</v>
      </c>
      <c r="AC40" s="459">
        <f>+AC39/AC$3</f>
        <v>0.10288022363572873</v>
      </c>
      <c r="AE40" s="384">
        <f>INDEX(C40:AD40,1,MATCH(AE$2,$C$2:$AD$2,0))</f>
        <v>9.2698624024760881E-2</v>
      </c>
      <c r="AF40" s="384">
        <f>+AF39/AF$3</f>
        <v>0.1021813527790035</v>
      </c>
      <c r="AG40" s="384">
        <f>+AG39/AG$3</f>
        <v>0.10236965378070516</v>
      </c>
    </row>
    <row r="41" spans="1:36">
      <c r="A41" s="168"/>
      <c r="B41" s="458" t="s">
        <v>46</v>
      </c>
      <c r="C41" s="386"/>
      <c r="D41" s="384">
        <v>-8.7954015698290866E-2</v>
      </c>
      <c r="E41" s="384">
        <v>-1.6911958356460906</v>
      </c>
      <c r="F41" s="384">
        <v>-1.6859046873972343</v>
      </c>
      <c r="G41" s="384">
        <v>0.29136205047678709</v>
      </c>
      <c r="H41" s="384">
        <v>-4.8974903379520929E-2</v>
      </c>
      <c r="I41" s="384">
        <v>0.309409819149989</v>
      </c>
      <c r="J41" s="384">
        <v>0.26858872954835622</v>
      </c>
      <c r="K41" s="384">
        <v>1.2714377897738993E-2</v>
      </c>
      <c r="L41" s="384">
        <v>-0.11956803998122345</v>
      </c>
      <c r="M41" s="385">
        <v>-5.7366662552918446E-2</v>
      </c>
      <c r="N41" s="384"/>
      <c r="O41" s="384"/>
      <c r="P41" s="384"/>
      <c r="Q41" s="384"/>
      <c r="R41" s="385">
        <v>5.8912666843990991E-5</v>
      </c>
      <c r="S41" s="384">
        <v>8.1158159318862833E-2</v>
      </c>
      <c r="T41" s="384">
        <v>5.7013018520580605E-2</v>
      </c>
      <c r="U41" s="384">
        <v>0.99632457464208479</v>
      </c>
      <c r="V41" s="384">
        <v>-0.43722852470483586</v>
      </c>
      <c r="W41" s="385">
        <v>0.16541372498227602</v>
      </c>
      <c r="X41" s="384">
        <v>0.20490242306049566</v>
      </c>
      <c r="Y41" s="384">
        <v>0.1229515298705377</v>
      </c>
      <c r="Z41" s="384">
        <v>-2.5647619508629371E-2</v>
      </c>
      <c r="AA41" s="384">
        <v>1.0309797782680019</v>
      </c>
      <c r="AB41" s="385">
        <v>0.1305964543713467</v>
      </c>
      <c r="AC41" s="385">
        <v>4.0635546158187985E-2</v>
      </c>
      <c r="AD41" s="234"/>
      <c r="AE41" s="384">
        <f>INDEX(C41:AD41,1,MATCH(AE$2,$C$2:$AD$2,0))</f>
        <v>0.16541372498227602</v>
      </c>
      <c r="AF41" s="386">
        <f>+AF39/AE39-1</f>
        <v>0.1386721057749043</v>
      </c>
      <c r="AG41" s="386">
        <f>+AG39/AF39-1</f>
        <v>2.7890724897366992E-2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243365.17383367353</v>
      </c>
      <c r="D43" s="174">
        <v>295387.10683432454</v>
      </c>
      <c r="E43" s="174">
        <v>332291.9727010607</v>
      </c>
      <c r="F43" s="174">
        <v>185901.89760535854</v>
      </c>
      <c r="G43" s="174">
        <v>154851.45867311972</v>
      </c>
      <c r="H43" s="174">
        <v>154462.45087761452</v>
      </c>
      <c r="I43" s="174">
        <v>176016.75158760979</v>
      </c>
      <c r="J43" s="174">
        <v>170372.57212527361</v>
      </c>
      <c r="K43" s="174">
        <v>168030.34229083674</v>
      </c>
      <c r="L43" s="174">
        <v>163578.31953300195</v>
      </c>
      <c r="M43" s="175">
        <v>166689.79993262913</v>
      </c>
      <c r="N43" s="174">
        <v>164065.37958191341</v>
      </c>
      <c r="O43" s="174">
        <v>166719.47995775248</v>
      </c>
      <c r="P43" s="174">
        <v>167984.70474543807</v>
      </c>
      <c r="Q43" s="174">
        <v>165167.50293491385</v>
      </c>
      <c r="R43" s="175">
        <v>165968.30546867786</v>
      </c>
      <c r="S43" s="174">
        <v>170013.97455931455</v>
      </c>
      <c r="T43" s="174">
        <v>174709.04266862036</v>
      </c>
      <c r="U43" s="174">
        <v>174222.68449113204</v>
      </c>
      <c r="V43" s="174">
        <v>174957.5696988657</v>
      </c>
      <c r="W43" s="175">
        <v>173493.96514133204</v>
      </c>
      <c r="X43" s="174">
        <v>185415.93269173196</v>
      </c>
      <c r="Y43" s="174">
        <v>198011.16697480108</v>
      </c>
      <c r="Z43" s="174"/>
      <c r="AA43" s="174"/>
      <c r="AB43" s="175"/>
      <c r="AC43" s="175"/>
      <c r="AE43" s="174">
        <f>INDEX(C43:AD43,1,MATCH(AE$2,$C$2:$AD$2,0))</f>
        <v>173493.96514133204</v>
      </c>
      <c r="AF43" s="189">
        <v>197036.54738961335</v>
      </c>
      <c r="AG43" s="474">
        <f>+AF43</f>
        <v>197036.54738961335</v>
      </c>
    </row>
    <row r="44" spans="1:36" ht="12.75" customHeight="1">
      <c r="B44" s="168" t="s">
        <v>40</v>
      </c>
      <c r="C44" s="174">
        <v>176270.01735310219</v>
      </c>
      <c r="D44" s="174">
        <v>224216.01250542208</v>
      </c>
      <c r="E44" s="174">
        <v>266509.73273931455</v>
      </c>
      <c r="F44" s="174">
        <v>215790.14444821398</v>
      </c>
      <c r="G44" s="174">
        <v>192807.03294660084</v>
      </c>
      <c r="H44" s="174">
        <v>202892.69815478346</v>
      </c>
      <c r="I44" s="174">
        <v>258780.28162829843</v>
      </c>
      <c r="J44" s="174">
        <v>253851.79707643876</v>
      </c>
      <c r="K44" s="174">
        <v>206473.79912665673</v>
      </c>
      <c r="L44" s="174">
        <v>202468.88055209274</v>
      </c>
      <c r="M44" s="175">
        <v>206174.15698843403</v>
      </c>
      <c r="N44" s="174">
        <v>199499.52386870296</v>
      </c>
      <c r="O44" s="174">
        <v>199136.41417122137</v>
      </c>
      <c r="P44" s="174">
        <v>198338.91245465711</v>
      </c>
      <c r="Q44" s="174">
        <v>188452.18751981959</v>
      </c>
      <c r="R44" s="175">
        <v>196343.3461696796</v>
      </c>
      <c r="S44" s="174">
        <v>186637.27238081532</v>
      </c>
      <c r="T44" s="174">
        <v>188190.20531297082</v>
      </c>
      <c r="U44" s="174">
        <v>181547.68519964404</v>
      </c>
      <c r="V44" s="174">
        <v>181432.00872442298</v>
      </c>
      <c r="W44" s="175">
        <v>184474.08542961758</v>
      </c>
      <c r="X44" s="174">
        <v>194416.95230072984</v>
      </c>
      <c r="Y44" s="174">
        <v>204453.73576517709</v>
      </c>
      <c r="Z44" s="174"/>
      <c r="AA44" s="174"/>
      <c r="AB44" s="175"/>
      <c r="AC44" s="175"/>
      <c r="AE44" s="174">
        <f>INDEX(C44:AD44,1,MATCH(AE$2,$C$2:$AD$2,0))</f>
        <v>184474.08542961758</v>
      </c>
      <c r="AF44" s="174">
        <v>200146.27383722455</v>
      </c>
      <c r="AG44" s="472">
        <f>+AF44</f>
        <v>200146.27383722455</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70</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492632.54482877406</v>
      </c>
      <c r="D3" s="179">
        <v>543770.48036455433</v>
      </c>
      <c r="E3" s="179">
        <v>452057.75059427309</v>
      </c>
      <c r="F3" s="179">
        <v>564814.96711696137</v>
      </c>
      <c r="G3" s="179">
        <v>515134.76388985594</v>
      </c>
      <c r="H3" s="179">
        <v>494114.20363268314</v>
      </c>
      <c r="I3" s="179">
        <v>484821.23728907714</v>
      </c>
      <c r="J3" s="179">
        <v>471661.67938386247</v>
      </c>
      <c r="K3" s="179">
        <v>460417.43579277233</v>
      </c>
      <c r="L3" s="179">
        <v>446736.33000027994</v>
      </c>
      <c r="M3" s="180">
        <v>463510.68469451356</v>
      </c>
      <c r="N3" s="179">
        <v>123068.98012029483</v>
      </c>
      <c r="O3" s="179">
        <v>123833.1402387057</v>
      </c>
      <c r="P3" s="179">
        <v>126606.2400534326</v>
      </c>
      <c r="Q3" s="179">
        <v>125553.15238024422</v>
      </c>
      <c r="R3" s="180">
        <v>496117.03482439317</v>
      </c>
      <c r="S3" s="179">
        <v>113750.03098644005</v>
      </c>
      <c r="T3" s="179">
        <v>113538.54397589905</v>
      </c>
      <c r="U3" s="179">
        <v>113566.93049455095</v>
      </c>
      <c r="V3" s="179">
        <v>110983.37826075821</v>
      </c>
      <c r="W3" s="180">
        <v>452416.54916442349</v>
      </c>
      <c r="X3" s="179">
        <v>116114.34023122658</v>
      </c>
      <c r="Y3" s="179">
        <v>117377.64667351401</v>
      </c>
      <c r="Z3" s="179">
        <v>117384.06868259348</v>
      </c>
      <c r="AA3" s="179">
        <v>112151.9647730117</v>
      </c>
      <c r="AB3" s="180">
        <v>460909.83352854353</v>
      </c>
      <c r="AC3" s="180">
        <v>468366.2909904563</v>
      </c>
      <c r="AE3" s="179">
        <f>INDEX(C3:AD3,1,MATCH(AE$2,$C$2:$AD$2,0))</f>
        <v>452416.54916442349</v>
      </c>
      <c r="AF3" s="179">
        <f>+AE3*(1+AF4)</f>
        <v>461012.4635985475</v>
      </c>
      <c r="AG3" s="179">
        <f>+AF3*(1+AG4)</f>
        <v>468388.66301612428</v>
      </c>
      <c r="AI3" s="245">
        <f>+AF3/AB3-1</f>
        <v>2.2266843217089161E-4</v>
      </c>
      <c r="AJ3" s="245">
        <f>+AG3/AC3-1</f>
        <v>4.7766088419054498E-5</v>
      </c>
    </row>
    <row r="4" spans="1:37" s="234" customFormat="1" ht="12.75" customHeight="1">
      <c r="A4" s="278"/>
      <c r="B4" s="458" t="s">
        <v>60</v>
      </c>
      <c r="C4" s="386"/>
      <c r="D4" s="384">
        <v>0.10380543484709159</v>
      </c>
      <c r="E4" s="384">
        <v>-0.16866073661960324</v>
      </c>
      <c r="F4" s="384">
        <v>0.24943099941204006</v>
      </c>
      <c r="G4" s="384">
        <v>-8.7958368880861615E-2</v>
      </c>
      <c r="H4" s="384">
        <v>-5.2246811322718134E-2</v>
      </c>
      <c r="I4" s="384">
        <v>-1.8807324855842911E-2</v>
      </c>
      <c r="J4" s="384">
        <v>-2.7143113570679223E-2</v>
      </c>
      <c r="K4" s="384">
        <v>-2.3839637779729417E-2</v>
      </c>
      <c r="L4" s="384">
        <v>-2.97145692776285E-2</v>
      </c>
      <c r="M4" s="385">
        <v>3.7548669243495647E-2</v>
      </c>
      <c r="N4" s="384"/>
      <c r="O4" s="384"/>
      <c r="P4" s="384"/>
      <c r="Q4" s="384"/>
      <c r="R4" s="385">
        <v>7.0346490828727015E-2</v>
      </c>
      <c r="S4" s="384">
        <v>-7.5721348505089492E-2</v>
      </c>
      <c r="T4" s="384">
        <v>-8.3132804699633467E-2</v>
      </c>
      <c r="U4" s="384">
        <v>-0.10299104967795092</v>
      </c>
      <c r="V4" s="384">
        <v>-0.11604466987304862</v>
      </c>
      <c r="W4" s="385">
        <v>-8.8085033555515779E-2</v>
      </c>
      <c r="X4" s="384">
        <v>2.0785130555862175E-2</v>
      </c>
      <c r="Y4" s="384">
        <v>3.3813210590668552E-2</v>
      </c>
      <c r="Z4" s="384">
        <v>3.361135298295026E-2</v>
      </c>
      <c r="AA4" s="384">
        <v>1.0529383143373705E-2</v>
      </c>
      <c r="AB4" s="385">
        <v>1.8773151379644304E-2</v>
      </c>
      <c r="AC4" s="385">
        <f>+AC3/AB3-1</f>
        <v>1.6177692293586121E-2</v>
      </c>
      <c r="AE4" s="384">
        <f>INDEX(C4:AD4,1,MATCH(AE$2,$C$2:$AD$2,0))</f>
        <v>-8.8085033555515779E-2</v>
      </c>
      <c r="AF4" s="476">
        <v>1.9E-2</v>
      </c>
      <c r="AG4" s="476">
        <v>1.6E-2</v>
      </c>
    </row>
    <row r="5" spans="1:37" s="187" customFormat="1" ht="12.75" customHeight="1">
      <c r="A5" s="313"/>
      <c r="B5" s="458" t="s">
        <v>93</v>
      </c>
      <c r="C5" s="384"/>
      <c r="D5" s="384"/>
      <c r="E5" s="384"/>
      <c r="F5" s="384"/>
      <c r="G5" s="384"/>
      <c r="H5" s="384"/>
      <c r="I5" s="384"/>
      <c r="J5" s="384"/>
      <c r="K5" s="384"/>
      <c r="L5" s="384"/>
      <c r="M5" s="385"/>
      <c r="N5" s="384"/>
      <c r="O5" s="384">
        <v>6.2092016823731555E-3</v>
      </c>
      <c r="P5" s="384">
        <v>2.2393842305713729E-2</v>
      </c>
      <c r="Q5" s="384">
        <v>-8.3178180849848848E-3</v>
      </c>
      <c r="R5" s="385"/>
      <c r="S5" s="384">
        <v>-9.400896090651556E-2</v>
      </c>
      <c r="T5" s="384">
        <v>-1.8592259598259053E-3</v>
      </c>
      <c r="U5" s="384">
        <v>2.5001658166345919E-4</v>
      </c>
      <c r="V5" s="384">
        <v>-2.274915965890878E-2</v>
      </c>
      <c r="W5" s="385"/>
      <c r="X5" s="384">
        <v>4.6231805616991029E-2</v>
      </c>
      <c r="Y5" s="384">
        <v>1.0879848602435516E-2</v>
      </c>
      <c r="Z5" s="384">
        <v>5.4712368678933032E-5</v>
      </c>
      <c r="AA5" s="384">
        <v>-4.4572521367694184E-2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16031.789519130058</v>
      </c>
      <c r="D7" s="466">
        <f t="shared" si="1"/>
        <v>36805.618047361269</v>
      </c>
      <c r="E7" s="466">
        <f t="shared" si="1"/>
        <v>26069.294695408236</v>
      </c>
      <c r="F7" s="466">
        <f t="shared" si="1"/>
        <v>33898.187649181331</v>
      </c>
      <c r="G7" s="466">
        <f t="shared" si="1"/>
        <v>47599.821124686743</v>
      </c>
      <c r="H7" s="466">
        <f t="shared" si="1"/>
        <v>155834.82277142446</v>
      </c>
      <c r="I7" s="466">
        <f t="shared" si="1"/>
        <v>157930.80098543048</v>
      </c>
      <c r="J7" s="466">
        <f t="shared" si="1"/>
        <v>158126.75689892797</v>
      </c>
      <c r="K7" s="466">
        <f t="shared" si="1"/>
        <v>146758.74683094586</v>
      </c>
      <c r="L7" s="466">
        <f t="shared" si="1"/>
        <v>176453.15153423164</v>
      </c>
      <c r="M7" s="482">
        <f t="shared" si="1"/>
        <v>182683.61650970121</v>
      </c>
      <c r="N7" s="466">
        <f t="shared" si="1"/>
        <v>46579.11528619421</v>
      </c>
      <c r="O7" s="466">
        <f t="shared" si="1"/>
        <v>49259.748601449435</v>
      </c>
      <c r="P7" s="466">
        <f t="shared" si="1"/>
        <v>50456.45601887774</v>
      </c>
      <c r="Q7" s="466">
        <f t="shared" si="1"/>
        <v>47076.60764179883</v>
      </c>
      <c r="R7" s="482">
        <f t="shared" si="1"/>
        <v>190127.03876519113</v>
      </c>
      <c r="S7" s="466">
        <f t="shared" si="1"/>
        <v>50512.314255053207</v>
      </c>
      <c r="T7" s="466">
        <f t="shared" si="1"/>
        <v>51491.431396784443</v>
      </c>
      <c r="U7" s="466">
        <f t="shared" si="1"/>
        <v>52971.63579241847</v>
      </c>
      <c r="V7" s="466">
        <f t="shared" si="1"/>
        <v>51112.50251092809</v>
      </c>
      <c r="W7" s="482">
        <f t="shared" si="1"/>
        <v>202834.70299268761</v>
      </c>
      <c r="X7" s="466">
        <f t="shared" si="1"/>
        <v>53254.507505982503</v>
      </c>
      <c r="Y7" s="466">
        <f t="shared" si="1"/>
        <v>54815.666826314882</v>
      </c>
      <c r="Z7" s="466"/>
      <c r="AA7" s="466"/>
      <c r="AB7" s="482"/>
      <c r="AC7" s="482"/>
      <c r="AE7" s="466"/>
      <c r="AF7" s="466"/>
      <c r="AG7" s="466"/>
    </row>
    <row r="8" spans="1:37" s="234" customFormat="1" ht="12.75" customHeight="1">
      <c r="A8" s="278"/>
      <c r="B8" s="458" t="s">
        <v>58</v>
      </c>
      <c r="C8" s="386">
        <f t="shared" ref="C8:Y8" si="2">+C7/C3</f>
        <v>3.254309867956913E-2</v>
      </c>
      <c r="D8" s="384">
        <f t="shared" si="2"/>
        <v>6.7685943567010229E-2</v>
      </c>
      <c r="E8" s="384">
        <f t="shared" si="2"/>
        <v>5.7668062678137157E-2</v>
      </c>
      <c r="F8" s="384">
        <f t="shared" si="2"/>
        <v>6.0016447195461314E-2</v>
      </c>
      <c r="G8" s="384">
        <f t="shared" si="2"/>
        <v>9.2402657442983885E-2</v>
      </c>
      <c r="H8" s="384">
        <f t="shared" si="2"/>
        <v>0.31538219631360698</v>
      </c>
      <c r="I8" s="384">
        <f t="shared" si="2"/>
        <v>0.32575058359348114</v>
      </c>
      <c r="J8" s="384">
        <f t="shared" si="2"/>
        <v>0.33525461959405078</v>
      </c>
      <c r="K8" s="384">
        <f t="shared" si="2"/>
        <v>0.31875149684166171</v>
      </c>
      <c r="L8" s="384">
        <f t="shared" si="2"/>
        <v>0.39498276653282499</v>
      </c>
      <c r="M8" s="385">
        <f t="shared" si="2"/>
        <v>0.3941303243745129</v>
      </c>
      <c r="N8" s="384">
        <f t="shared" si="2"/>
        <v>0.3784797374664603</v>
      </c>
      <c r="O8" s="384">
        <f t="shared" si="2"/>
        <v>0.39779132231076736</v>
      </c>
      <c r="P8" s="384">
        <f t="shared" si="2"/>
        <v>0.39853056213961663</v>
      </c>
      <c r="Q8" s="384">
        <f t="shared" si="2"/>
        <v>0.37495360928274335</v>
      </c>
      <c r="R8" s="385">
        <f t="shared" si="2"/>
        <v>0.38323021670176871</v>
      </c>
      <c r="S8" s="384">
        <f t="shared" si="2"/>
        <v>0.4440641801765724</v>
      </c>
      <c r="T8" s="384">
        <f t="shared" si="2"/>
        <v>0.45351498789445971</v>
      </c>
      <c r="U8" s="384">
        <f t="shared" si="2"/>
        <v>0.46643539243107485</v>
      </c>
      <c r="V8" s="384">
        <f t="shared" si="2"/>
        <v>0.4605419596332524</v>
      </c>
      <c r="W8" s="385">
        <f t="shared" si="2"/>
        <v>0.44833617021151589</v>
      </c>
      <c r="X8" s="384">
        <f t="shared" si="2"/>
        <v>0.45863850580327192</v>
      </c>
      <c r="Y8" s="384">
        <f t="shared" si="2"/>
        <v>0.46700260551981154</v>
      </c>
      <c r="Z8" s="384"/>
      <c r="AA8" s="384"/>
      <c r="AB8" s="385"/>
      <c r="AC8" s="385"/>
      <c r="AE8" s="384"/>
      <c r="AF8" s="384"/>
      <c r="AG8" s="384"/>
    </row>
    <row r="9" spans="1:37" s="187" customFormat="1" ht="12.75" customHeight="1">
      <c r="A9" s="313"/>
      <c r="B9" s="465" t="s">
        <v>56</v>
      </c>
      <c r="C9" s="384"/>
      <c r="D9" s="384">
        <f t="shared" ref="D9:M9" si="3">+(D7-C7)/(D$3-C$3)</f>
        <v>0.4062312705935528</v>
      </c>
      <c r="E9" s="384">
        <f t="shared" si="3"/>
        <v>0.11706470169239311</v>
      </c>
      <c r="F9" s="384">
        <f t="shared" si="3"/>
        <v>6.9431413750780338E-2</v>
      </c>
      <c r="G9" s="384">
        <f t="shared" si="3"/>
        <v>-0.2757966470642339</v>
      </c>
      <c r="H9" s="384">
        <f t="shared" si="3"/>
        <v>-5.1490065118414217</v>
      </c>
      <c r="I9" s="384">
        <f t="shared" si="3"/>
        <v>-0.22554458248395115</v>
      </c>
      <c r="J9" s="384">
        <f t="shared" si="3"/>
        <v>-1.4890767220974342E-2</v>
      </c>
      <c r="K9" s="384">
        <f t="shared" si="3"/>
        <v>1.0110070967325926</v>
      </c>
      <c r="L9" s="384">
        <f t="shared" si="3"/>
        <v>-2.1704681736750251</v>
      </c>
      <c r="M9" s="385">
        <f t="shared" si="3"/>
        <v>0.37142799762135492</v>
      </c>
      <c r="N9" s="384"/>
      <c r="O9" s="384"/>
      <c r="P9" s="384"/>
      <c r="Q9" s="384"/>
      <c r="R9" s="385">
        <f t="shared" ref="R9:Y9" si="4">+(R7-M7)/(R$3-M$3)</f>
        <v>0.22828136929895015</v>
      </c>
      <c r="S9" s="384">
        <f t="shared" si="4"/>
        <v>-0.42206464617025219</v>
      </c>
      <c r="T9" s="384">
        <f t="shared" si="4"/>
        <v>-0.21678196389282942</v>
      </c>
      <c r="U9" s="384">
        <f t="shared" si="4"/>
        <v>-0.19289209771291385</v>
      </c>
      <c r="V9" s="384">
        <f t="shared" si="4"/>
        <v>-0.27700462862574821</v>
      </c>
      <c r="W9" s="385">
        <f t="shared" si="4"/>
        <v>-0.29079000005569505</v>
      </c>
      <c r="X9" s="384">
        <f t="shared" si="4"/>
        <v>1.1598285025429826</v>
      </c>
      <c r="Y9" s="384">
        <f t="shared" si="4"/>
        <v>0.86588864413437538</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15440.671321326547</v>
      </c>
      <c r="D11" s="174">
        <v>14188.160330852514</v>
      </c>
      <c r="E11" s="174">
        <v>15762.582655183907</v>
      </c>
      <c r="F11" s="174">
        <v>19329.57921405265</v>
      </c>
      <c r="G11" s="174">
        <v>19548.638071182315</v>
      </c>
      <c r="H11" s="174">
        <v>19797.418627791398</v>
      </c>
      <c r="I11" s="174">
        <v>19148.294889048939</v>
      </c>
      <c r="J11" s="174">
        <v>18940.669836866844</v>
      </c>
      <c r="K11" s="174">
        <v>18034.409892021165</v>
      </c>
      <c r="L11" s="174">
        <v>18136.1458880217</v>
      </c>
      <c r="M11" s="175">
        <v>19183.84622368354</v>
      </c>
      <c r="N11" s="174">
        <v>5445.9210457588397</v>
      </c>
      <c r="O11" s="174">
        <v>5319.5203189048834</v>
      </c>
      <c r="P11" s="174">
        <v>5588.2426504698878</v>
      </c>
      <c r="Q11" s="174">
        <v>5866.4560488910238</v>
      </c>
      <c r="R11" s="175">
        <v>19307.792285880896</v>
      </c>
      <c r="S11" s="174">
        <v>5839.6228588799222</v>
      </c>
      <c r="T11" s="174">
        <v>6029.5035265164652</v>
      </c>
      <c r="U11" s="174">
        <v>6000.2220628776768</v>
      </c>
      <c r="V11" s="174">
        <v>6186.8940602171069</v>
      </c>
      <c r="W11" s="175">
        <v>21001.341391177917</v>
      </c>
      <c r="X11" s="174">
        <v>6028.7654699791492</v>
      </c>
      <c r="Y11" s="174">
        <v>6307.3253292057079</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591.11819780351038</v>
      </c>
      <c r="D13" s="176">
        <v>22617.457716508758</v>
      </c>
      <c r="E13" s="176">
        <v>10306.712040224329</v>
      </c>
      <c r="F13" s="176">
        <v>14568.608435128679</v>
      </c>
      <c r="G13" s="176">
        <v>28051.183053504432</v>
      </c>
      <c r="H13" s="176">
        <v>136037.40414363306</v>
      </c>
      <c r="I13" s="176">
        <v>138782.50609638155</v>
      </c>
      <c r="J13" s="176">
        <v>139186.08706206112</v>
      </c>
      <c r="K13" s="176">
        <v>128724.33693892471</v>
      </c>
      <c r="L13" s="176">
        <v>158317.00564620993</v>
      </c>
      <c r="M13" s="177">
        <v>163499.77028601768</v>
      </c>
      <c r="N13" s="176">
        <v>41133.194240435369</v>
      </c>
      <c r="O13" s="176">
        <v>43940.228282544551</v>
      </c>
      <c r="P13" s="176">
        <v>44868.213368407851</v>
      </c>
      <c r="Q13" s="176">
        <v>41210.151592907809</v>
      </c>
      <c r="R13" s="177">
        <v>170819.24647931024</v>
      </c>
      <c r="S13" s="176">
        <v>44672.691396173286</v>
      </c>
      <c r="T13" s="176">
        <v>45461.92787026798</v>
      </c>
      <c r="U13" s="176">
        <v>46971.413729540793</v>
      </c>
      <c r="V13" s="176">
        <v>44925.608450710984</v>
      </c>
      <c r="W13" s="177">
        <v>181833.36160150971</v>
      </c>
      <c r="X13" s="176">
        <v>47225.74203600335</v>
      </c>
      <c r="Y13" s="176">
        <v>48508.341497109177</v>
      </c>
      <c r="Z13" s="176">
        <v>46391.339309812472</v>
      </c>
      <c r="AA13" s="176">
        <v>45147.633574356783</v>
      </c>
      <c r="AB13" s="177">
        <v>187512.64255922602</v>
      </c>
      <c r="AC13" s="177">
        <v>191276.04582495414</v>
      </c>
      <c r="AE13" s="176">
        <f>INDEX(C13:AD13,1,MATCH(AE$2,$C$2:$AD$2,0))</f>
        <v>181833.36160150971</v>
      </c>
      <c r="AF13" s="481">
        <f>+AF3*AF14</f>
        <v>187632.07268460881</v>
      </c>
      <c r="AG13" s="481">
        <f>+AG3*AG14</f>
        <v>191102.57451057871</v>
      </c>
      <c r="AI13" s="245">
        <f>+AF13/AB13-1</f>
        <v>6.3691772326790463E-4</v>
      </c>
      <c r="AJ13" s="245">
        <f>+AG13/AC13-1</f>
        <v>-9.0691604182457919E-4</v>
      </c>
    </row>
    <row r="14" spans="1:37" s="234" customFormat="1" ht="12.75" customHeight="1">
      <c r="A14" s="278"/>
      <c r="B14" s="458" t="s">
        <v>57</v>
      </c>
      <c r="C14" s="386">
        <v>0.19033334783754899</v>
      </c>
      <c r="D14" s="386">
        <v>0.24967415398589329</v>
      </c>
      <c r="E14" s="386">
        <v>7.2004713531074169E-2</v>
      </c>
      <c r="F14" s="386">
        <v>4.681622123879027E-2</v>
      </c>
      <c r="G14" s="386">
        <v>0.14539153976005756</v>
      </c>
      <c r="H14" s="386">
        <v>0.2786392051935353</v>
      </c>
      <c r="I14" s="386">
        <v>0.28952977037351818</v>
      </c>
      <c r="J14" s="386">
        <v>0.29828837586032458</v>
      </c>
      <c r="K14" s="386">
        <v>0.27958180323314646</v>
      </c>
      <c r="L14" s="386">
        <v>0.35438578645732871</v>
      </c>
      <c r="M14" s="459">
        <v>0.35274218197100599</v>
      </c>
      <c r="N14" s="386">
        <v>0.33422877316631189</v>
      </c>
      <c r="O14" s="386">
        <v>0.35483415988517786</v>
      </c>
      <c r="P14" s="386">
        <v>0.35439180051055758</v>
      </c>
      <c r="Q14" s="386">
        <v>0.32822872872280207</v>
      </c>
      <c r="R14" s="459">
        <v>0.34431239906884842</v>
      </c>
      <c r="S14" s="386">
        <v>0.39272685034695631</v>
      </c>
      <c r="T14" s="386">
        <v>0.40040964308929511</v>
      </c>
      <c r="U14" s="386">
        <v>0.41360115594384694</v>
      </c>
      <c r="V14" s="386">
        <v>0.40479582758020888</v>
      </c>
      <c r="W14" s="459">
        <v>0.40191580510779529</v>
      </c>
      <c r="X14" s="386">
        <v>0.40671756771781536</v>
      </c>
      <c r="Y14" s="386">
        <v>0.41326728616424857</v>
      </c>
      <c r="Z14" s="386">
        <v>0.39520984261718389</v>
      </c>
      <c r="AA14" s="386">
        <v>0.40255766954892558</v>
      </c>
      <c r="AB14" s="459">
        <v>0.40683150785415734</v>
      </c>
      <c r="AC14" s="459">
        <f>+AC13/AC3</f>
        <v>0.40838986388294901</v>
      </c>
      <c r="AE14" s="386">
        <f>INDEX(C14:AD14,1,MATCH(AE$2,$C$2:$AD$2,0))</f>
        <v>0.40191580510779529</v>
      </c>
      <c r="AF14" s="476">
        <v>0.40699999999999997</v>
      </c>
      <c r="AG14" s="476">
        <v>0.40799999999999997</v>
      </c>
    </row>
    <row r="15" spans="1:37" s="187" customFormat="1" ht="12.75" customHeight="1">
      <c r="A15" s="313"/>
      <c r="B15" s="458" t="s">
        <v>56</v>
      </c>
      <c r="C15" s="384"/>
      <c r="D15" s="384">
        <f t="shared" ref="D15:M15" si="5">+(D13-C13)/(D$3-C$3)</f>
        <v>0.43072406595870155</v>
      </c>
      <c r="E15" s="384">
        <f t="shared" si="5"/>
        <v>0.13423159148266489</v>
      </c>
      <c r="F15" s="384">
        <f t="shared" si="5"/>
        <v>3.7797105376814605E-2</v>
      </c>
      <c r="G15" s="384">
        <f t="shared" si="5"/>
        <v>-0.27138726781656325</v>
      </c>
      <c r="H15" s="384">
        <f t="shared" si="5"/>
        <v>-5.137171405946745</v>
      </c>
      <c r="I15" s="384">
        <f t="shared" si="5"/>
        <v>-0.29539566283237939</v>
      </c>
      <c r="J15" s="384">
        <f t="shared" si="5"/>
        <v>-3.0668276897026357E-2</v>
      </c>
      <c r="K15" s="384">
        <f t="shared" si="5"/>
        <v>0.93040941690610757</v>
      </c>
      <c r="L15" s="384">
        <f t="shared" si="5"/>
        <v>-2.163031932954163</v>
      </c>
      <c r="M15" s="385">
        <f t="shared" si="5"/>
        <v>0.3089695391733539</v>
      </c>
      <c r="N15" s="384"/>
      <c r="O15" s="384"/>
      <c r="P15" s="384"/>
      <c r="Q15" s="384"/>
      <c r="R15" s="385">
        <f t="shared" ref="R15:AB15" si="6">+(R13-M13)/(R$3-M$3)</f>
        <v>0.22448008330086552</v>
      </c>
      <c r="S15" s="384">
        <f t="shared" si="6"/>
        <v>-0.37981719879544029</v>
      </c>
      <c r="T15" s="384">
        <f t="shared" si="6"/>
        <v>-0.14781537312164233</v>
      </c>
      <c r="U15" s="384">
        <f t="shared" si="6"/>
        <v>-0.16129691159148524</v>
      </c>
      <c r="V15" s="384">
        <f t="shared" si="6"/>
        <v>-0.25501128756924396</v>
      </c>
      <c r="W15" s="385">
        <f t="shared" si="6"/>
        <v>-0.2520364466404218</v>
      </c>
      <c r="X15" s="384">
        <f t="shared" si="6"/>
        <v>1.0798294027990278</v>
      </c>
      <c r="Y15" s="384">
        <f t="shared" si="6"/>
        <v>0.79352230632792919</v>
      </c>
      <c r="Z15" s="384">
        <f t="shared" si="6"/>
        <v>-0.15196578985414944</v>
      </c>
      <c r="AA15" s="384">
        <f t="shared" si="6"/>
        <v>0.18999459716307027</v>
      </c>
      <c r="AB15" s="385">
        <f t="shared" si="6"/>
        <v>0.66867900734708541</v>
      </c>
      <c r="AC15" s="385">
        <f>+(AC13-AB13)/(AC$3-AB$3)</f>
        <v>0.50471732521125567</v>
      </c>
      <c r="AD15" s="311"/>
      <c r="AE15" s="384">
        <f>INDEX(C15:AD15,1,MATCH(AE$2,$C$2:$AD$2,0))</f>
        <v>-0.2520364466404218</v>
      </c>
      <c r="AF15" s="384">
        <f>+(AF13-AE13)/(AF$3-AE$3)</f>
        <v>0.67458920485287832</v>
      </c>
      <c r="AG15" s="384">
        <f>+(AG13-AF13)/(AG$3-AF$3)</f>
        <v>0.47050000000000353</v>
      </c>
      <c r="AH15" s="311"/>
      <c r="AI15" s="311"/>
      <c r="AJ15" s="311"/>
      <c r="AK15" s="311"/>
    </row>
    <row r="16" spans="1:37" ht="12.75" customHeight="1">
      <c r="M16" s="185"/>
      <c r="R16" s="185"/>
      <c r="W16" s="185"/>
      <c r="AB16" s="185"/>
      <c r="AC16" s="185"/>
    </row>
    <row r="17" spans="1:37" ht="12.75" customHeight="1">
      <c r="A17" s="286"/>
      <c r="B17" s="168" t="s">
        <v>35</v>
      </c>
      <c r="C17" s="174">
        <v>70244.817631523503</v>
      </c>
      <c r="D17" s="174">
        <v>85916.233624740707</v>
      </c>
      <c r="E17" s="174">
        <v>60135.650969631846</v>
      </c>
      <c r="F17" s="174">
        <v>55747.013824557675</v>
      </c>
      <c r="G17" s="174">
        <v>46148.958886962551</v>
      </c>
      <c r="H17" s="174">
        <v>42997.690191513211</v>
      </c>
      <c r="I17" s="174">
        <v>36048.396139172786</v>
      </c>
      <c r="J17" s="174">
        <v>27654.288622894448</v>
      </c>
      <c r="K17" s="174">
        <v>24395.03902643844</v>
      </c>
      <c r="L17" s="174">
        <v>23479.685038544278</v>
      </c>
      <c r="M17" s="175">
        <v>25867.385992285854</v>
      </c>
      <c r="N17" s="174">
        <v>7363.3589891632873</v>
      </c>
      <c r="O17" s="174">
        <v>8275.9844555785894</v>
      </c>
      <c r="P17" s="174">
        <v>8788.2790603559461</v>
      </c>
      <c r="Q17" s="174">
        <v>8665.6044597835498</v>
      </c>
      <c r="R17" s="175">
        <v>31380.042909907796</v>
      </c>
      <c r="S17" s="174">
        <v>9981.3224721738752</v>
      </c>
      <c r="T17" s="174">
        <v>11361.55356301004</v>
      </c>
      <c r="U17" s="174">
        <v>11827.72080172162</v>
      </c>
      <c r="V17" s="174">
        <v>12861.353606292349</v>
      </c>
      <c r="W17" s="175">
        <v>46482.02638900395</v>
      </c>
      <c r="X17" s="174">
        <v>13052.32202623844</v>
      </c>
      <c r="Y17" s="174">
        <v>13207.920865705739</v>
      </c>
      <c r="Z17" s="174"/>
      <c r="AA17" s="174"/>
      <c r="AB17" s="175"/>
      <c r="AC17" s="175"/>
      <c r="AE17" s="174">
        <f>INDEX(C17:AD17,1,MATCH(AE$2,$C$2:$AD$2,0))</f>
        <v>46482.02638900395</v>
      </c>
      <c r="AF17" s="174">
        <f>+AF43*AF18</f>
        <v>50567.107079879999</v>
      </c>
      <c r="AG17" s="174">
        <f>+AG43*AG18</f>
        <v>52737.15161597242</v>
      </c>
    </row>
    <row r="18" spans="1:37" s="187" customFormat="1" ht="12.75" customHeight="1">
      <c r="A18" s="313"/>
      <c r="B18" s="458" t="s">
        <v>55</v>
      </c>
      <c r="C18" s="384">
        <v>4.6245501504785111E-2</v>
      </c>
      <c r="D18" s="384">
        <v>4.4896587497054594E-2</v>
      </c>
      <c r="E18" s="384">
        <v>2.379027422839939E-2</v>
      </c>
      <c r="F18" s="384">
        <v>2.0980869607504605E-2</v>
      </c>
      <c r="G18" s="384">
        <v>1.8344285010119886E-2</v>
      </c>
      <c r="H18" s="384">
        <v>1.7984146109788848E-2</v>
      </c>
      <c r="I18" s="384">
        <v>1.6655677012491737E-2</v>
      </c>
      <c r="J18" s="384">
        <v>1.3880417319721403E-2</v>
      </c>
      <c r="K18" s="384">
        <v>1.218183440204262E-2</v>
      </c>
      <c r="L18" s="384">
        <v>1.2266247384214689E-2</v>
      </c>
      <c r="M18" s="385">
        <v>1.3655229515896249E-2</v>
      </c>
      <c r="N18" s="384">
        <v>1.5629836506702084E-2</v>
      </c>
      <c r="O18" s="384">
        <v>1.7042820522240206E-2</v>
      </c>
      <c r="P18" s="384">
        <v>1.7863352418196338E-2</v>
      </c>
      <c r="Q18" s="384">
        <v>1.7766540079255971E-2</v>
      </c>
      <c r="R18" s="385">
        <v>1.6205106138171999E-2</v>
      </c>
      <c r="S18" s="384">
        <v>2.03998703912944E-2</v>
      </c>
      <c r="T18" s="384">
        <v>2.2828780067639005E-2</v>
      </c>
      <c r="U18" s="384">
        <v>2.3579840293515422E-2</v>
      </c>
      <c r="V18" s="384">
        <v>2.5408424800936996E-2</v>
      </c>
      <c r="W18" s="385">
        <v>2.3302336075984798E-2</v>
      </c>
      <c r="X18" s="384">
        <v>2.5018457563501042E-2</v>
      </c>
      <c r="Y18" s="384">
        <v>2.4362309849255793E-2</v>
      </c>
      <c r="Z18" s="384"/>
      <c r="AA18" s="384"/>
      <c r="AB18" s="385"/>
      <c r="AC18" s="385"/>
      <c r="AD18" s="311"/>
      <c r="AE18" s="384">
        <f>+AE17/AE43</f>
        <v>2.3302336075984798E-2</v>
      </c>
      <c r="AF18" s="476">
        <f>+AE18</f>
        <v>2.3302336075984798E-2</v>
      </c>
      <c r="AG18" s="476">
        <f>+AF18+0.1%</f>
        <v>2.4302336075984799E-2</v>
      </c>
      <c r="AH18" s="311"/>
      <c r="AI18" s="311"/>
      <c r="AJ18" s="311"/>
      <c r="AK18" s="311"/>
    </row>
    <row r="19" spans="1:37" ht="12.75" customHeight="1">
      <c r="A19" s="286"/>
      <c r="B19" s="168" t="s">
        <v>34</v>
      </c>
      <c r="C19" s="174">
        <v>0</v>
      </c>
      <c r="D19" s="174">
        <v>0</v>
      </c>
      <c r="E19" s="174">
        <v>0</v>
      </c>
      <c r="F19" s="174">
        <v>0</v>
      </c>
      <c r="G19" s="174">
        <v>0</v>
      </c>
      <c r="H19" s="174">
        <v>0</v>
      </c>
      <c r="I19" s="174">
        <v>0</v>
      </c>
      <c r="J19" s="174">
        <v>0</v>
      </c>
      <c r="K19" s="174">
        <v>0</v>
      </c>
      <c r="L19" s="174">
        <v>0</v>
      </c>
      <c r="M19" s="175">
        <v>0</v>
      </c>
      <c r="N19" s="174">
        <v>0</v>
      </c>
      <c r="O19" s="174">
        <v>0</v>
      </c>
      <c r="P19" s="174">
        <v>0</v>
      </c>
      <c r="Q19" s="174">
        <v>0</v>
      </c>
      <c r="R19" s="175">
        <v>0</v>
      </c>
      <c r="S19" s="174">
        <v>0</v>
      </c>
      <c r="T19" s="174">
        <v>0</v>
      </c>
      <c r="U19" s="174">
        <v>0</v>
      </c>
      <c r="V19" s="174">
        <v>0</v>
      </c>
      <c r="W19" s="175">
        <v>0</v>
      </c>
      <c r="X19" s="174">
        <v>0</v>
      </c>
      <c r="Y19" s="174">
        <v>0</v>
      </c>
      <c r="Z19" s="174"/>
      <c r="AA19" s="174"/>
      <c r="AB19" s="175"/>
      <c r="AC19" s="175"/>
      <c r="AE19" s="174">
        <f>INDEX(C19:AD19,1,MATCH(AE$2,$C$2:$AD$2,0))</f>
        <v>0</v>
      </c>
      <c r="AF19" s="174">
        <f>+AF20*AF44</f>
        <v>0</v>
      </c>
      <c r="AG19" s="174">
        <f>+AG20*AG44</f>
        <v>0</v>
      </c>
    </row>
    <row r="20" spans="1:37" s="187" customFormat="1" ht="12.75" customHeight="1">
      <c r="A20" s="313"/>
      <c r="B20" s="458" t="s">
        <v>54</v>
      </c>
      <c r="C20" s="384">
        <v>0</v>
      </c>
      <c r="D20" s="384">
        <v>0</v>
      </c>
      <c r="E20" s="384">
        <v>0</v>
      </c>
      <c r="F20" s="384">
        <v>0</v>
      </c>
      <c r="G20" s="384">
        <v>0</v>
      </c>
      <c r="H20" s="384">
        <v>0</v>
      </c>
      <c r="I20" s="384" t="e">
        <v>#DIV/0!</v>
      </c>
      <c r="J20" s="384" t="e">
        <v>#DIV/0!</v>
      </c>
      <c r="K20" s="384" t="e">
        <v>#DIV/0!</v>
      </c>
      <c r="L20" s="384" t="e">
        <v>#DIV/0!</v>
      </c>
      <c r="M20" s="385" t="e">
        <v>#DIV/0!</v>
      </c>
      <c r="N20" s="384" t="e">
        <v>#DIV/0!</v>
      </c>
      <c r="O20" s="384" t="e">
        <v>#DIV/0!</v>
      </c>
      <c r="P20" s="384" t="e">
        <v>#DIV/0!</v>
      </c>
      <c r="Q20" s="384" t="e">
        <v>#DIV/0!</v>
      </c>
      <c r="R20" s="385" t="e">
        <v>#DIV/0!</v>
      </c>
      <c r="S20" s="384" t="e">
        <v>#DIV/0!</v>
      </c>
      <c r="T20" s="384" t="e">
        <v>#DIV/0!</v>
      </c>
      <c r="U20" s="384" t="e">
        <v>#DIV/0!</v>
      </c>
      <c r="V20" s="384" t="e">
        <v>#DIV/0!</v>
      </c>
      <c r="W20" s="385" t="e">
        <v>#DIV/0!</v>
      </c>
      <c r="X20" s="384" t="e">
        <v>#DIV/0!</v>
      </c>
      <c r="Y20" s="384" t="e">
        <v>#DIV/0!</v>
      </c>
      <c r="Z20" s="384"/>
      <c r="AA20" s="384"/>
      <c r="AB20" s="385"/>
      <c r="AC20" s="385"/>
      <c r="AD20" s="311"/>
      <c r="AE20" s="384">
        <f>+AE19/AE44</f>
        <v>0</v>
      </c>
      <c r="AF20" s="476">
        <v>0</v>
      </c>
      <c r="AG20" s="476">
        <v>0</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187957.91159986751</v>
      </c>
      <c r="D22" s="479">
        <f t="shared" si="7"/>
        <v>141645.37415278115</v>
      </c>
      <c r="E22" s="479">
        <f t="shared" si="7"/>
        <v>16112.137060759189</v>
      </c>
      <c r="F22" s="479">
        <f t="shared" si="7"/>
        <v>69119.798270321844</v>
      </c>
      <c r="G22" s="479">
        <f t="shared" si="7"/>
        <v>94982.928578473642</v>
      </c>
      <c r="H22" s="485">
        <f t="shared" si="7"/>
        <v>-7558.22129707555</v>
      </c>
      <c r="I22" s="485">
        <f t="shared" si="7"/>
        <v>621.18807915484649</v>
      </c>
      <c r="J22" s="485">
        <f t="shared" si="7"/>
        <v>10153.147329027866</v>
      </c>
      <c r="K22" s="485">
        <f t="shared" si="7"/>
        <v>7006.1454631706001</v>
      </c>
      <c r="L22" s="485">
        <f t="shared" si="7"/>
        <v>3025.6185599674354</v>
      </c>
      <c r="M22" s="486">
        <f t="shared" si="7"/>
        <v>2048.7607827852771</v>
      </c>
      <c r="N22" s="485">
        <f t="shared" si="7"/>
        <v>1587.5426643880492</v>
      </c>
      <c r="O22" s="485">
        <f t="shared" si="7"/>
        <v>3929.2829518304497</v>
      </c>
      <c r="P22" s="485">
        <f t="shared" si="7"/>
        <v>3949.1887040849542</v>
      </c>
      <c r="Q22" s="485">
        <f t="shared" si="7"/>
        <v>943.6877018277155</v>
      </c>
      <c r="R22" s="486">
        <f t="shared" si="7"/>
        <v>8790.92443403363</v>
      </c>
      <c r="S22" s="485">
        <f t="shared" si="7"/>
        <v>6147.2088080725516</v>
      </c>
      <c r="T22" s="485">
        <f t="shared" si="7"/>
        <v>7229.6996775683365</v>
      </c>
      <c r="U22" s="485">
        <f t="shared" si="7"/>
        <v>7228.6421791827015</v>
      </c>
      <c r="V22" s="485">
        <f t="shared" si="7"/>
        <v>6975.4542285074094</v>
      </c>
      <c r="W22" s="486">
        <f t="shared" si="7"/>
        <v>25465.718652092677</v>
      </c>
      <c r="X22" s="485">
        <f t="shared" si="7"/>
        <v>7555.0806289127504</v>
      </c>
      <c r="Y22" s="485">
        <f t="shared" si="7"/>
        <v>7611.9914336388174</v>
      </c>
      <c r="Z22" s="485"/>
      <c r="AA22" s="485"/>
      <c r="AB22" s="486"/>
      <c r="AC22" s="480"/>
      <c r="AE22" s="479">
        <f>INDEX(C22:AD22,1,MATCH(AE$2,$C$2:$AD$2,0))</f>
        <v>25465.718652092677</v>
      </c>
      <c r="AF22" s="484">
        <v>27000</v>
      </c>
      <c r="AG22" s="484">
        <v>24000</v>
      </c>
    </row>
    <row r="23" spans="1:37" ht="12.75" customHeight="1">
      <c r="H23" s="187"/>
      <c r="I23" s="187"/>
      <c r="J23" s="187"/>
      <c r="K23" s="187"/>
      <c r="L23" s="187"/>
      <c r="M23" s="471"/>
      <c r="N23" s="187"/>
      <c r="O23" s="187"/>
      <c r="P23" s="187"/>
      <c r="Q23" s="187"/>
      <c r="R23" s="471"/>
      <c r="S23" s="187"/>
      <c r="T23" s="187"/>
      <c r="U23" s="187"/>
      <c r="V23" s="187"/>
      <c r="W23" s="471"/>
      <c r="X23" s="187"/>
      <c r="Y23" s="187"/>
      <c r="Z23" s="187"/>
      <c r="AA23" s="187"/>
      <c r="AB23" s="471"/>
      <c r="AC23" s="185"/>
    </row>
    <row r="24" spans="1:37" s="171" customFormat="1" ht="12.75" customHeight="1">
      <c r="A24" s="286"/>
      <c r="B24" s="178" t="s">
        <v>33</v>
      </c>
      <c r="C24" s="176">
        <v>118304.21216614752</v>
      </c>
      <c r="D24" s="176">
        <v>78346.598244549183</v>
      </c>
      <c r="E24" s="176">
        <v>-33716.801868648326</v>
      </c>
      <c r="F24" s="176">
        <v>27941.392880892843</v>
      </c>
      <c r="G24" s="176">
        <v>76885.152745015526</v>
      </c>
      <c r="H24" s="176">
        <v>85481.492655044291</v>
      </c>
      <c r="I24" s="176">
        <v>103355.29803636362</v>
      </c>
      <c r="J24" s="176">
        <v>121684.94576819455</v>
      </c>
      <c r="K24" s="176">
        <v>111335.44337565688</v>
      </c>
      <c r="L24" s="176">
        <v>137862.9391676331</v>
      </c>
      <c r="M24" s="177">
        <v>139681.1450765171</v>
      </c>
      <c r="N24" s="176">
        <v>35357.37791566013</v>
      </c>
      <c r="O24" s="176">
        <v>39593.526778796411</v>
      </c>
      <c r="P24" s="176">
        <v>40029.123012136857</v>
      </c>
      <c r="Q24" s="176">
        <v>33488.234834951974</v>
      </c>
      <c r="R24" s="177">
        <v>148230.12800343608</v>
      </c>
      <c r="S24" s="176">
        <v>40838.577732071964</v>
      </c>
      <c r="T24" s="176">
        <v>41330.073984826275</v>
      </c>
      <c r="U24" s="176">
        <v>42372.335107001876</v>
      </c>
      <c r="V24" s="176">
        <v>39039.709072926045</v>
      </c>
      <c r="W24" s="177">
        <v>160817.05386459845</v>
      </c>
      <c r="X24" s="176">
        <v>41728.500638677659</v>
      </c>
      <c r="Y24" s="176">
        <v>42912.412065042256</v>
      </c>
      <c r="Z24" s="176">
        <v>40063.7773349895</v>
      </c>
      <c r="AA24" s="176">
        <v>38977.5454549387</v>
      </c>
      <c r="AB24" s="177">
        <v>163272.93702323257</v>
      </c>
      <c r="AC24" s="177">
        <v>162424.97729909854</v>
      </c>
      <c r="AE24" s="176">
        <f>INDEX(C24:AD24,1,MATCH(AE$2,$C$2:$AD$2,0))</f>
        <v>160817.05386459845</v>
      </c>
      <c r="AF24" s="176">
        <f>+AF13-AF17+AF19+AF22</f>
        <v>164064.96560472882</v>
      </c>
      <c r="AG24" s="176">
        <f>+AG13-AG17+AG19+AG22</f>
        <v>162365.42289460628</v>
      </c>
      <c r="AI24" s="245">
        <f>+AF24/AB24-1</f>
        <v>4.8509483318937008E-3</v>
      </c>
      <c r="AJ24" s="245">
        <f>+AG24/AC24-1</f>
        <v>-3.666579209833376E-4</v>
      </c>
    </row>
    <row r="25" spans="1:37" s="234" customFormat="1" ht="12.75" customHeight="1">
      <c r="A25" s="278"/>
      <c r="B25" s="458" t="s">
        <v>52</v>
      </c>
      <c r="C25" s="386">
        <v>0.24047157294634272</v>
      </c>
      <c r="D25" s="386">
        <v>0.1443055535804621</v>
      </c>
      <c r="E25" s="386">
        <v>-7.4744252078508655E-2</v>
      </c>
      <c r="F25" s="386">
        <v>4.9583642737643492E-2</v>
      </c>
      <c r="G25" s="386">
        <v>0.1492525027129693</v>
      </c>
      <c r="H25" s="386">
        <v>0.17508783942253237</v>
      </c>
      <c r="I25" s="386">
        <v>0.21562109338602806</v>
      </c>
      <c r="J25" s="386">
        <v>0.26078184684983646</v>
      </c>
      <c r="K25" s="386">
        <v>0.24181413369794158</v>
      </c>
      <c r="L25" s="386">
        <v>0.30860024114794227</v>
      </c>
      <c r="M25" s="459">
        <v>0.30135474691069286</v>
      </c>
      <c r="N25" s="386">
        <v>0.28729723672935098</v>
      </c>
      <c r="O25" s="386">
        <v>0.31973288170254222</v>
      </c>
      <c r="P25" s="386">
        <v>0.31617022190409461</v>
      </c>
      <c r="Q25" s="386">
        <v>0.26672555965405886</v>
      </c>
      <c r="R25" s="459">
        <v>0.29878056506546685</v>
      </c>
      <c r="S25" s="386">
        <v>0.35902036577854002</v>
      </c>
      <c r="T25" s="386">
        <v>0.36401800249965732</v>
      </c>
      <c r="U25" s="386">
        <v>0.37310452014933115</v>
      </c>
      <c r="V25" s="386">
        <v>0.35176176545285254</v>
      </c>
      <c r="W25" s="459">
        <v>0.35546235910603724</v>
      </c>
      <c r="X25" s="386">
        <v>0.35937422161277227</v>
      </c>
      <c r="Y25" s="386">
        <v>0.36559271105854724</v>
      </c>
      <c r="Z25" s="386">
        <v>0.34130506622088513</v>
      </c>
      <c r="AA25" s="386">
        <v>0.34754224354273883</v>
      </c>
      <c r="AB25" s="459">
        <v>0.3542405154892867</v>
      </c>
      <c r="AC25" s="459">
        <f>+AC24/AC$3</f>
        <v>0.34679049373006265</v>
      </c>
      <c r="AE25" s="384">
        <f>INDEX(C25:AD25,1,MATCH(AE$2,$C$2:$AD$2,0))</f>
        <v>0.35546235910603724</v>
      </c>
      <c r="AF25" s="384">
        <f>+AF24/AF$3</f>
        <v>0.35587967475776883</v>
      </c>
      <c r="AG25" s="384">
        <f>+AG24/AG$3</f>
        <v>0.34664678228776186</v>
      </c>
    </row>
    <row r="26" spans="1:37" ht="12.75" customHeight="1">
      <c r="M26" s="185"/>
      <c r="R26" s="185"/>
      <c r="W26" s="185"/>
      <c r="AB26" s="185"/>
      <c r="AC26" s="457"/>
    </row>
    <row r="27" spans="1:37" ht="12.75" customHeight="1">
      <c r="B27" s="168" t="s">
        <v>51</v>
      </c>
      <c r="C27" s="477">
        <f t="shared" ref="C27:Y27" si="8">+C24-C30+C33-C39-C37</f>
        <v>36547.173728965325</v>
      </c>
      <c r="D27" s="477">
        <f t="shared" si="8"/>
        <v>21706.849762643706</v>
      </c>
      <c r="E27" s="477">
        <f t="shared" si="8"/>
        <v>-21959.047395423535</v>
      </c>
      <c r="F27" s="477">
        <f t="shared" si="8"/>
        <v>10039.786160594926</v>
      </c>
      <c r="G27" s="477">
        <f t="shared" si="8"/>
        <v>18118.011134054046</v>
      </c>
      <c r="H27" s="477">
        <f t="shared" si="8"/>
        <v>23550.798022339182</v>
      </c>
      <c r="I27" s="477">
        <f t="shared" si="8"/>
        <v>28996.588221357419</v>
      </c>
      <c r="J27" s="477">
        <f t="shared" si="8"/>
        <v>37413.377792145271</v>
      </c>
      <c r="K27" s="477">
        <f t="shared" si="8"/>
        <v>34898.603866786412</v>
      </c>
      <c r="L27" s="477">
        <f t="shared" si="8"/>
        <v>38401.124327299134</v>
      </c>
      <c r="M27" s="478">
        <f t="shared" si="8"/>
        <v>41635.147802421852</v>
      </c>
      <c r="N27" s="477">
        <f t="shared" si="8"/>
        <v>8521.1820823390499</v>
      </c>
      <c r="O27" s="477">
        <f t="shared" si="8"/>
        <v>11399.511996691535</v>
      </c>
      <c r="P27" s="477">
        <f t="shared" si="8"/>
        <v>12021.072484322385</v>
      </c>
      <c r="Q27" s="477">
        <f t="shared" si="8"/>
        <v>7125.6737932416709</v>
      </c>
      <c r="R27" s="478">
        <f t="shared" si="8"/>
        <v>40820.323050796142</v>
      </c>
      <c r="S27" s="477">
        <f t="shared" si="8"/>
        <v>7616.4943678905856</v>
      </c>
      <c r="T27" s="477">
        <f t="shared" si="8"/>
        <v>8922.0010424278498</v>
      </c>
      <c r="U27" s="477">
        <f t="shared" si="8"/>
        <v>8144.3183374058717</v>
      </c>
      <c r="V27" s="477">
        <f t="shared" si="8"/>
        <v>6841.5013600641932</v>
      </c>
      <c r="W27" s="478">
        <f t="shared" si="8"/>
        <v>32539.900060748394</v>
      </c>
      <c r="X27" s="477">
        <f t="shared" si="8"/>
        <v>7249.7034129601925</v>
      </c>
      <c r="Y27" s="477">
        <f t="shared" si="8"/>
        <v>6902.3791400941836</v>
      </c>
      <c r="Z27" s="477"/>
      <c r="AA27" s="477"/>
      <c r="AB27" s="478"/>
      <c r="AC27" s="478"/>
      <c r="AE27" s="477">
        <f>INDEX(C27:AD27,1,MATCH(AE$2,$C$2:$AD$2,0))</f>
        <v>32539.900060748394</v>
      </c>
      <c r="AF27" s="477">
        <f>+AF24*AF28</f>
        <v>31992.668292922121</v>
      </c>
      <c r="AG27" s="477">
        <f>+AG24*AG28</f>
        <v>33284.911693394286</v>
      </c>
    </row>
    <row r="28" spans="1:37" s="234" customFormat="1" ht="12.75" customHeight="1">
      <c r="A28" s="278"/>
      <c r="B28" s="458" t="s">
        <v>50</v>
      </c>
      <c r="C28" s="386">
        <f t="shared" ref="C28:Y28" si="9">+C27/C24</f>
        <v>0.30892538025305588</v>
      </c>
      <c r="D28" s="384">
        <f t="shared" si="9"/>
        <v>0.27706180292459498</v>
      </c>
      <c r="E28" s="384">
        <f t="shared" si="9"/>
        <v>0.65127907092049031</v>
      </c>
      <c r="F28" s="384">
        <f t="shared" si="9"/>
        <v>0.35931587961244515</v>
      </c>
      <c r="G28" s="384">
        <f t="shared" si="9"/>
        <v>0.23565032372558614</v>
      </c>
      <c r="H28" s="384">
        <f t="shared" si="9"/>
        <v>0.27550756650187536</v>
      </c>
      <c r="I28" s="384">
        <f t="shared" si="9"/>
        <v>0.28055250937552823</v>
      </c>
      <c r="J28" s="384">
        <f t="shared" si="9"/>
        <v>0.3074610220348572</v>
      </c>
      <c r="K28" s="384">
        <f t="shared" si="9"/>
        <v>0.31345457303327068</v>
      </c>
      <c r="L28" s="384">
        <f t="shared" si="9"/>
        <v>0.27854566687139654</v>
      </c>
      <c r="M28" s="385">
        <f t="shared" si="9"/>
        <v>0.29807278412282623</v>
      </c>
      <c r="N28" s="384">
        <f t="shared" si="9"/>
        <v>0.24100152739451119</v>
      </c>
      <c r="O28" s="384">
        <f t="shared" si="9"/>
        <v>0.2879135284002115</v>
      </c>
      <c r="P28" s="384">
        <f t="shared" si="9"/>
        <v>0.30030816514959841</v>
      </c>
      <c r="Q28" s="384">
        <f t="shared" si="9"/>
        <v>0.2127814090041121</v>
      </c>
      <c r="R28" s="385">
        <f t="shared" si="9"/>
        <v>0.27538479255613879</v>
      </c>
      <c r="S28" s="384">
        <f t="shared" si="9"/>
        <v>0.18650243938121003</v>
      </c>
      <c r="T28" s="384">
        <f t="shared" si="9"/>
        <v>0.21587188655174996</v>
      </c>
      <c r="U28" s="384">
        <f t="shared" si="9"/>
        <v>0.192208390612394</v>
      </c>
      <c r="V28" s="384">
        <f t="shared" si="9"/>
        <v>0.17524468092946829</v>
      </c>
      <c r="W28" s="385">
        <f t="shared" si="9"/>
        <v>0.2023411030035763</v>
      </c>
      <c r="X28" s="384">
        <f t="shared" si="9"/>
        <v>0.17373505642425424</v>
      </c>
      <c r="Y28" s="384">
        <f t="shared" si="9"/>
        <v>0.16084808119460312</v>
      </c>
      <c r="Z28" s="384"/>
      <c r="AA28" s="384"/>
      <c r="AB28" s="385"/>
      <c r="AC28" s="385"/>
      <c r="AE28" s="384">
        <f>INDEX(C28:AD28,1,MATCH(AE$2,$C$2:$AD$2,0))</f>
        <v>0.2023411030035763</v>
      </c>
      <c r="AF28" s="476">
        <v>0.19500000000000001</v>
      </c>
      <c r="AG28" s="476">
        <v>0.20499999999999999</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351.36716453328791</v>
      </c>
      <c r="D30" s="174">
        <v>324.11008219552707</v>
      </c>
      <c r="E30" s="174">
        <v>-367.65245996755675</v>
      </c>
      <c r="F30" s="174">
        <v>490.5453617932269</v>
      </c>
      <c r="G30" s="174">
        <v>621.33915632668925</v>
      </c>
      <c r="H30" s="174">
        <v>594.85579421386092</v>
      </c>
      <c r="I30" s="174">
        <v>646.03828717847227</v>
      </c>
      <c r="J30" s="174">
        <v>824.8518967698767</v>
      </c>
      <c r="K30" s="174">
        <v>1070.3818707220903</v>
      </c>
      <c r="L30" s="174">
        <v>598.5890088318215</v>
      </c>
      <c r="M30" s="175">
        <v>319.73592018185468</v>
      </c>
      <c r="N30" s="174">
        <v>133.95948388055098</v>
      </c>
      <c r="O30" s="174">
        <v>97.282027493266483</v>
      </c>
      <c r="P30" s="174">
        <v>83.86432973430118</v>
      </c>
      <c r="Q30" s="174">
        <v>133.30738291734156</v>
      </c>
      <c r="R30" s="175">
        <v>449.58769175655573</v>
      </c>
      <c r="S30" s="174">
        <v>226.38444182671768</v>
      </c>
      <c r="T30" s="174">
        <v>167.6705782735369</v>
      </c>
      <c r="U30" s="174">
        <v>106.87755891667325</v>
      </c>
      <c r="V30" s="174">
        <v>101.23431465793799</v>
      </c>
      <c r="W30" s="175">
        <v>604.80371448445794</v>
      </c>
      <c r="X30" s="174">
        <v>149.71624674827601</v>
      </c>
      <c r="Y30" s="174">
        <v>166.92670927040388</v>
      </c>
      <c r="Z30" s="174"/>
      <c r="AA30" s="174"/>
      <c r="AB30" s="175"/>
      <c r="AC30" s="175"/>
      <c r="AE30" s="174">
        <f>INDEX(C30:AD30,1,MATCH(AE$2,$C$2:$AD$2,0))</f>
        <v>604.80371448445794</v>
      </c>
      <c r="AF30" s="477">
        <f>+AF24*AF31</f>
        <v>617.0185202997817</v>
      </c>
      <c r="AG30" s="477">
        <f>+AG24*AG31</f>
        <v>610.62684902297462</v>
      </c>
    </row>
    <row r="31" spans="1:37" s="234" customFormat="1" ht="12.75" customHeight="1">
      <c r="A31" s="278"/>
      <c r="B31" s="458" t="s">
        <v>49</v>
      </c>
      <c r="C31" s="386">
        <f t="shared" ref="C31:Y31" si="10">+C30/C24</f>
        <v>2.9700308898539017E-3</v>
      </c>
      <c r="D31" s="384">
        <f t="shared" si="10"/>
        <v>4.1368749819086937E-3</v>
      </c>
      <c r="E31" s="384">
        <f t="shared" si="10"/>
        <v>1.090413205261379E-2</v>
      </c>
      <c r="F31" s="384">
        <f t="shared" si="10"/>
        <v>1.7556224340150074E-2</v>
      </c>
      <c r="G31" s="384">
        <f t="shared" si="10"/>
        <v>8.0813932748149582E-3</v>
      </c>
      <c r="H31" s="384">
        <f t="shared" si="10"/>
        <v>6.9588840313583164E-3</v>
      </c>
      <c r="I31" s="384">
        <f t="shared" si="10"/>
        <v>6.2506547748638472E-3</v>
      </c>
      <c r="J31" s="384">
        <f t="shared" si="10"/>
        <v>6.7785862216776585E-3</v>
      </c>
      <c r="K31" s="384">
        <f t="shared" si="10"/>
        <v>9.6140262100588691E-3</v>
      </c>
      <c r="L31" s="384">
        <f t="shared" si="10"/>
        <v>4.3419138779855334E-3</v>
      </c>
      <c r="M31" s="385">
        <f t="shared" si="10"/>
        <v>2.2890413735275716E-3</v>
      </c>
      <c r="N31" s="384">
        <f t="shared" si="10"/>
        <v>3.7887278915334668E-3</v>
      </c>
      <c r="O31" s="384">
        <f t="shared" si="10"/>
        <v>2.4570184928654573E-3</v>
      </c>
      <c r="P31" s="384">
        <f t="shared" si="10"/>
        <v>2.0950828652647087E-3</v>
      </c>
      <c r="Q31" s="384">
        <f t="shared" si="10"/>
        <v>3.9807228889295601E-3</v>
      </c>
      <c r="R31" s="385">
        <f t="shared" si="10"/>
        <v>3.0330385449450193E-3</v>
      </c>
      <c r="S31" s="384">
        <f t="shared" si="10"/>
        <v>5.5433968173903871E-3</v>
      </c>
      <c r="T31" s="384">
        <f t="shared" si="10"/>
        <v>4.0568661535688192E-3</v>
      </c>
      <c r="U31" s="384">
        <f t="shared" si="10"/>
        <v>2.5223429071534018E-3</v>
      </c>
      <c r="V31" s="384">
        <f t="shared" si="10"/>
        <v>2.5931114002113241E-3</v>
      </c>
      <c r="W31" s="385">
        <f t="shared" si="10"/>
        <v>3.7608182711373296E-3</v>
      </c>
      <c r="X31" s="384">
        <f t="shared" si="10"/>
        <v>3.5878654745985714E-3</v>
      </c>
      <c r="Y31" s="384">
        <f t="shared" si="10"/>
        <v>3.8899400252167928E-3</v>
      </c>
      <c r="Z31" s="384"/>
      <c r="AA31" s="384"/>
      <c r="AB31" s="385"/>
      <c r="AC31" s="385"/>
      <c r="AE31" s="384">
        <f>INDEX(C31:AD31,1,MATCH(AE$2,$C$2:$AD$2,0))</f>
        <v>3.7608182711373296E-3</v>
      </c>
      <c r="AF31" s="476">
        <f>+AE31</f>
        <v>3.7608182711373296E-3</v>
      </c>
      <c r="AG31" s="476">
        <f>+AF31</f>
        <v>3.7608182711373296E-3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0</v>
      </c>
      <c r="D33" s="174">
        <v>0</v>
      </c>
      <c r="E33" s="174">
        <v>0</v>
      </c>
      <c r="F33" s="174">
        <v>0</v>
      </c>
      <c r="G33" s="174">
        <v>0</v>
      </c>
      <c r="H33" s="174">
        <v>0</v>
      </c>
      <c r="I33" s="174">
        <v>0</v>
      </c>
      <c r="J33" s="174">
        <v>0</v>
      </c>
      <c r="K33" s="174">
        <v>0</v>
      </c>
      <c r="L33" s="174">
        <v>0</v>
      </c>
      <c r="M33" s="175">
        <v>0</v>
      </c>
      <c r="N33" s="174">
        <v>0</v>
      </c>
      <c r="O33" s="174">
        <v>0</v>
      </c>
      <c r="P33" s="174">
        <v>0</v>
      </c>
      <c r="Q33" s="174">
        <v>0</v>
      </c>
      <c r="R33" s="175">
        <v>0</v>
      </c>
      <c r="S33" s="174">
        <v>0</v>
      </c>
      <c r="T33" s="174">
        <v>0</v>
      </c>
      <c r="U33" s="174">
        <v>0</v>
      </c>
      <c r="V33" s="174">
        <v>0</v>
      </c>
      <c r="W33" s="175">
        <v>0</v>
      </c>
      <c r="X33" s="174">
        <v>0</v>
      </c>
      <c r="Y33" s="174">
        <v>0</v>
      </c>
      <c r="Z33" s="174"/>
      <c r="AA33" s="174"/>
      <c r="AB33" s="175"/>
      <c r="AC33" s="175"/>
      <c r="AE33" s="174">
        <f>INDEX(C33:AD33,1,MATCH(AE$2,$C$2:$AD$2,0))</f>
        <v>0</v>
      </c>
      <c r="AF33" s="475">
        <f>+AE33</f>
        <v>0</v>
      </c>
      <c r="AG33" s="475">
        <f>+AF33</f>
        <v>0</v>
      </c>
    </row>
    <row r="34" spans="1:36" ht="12.75" customHeight="1">
      <c r="M34" s="185"/>
      <c r="R34" s="185"/>
      <c r="W34" s="185"/>
      <c r="AB34" s="185"/>
      <c r="AC34" s="185"/>
    </row>
    <row r="35" spans="1:36" s="171" customFormat="1" ht="12.75" customHeight="1" thickBot="1">
      <c r="A35" s="286"/>
      <c r="B35" s="173" t="s">
        <v>48</v>
      </c>
      <c r="C35" s="170">
        <f t="shared" ref="C35:Y35" si="11">+C24-C27-C30+C33</f>
        <v>81405.671272648906</v>
      </c>
      <c r="D35" s="170">
        <f t="shared" si="11"/>
        <v>56315.638399709955</v>
      </c>
      <c r="E35" s="170">
        <f t="shared" si="11"/>
        <v>-11390.102013257234</v>
      </c>
      <c r="F35" s="170">
        <f t="shared" si="11"/>
        <v>17411.061358504692</v>
      </c>
      <c r="G35" s="170">
        <f t="shared" si="11"/>
        <v>58145.802454634788</v>
      </c>
      <c r="H35" s="170">
        <f t="shared" si="11"/>
        <v>61335.838838491254</v>
      </c>
      <c r="I35" s="170">
        <f t="shared" si="11"/>
        <v>73712.671527827726</v>
      </c>
      <c r="J35" s="170">
        <f t="shared" si="11"/>
        <v>83446.716079279402</v>
      </c>
      <c r="K35" s="170">
        <f t="shared" si="11"/>
        <v>75366.457638148378</v>
      </c>
      <c r="L35" s="170">
        <f t="shared" si="11"/>
        <v>98863.225831502146</v>
      </c>
      <c r="M35" s="172">
        <f t="shared" si="11"/>
        <v>97726.261353913389</v>
      </c>
      <c r="N35" s="170">
        <f t="shared" si="11"/>
        <v>26702.236349440529</v>
      </c>
      <c r="O35" s="170">
        <f t="shared" si="11"/>
        <v>28096.732754611607</v>
      </c>
      <c r="P35" s="170">
        <f t="shared" si="11"/>
        <v>27924.18619808017</v>
      </c>
      <c r="Q35" s="170">
        <f t="shared" si="11"/>
        <v>26229.253658792961</v>
      </c>
      <c r="R35" s="172">
        <f t="shared" si="11"/>
        <v>106960.21726088338</v>
      </c>
      <c r="S35" s="170">
        <f t="shared" si="11"/>
        <v>32995.698922354662</v>
      </c>
      <c r="T35" s="170">
        <f t="shared" si="11"/>
        <v>32240.402364124886</v>
      </c>
      <c r="U35" s="170">
        <f t="shared" si="11"/>
        <v>34121.139210679328</v>
      </c>
      <c r="V35" s="170">
        <f t="shared" si="11"/>
        <v>32096.973398203914</v>
      </c>
      <c r="W35" s="172">
        <f t="shared" si="11"/>
        <v>127672.3500893656</v>
      </c>
      <c r="X35" s="170">
        <f t="shared" si="11"/>
        <v>34329.080978969192</v>
      </c>
      <c r="Y35" s="170">
        <f t="shared" si="11"/>
        <v>35843.106215677668</v>
      </c>
      <c r="Z35" s="170"/>
      <c r="AA35" s="170"/>
      <c r="AB35" s="172"/>
      <c r="AC35" s="172"/>
      <c r="AE35" s="170">
        <f>+AE24-AE27-AE30+AE33</f>
        <v>127672.3500893656</v>
      </c>
      <c r="AF35" s="170">
        <f>+AF24-AF27-AF30+AF33</f>
        <v>131455.27879150692</v>
      </c>
      <c r="AG35" s="170">
        <f>+AG24-AG27-AG30+AG33</f>
        <v>128469.88435218902</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149.84344787918789</v>
      </c>
      <c r="D37" s="174">
        <v>321.06054165973597</v>
      </c>
      <c r="E37" s="174">
        <v>4562.4909685577923</v>
      </c>
      <c r="F37" s="174">
        <v>15422.760233952435</v>
      </c>
      <c r="G37" s="174">
        <v>4364.7155631887799</v>
      </c>
      <c r="H37" s="174">
        <v>3796.2745052370046</v>
      </c>
      <c r="I37" s="174">
        <v>3912.5099469210136</v>
      </c>
      <c r="J37" s="174">
        <v>4130.7680115165731</v>
      </c>
      <c r="K37" s="174">
        <v>4779.996727812706</v>
      </c>
      <c r="L37" s="174">
        <v>6007.736415915866</v>
      </c>
      <c r="M37" s="175">
        <v>6834.9176839759029</v>
      </c>
      <c r="N37" s="174">
        <v>1859.9221734654286</v>
      </c>
      <c r="O37" s="174">
        <v>1721.7360859857924</v>
      </c>
      <c r="P37" s="174">
        <v>1785.5313949364081</v>
      </c>
      <c r="Q37" s="174">
        <v>1675.6229640776305</v>
      </c>
      <c r="R37" s="175">
        <v>7040.7349540784071</v>
      </c>
      <c r="S37" s="174">
        <v>1730.9936405391506</v>
      </c>
      <c r="T37" s="174">
        <v>1639.0779735611191</v>
      </c>
      <c r="U37" s="174">
        <v>1887.5615974062234</v>
      </c>
      <c r="V37" s="174">
        <v>1565.2475161238228</v>
      </c>
      <c r="W37" s="175">
        <v>6820.9798364192056</v>
      </c>
      <c r="X37" s="174">
        <v>1685.0502514499422</v>
      </c>
      <c r="Y37" s="174">
        <v>1573.0105778889199</v>
      </c>
      <c r="Z37" s="174"/>
      <c r="AA37" s="174"/>
      <c r="AB37" s="175"/>
      <c r="AC37" s="175"/>
      <c r="AE37" s="174">
        <f>INDEX(C37:AD37,1,MATCH(AE$2,$C$2:$AD$2,0))</f>
        <v>6820.9798364192056</v>
      </c>
      <c r="AF37" s="475">
        <f>+AE37</f>
        <v>6820.9798364192056</v>
      </c>
      <c r="AG37" s="475">
        <f>+AF37</f>
        <v>6820.9798364192056</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81255.827824769716</v>
      </c>
      <c r="D39" s="170">
        <v>55994.577858050208</v>
      </c>
      <c r="E39" s="170">
        <v>-15952.592981815029</v>
      </c>
      <c r="F39" s="170">
        <v>1988.3011245522575</v>
      </c>
      <c r="G39" s="170">
        <v>53781.086891446008</v>
      </c>
      <c r="H39" s="170">
        <v>57539.564333254246</v>
      </c>
      <c r="I39" s="170">
        <v>69800.161580906715</v>
      </c>
      <c r="J39" s="170">
        <v>79315.948067762831</v>
      </c>
      <c r="K39" s="170">
        <v>70586.460910335663</v>
      </c>
      <c r="L39" s="170">
        <v>92855.489415586271</v>
      </c>
      <c r="M39" s="172">
        <v>90891.343669937502</v>
      </c>
      <c r="N39" s="170">
        <v>24842.314175975102</v>
      </c>
      <c r="O39" s="170">
        <v>26374.996668625816</v>
      </c>
      <c r="P39" s="170">
        <v>26138.654803143763</v>
      </c>
      <c r="Q39" s="170">
        <v>24553.630694715328</v>
      </c>
      <c r="R39" s="172">
        <v>99919.482306804988</v>
      </c>
      <c r="S39" s="170">
        <v>31264.70528181551</v>
      </c>
      <c r="T39" s="170">
        <v>30601.324390563768</v>
      </c>
      <c r="U39" s="170">
        <v>32233.577613273104</v>
      </c>
      <c r="V39" s="170">
        <v>30531.725882080093</v>
      </c>
      <c r="W39" s="172">
        <v>120851.37025294638</v>
      </c>
      <c r="X39" s="170">
        <v>32644.030727519246</v>
      </c>
      <c r="Y39" s="170">
        <v>34270.095637788749</v>
      </c>
      <c r="Z39" s="170">
        <v>29902.523055095087</v>
      </c>
      <c r="AA39" s="170">
        <v>29232.578819726394</v>
      </c>
      <c r="AB39" s="172">
        <v>123914.94557005037</v>
      </c>
      <c r="AC39" s="172">
        <v>121851.04329522485</v>
      </c>
      <c r="AE39" s="170">
        <f>+AE35-AE37</f>
        <v>120851.37025294639</v>
      </c>
      <c r="AF39" s="170">
        <f>+AF35-AF37</f>
        <v>124634.29895508771</v>
      </c>
      <c r="AG39" s="170">
        <f>+AG35-AG37</f>
        <v>121648.90451576981</v>
      </c>
      <c r="AI39" s="245">
        <f>+AF39/AB39-1</f>
        <v>5.8052189082444805E-3</v>
      </c>
      <c r="AJ39" s="245">
        <f>+AG39/AC39-1</f>
        <v>-1.6589006871716716E-3</v>
      </c>
    </row>
    <row r="40" spans="1:36" s="234" customFormat="1" ht="12.75" customHeight="1" thickTop="1">
      <c r="A40" s="278"/>
      <c r="B40" s="458" t="s">
        <v>47</v>
      </c>
      <c r="C40" s="386">
        <v>0.16494206214697421</v>
      </c>
      <c r="D40" s="386">
        <v>0.10313566557272184</v>
      </c>
      <c r="E40" s="386">
        <v>-3.5364108250354388E-2</v>
      </c>
      <c r="F40" s="386">
        <v>3.5283571236017657E-3</v>
      </c>
      <c r="G40" s="386">
        <v>0.10440197529154772</v>
      </c>
      <c r="H40" s="386">
        <v>0.11785566310918638</v>
      </c>
      <c r="I40" s="386">
        <v>0.14561795519472392</v>
      </c>
      <c r="J40" s="386">
        <v>0.16998125192215222</v>
      </c>
      <c r="K40" s="386">
        <v>0.15330970424435811</v>
      </c>
      <c r="L40" s="386">
        <v>0.20785300675127114</v>
      </c>
      <c r="M40" s="459">
        <v>0.19609330846351761</v>
      </c>
      <c r="N40" s="386">
        <v>0.2018568298176581</v>
      </c>
      <c r="O40" s="386">
        <v>0.2129881921574816</v>
      </c>
      <c r="P40" s="386">
        <v>0.2064562915075297</v>
      </c>
      <c r="Q40" s="386">
        <v>0.19556363364221541</v>
      </c>
      <c r="R40" s="459">
        <v>0.20140304664638806</v>
      </c>
      <c r="S40" s="386">
        <v>0.27485447705541743</v>
      </c>
      <c r="T40" s="386">
        <v>0.26952366411409628</v>
      </c>
      <c r="U40" s="386">
        <v>0.28382890576425063</v>
      </c>
      <c r="V40" s="386">
        <v>0.27510178875925945</v>
      </c>
      <c r="W40" s="459">
        <v>0.26712411488074211</v>
      </c>
      <c r="X40" s="386">
        <v>0.28113694365840525</v>
      </c>
      <c r="Y40" s="386">
        <v>0.29196441238178028</v>
      </c>
      <c r="Z40" s="386">
        <v>0.25474089789775056</v>
      </c>
      <c r="AA40" s="386">
        <v>0.26065150868191417</v>
      </c>
      <c r="AB40" s="459">
        <v>0.26884856116305117</v>
      </c>
      <c r="AC40" s="459">
        <f>+AC39/AC$3</f>
        <v>0.26016185545194959</v>
      </c>
      <c r="AE40" s="384">
        <f>INDEX(C40:AD40,1,MATCH(AE$2,$C$2:$AD$2,0))</f>
        <v>0.26712411488074211</v>
      </c>
      <c r="AF40" s="384">
        <f>+AF39/AF$3</f>
        <v>0.27034908770627086</v>
      </c>
      <c r="AG40" s="384">
        <f>+AG39/AG$3</f>
        <v>0.25971786706456224</v>
      </c>
    </row>
    <row r="41" spans="1:36">
      <c r="A41" s="168"/>
      <c r="B41" s="458" t="s">
        <v>46</v>
      </c>
      <c r="C41" s="386"/>
      <c r="D41" s="384">
        <v>-0.31037611523152264</v>
      </c>
      <c r="E41" s="384">
        <v>-1.2848953165118213</v>
      </c>
      <c r="F41" s="384">
        <v>-1.1246381153721403</v>
      </c>
      <c r="G41" s="384">
        <v>25.914162900130432</v>
      </c>
      <c r="H41" s="384">
        <v>6.9884743114145387E-2</v>
      </c>
      <c r="I41" s="384">
        <v>0.21308116232236785</v>
      </c>
      <c r="J41" s="384">
        <v>0.13632900370619039</v>
      </c>
      <c r="K41" s="384">
        <v>-0.12091126839905608</v>
      </c>
      <c r="L41" s="384">
        <v>0.31548583422447596</v>
      </c>
      <c r="M41" s="385">
        <v>-2.1152715450758031E-2</v>
      </c>
      <c r="N41" s="384"/>
      <c r="O41" s="384"/>
      <c r="P41" s="384"/>
      <c r="Q41" s="384"/>
      <c r="R41" s="385">
        <v>9.9328915959832509E-2</v>
      </c>
      <c r="S41" s="384">
        <v>0.25852628142234324</v>
      </c>
      <c r="T41" s="384">
        <v>0.16023993386756907</v>
      </c>
      <c r="U41" s="384">
        <v>0.23317660591302847</v>
      </c>
      <c r="V41" s="384">
        <v>0.2434709254078431</v>
      </c>
      <c r="W41" s="385">
        <v>0.20948755400743124</v>
      </c>
      <c r="X41" s="384">
        <v>4.4117653861461159E-2</v>
      </c>
      <c r="Y41" s="384">
        <v>0.11988929630628276</v>
      </c>
      <c r="Z41" s="384">
        <v>-7.2317587149188789E-2</v>
      </c>
      <c r="AA41" s="384">
        <v>-4.255072469113852E-2</v>
      </c>
      <c r="AB41" s="385">
        <v>2.5349942749443466E-2</v>
      </c>
      <c r="AC41" s="385">
        <v>-1.6655797775892767E-2</v>
      </c>
      <c r="AD41" s="234"/>
      <c r="AE41" s="384">
        <f>INDEX(C41:AD41,1,MATCH(AE$2,$C$2:$AD$2,0))</f>
        <v>0.20948755400743124</v>
      </c>
      <c r="AF41" s="386">
        <f>+AF39/AE39-1</f>
        <v>3.13023236246599E-2</v>
      </c>
      <c r="AG41" s="386">
        <f>+AG39/AF39-1</f>
        <v>-2.3953233294100595E-2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1520427.1168836183</v>
      </c>
      <c r="D43" s="174">
        <v>1913647.3040490476</v>
      </c>
      <c r="E43" s="174">
        <v>2527740.9748327131</v>
      </c>
      <c r="F43" s="174">
        <v>2657040.1926818914</v>
      </c>
      <c r="G43" s="174">
        <v>2515713.1423494467</v>
      </c>
      <c r="H43" s="174">
        <v>2379634.7045721682</v>
      </c>
      <c r="I43" s="174">
        <v>2164330.8832259737</v>
      </c>
      <c r="J43" s="174">
        <v>1992324.0048123787</v>
      </c>
      <c r="K43" s="174">
        <v>2002575.1640777467</v>
      </c>
      <c r="L43" s="174">
        <v>1914170.1861288114</v>
      </c>
      <c r="M43" s="175">
        <v>1894320.8506435764</v>
      </c>
      <c r="N43" s="174">
        <v>1884436.5994502562</v>
      </c>
      <c r="O43" s="174">
        <v>1942397.8430750375</v>
      </c>
      <c r="P43" s="174">
        <v>1967890.2043949708</v>
      </c>
      <c r="Q43" s="174">
        <v>1950994.2670045069</v>
      </c>
      <c r="R43" s="175">
        <v>1936429.3354420194</v>
      </c>
      <c r="S43" s="174">
        <v>1957134.4877628994</v>
      </c>
      <c r="T43" s="174">
        <v>1990742.1297760259</v>
      </c>
      <c r="U43" s="174">
        <v>2006412.3682761847</v>
      </c>
      <c r="V43" s="174">
        <v>2024738.4412146723</v>
      </c>
      <c r="W43" s="175">
        <v>1994736.7610455141</v>
      </c>
      <c r="X43" s="174">
        <v>2086830.8117092282</v>
      </c>
      <c r="Y43" s="174">
        <v>2168582.6914493837</v>
      </c>
      <c r="Z43" s="174"/>
      <c r="AA43" s="174"/>
      <c r="AB43" s="175"/>
      <c r="AC43" s="175"/>
      <c r="AE43" s="174">
        <f>INDEX(C43:AD43,1,MATCH(AE$2,$C$2:$AD$2,0))</f>
        <v>1994736.7610455141</v>
      </c>
      <c r="AF43" s="189">
        <v>2170044.5360924159</v>
      </c>
      <c r="AG43" s="474">
        <f>+AF43</f>
        <v>2170044.5360924159</v>
      </c>
    </row>
    <row r="44" spans="1:36" ht="12.75" customHeight="1">
      <c r="B44" s="168" t="s">
        <v>40</v>
      </c>
      <c r="C44" s="174">
        <v>720020.683831751</v>
      </c>
      <c r="D44" s="174">
        <v>819890.59137714549</v>
      </c>
      <c r="E44" s="174">
        <v>830757.58814284811</v>
      </c>
      <c r="F44" s="174">
        <v>1096752.8505683094</v>
      </c>
      <c r="G44" s="174">
        <v>1169135.1096367997</v>
      </c>
      <c r="H44" s="174">
        <v>1368956.3793810683</v>
      </c>
      <c r="I44" s="174">
        <v>1420019.4810910458</v>
      </c>
      <c r="J44" s="174">
        <v>1492078.6073619574</v>
      </c>
      <c r="K44" s="174">
        <v>1703010.4453010496</v>
      </c>
      <c r="L44" s="174">
        <v>1680985.2737810314</v>
      </c>
      <c r="M44" s="175">
        <v>1654407.8047538663</v>
      </c>
      <c r="N44" s="174">
        <v>1679979.2420648222</v>
      </c>
      <c r="O44" s="174">
        <v>1737944.5312645556</v>
      </c>
      <c r="P44" s="174">
        <v>1727837.5555824032</v>
      </c>
      <c r="Q44" s="174">
        <v>1707399.4728004087</v>
      </c>
      <c r="R44" s="175">
        <v>1713302.7242193224</v>
      </c>
      <c r="S44" s="174">
        <v>1744740.7295427716</v>
      </c>
      <c r="T44" s="174">
        <v>1765267.5273327779</v>
      </c>
      <c r="U44" s="174">
        <v>1748119.2310209114</v>
      </c>
      <c r="V44" s="174">
        <v>1768260.3930426964</v>
      </c>
      <c r="W44" s="175">
        <v>1756688.2744812837</v>
      </c>
      <c r="X44" s="174">
        <v>1768000.3365210628</v>
      </c>
      <c r="Y44" s="174">
        <v>1761157.5978836312</v>
      </c>
      <c r="Z44" s="174"/>
      <c r="AA44" s="174"/>
      <c r="AB44" s="175"/>
      <c r="AC44" s="175"/>
      <c r="AE44" s="174">
        <f>INDEX(C44:AD44,1,MATCH(AE$2,$C$2:$AD$2,0))</f>
        <v>1756688.2744812837</v>
      </c>
      <c r="AF44" s="174">
        <v>1726837.2464123203</v>
      </c>
      <c r="AG44" s="472">
        <f>+AF44</f>
        <v>1726837.2464123203</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S59"/>
  <sheetViews>
    <sheetView showGridLines="0" tabSelected="1" zoomScaleNormal="100" workbookViewId="0">
      <pane xSplit="2" ySplit="2" topLeftCell="K3" activePane="bottomRight" state="frozen"/>
      <selection activeCell="AC1" sqref="AC1:AF1048576"/>
      <selection pane="topRight" activeCell="AC1" sqref="AC1:AF1048576"/>
      <selection pane="bottomLeft" activeCell="AC1" sqref="AC1:AF1048576"/>
      <selection pane="bottomRight" activeCell="A2" sqref="A2"/>
    </sheetView>
  </sheetViews>
  <sheetFormatPr defaultRowHeight="12.75" outlineLevelCol="1"/>
  <cols>
    <col min="1" max="1" width="2.7109375" style="169" customWidth="1"/>
    <col min="2" max="2" width="29.85546875" style="168" bestFit="1" customWidth="1"/>
    <col min="3" max="10" width="11.140625" style="168" hidden="1" customWidth="1" outlineLevel="1"/>
    <col min="11" max="11" width="12" style="168" bestFit="1" customWidth="1" collapsed="1"/>
    <col min="12"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bestFit="1" customWidth="1" outlineLevel="1"/>
    <col min="28" max="29" width="12" style="168" customWidth="1"/>
    <col min="30" max="30" width="2.140625" style="168" customWidth="1"/>
    <col min="31" max="31" width="10.5703125" style="168" hidden="1" customWidth="1" outlineLevel="1"/>
    <col min="32" max="32" width="10.5703125" style="168" customWidth="1" collapsed="1"/>
    <col min="33" max="33" width="10.5703125" style="168" customWidth="1"/>
    <col min="34" max="34" width="2.140625" style="168" customWidth="1"/>
    <col min="35" max="35" width="9.140625" style="168"/>
    <col min="36" max="36" width="9.140625" style="168" customWidth="1"/>
    <col min="37" max="16384" width="9.140625" style="168"/>
  </cols>
  <sheetData>
    <row r="1" spans="1:40" ht="13.5">
      <c r="B1" s="348"/>
      <c r="C1" s="258"/>
      <c r="D1" s="258"/>
      <c r="E1" s="258"/>
      <c r="F1" s="258"/>
      <c r="G1" s="258"/>
      <c r="H1" s="258"/>
      <c r="I1" s="258"/>
      <c r="J1" s="258"/>
      <c r="K1" s="345"/>
      <c r="L1" s="345"/>
      <c r="M1" s="345"/>
      <c r="N1" s="345"/>
      <c r="O1" s="345"/>
      <c r="P1" s="345"/>
      <c r="Q1" s="345"/>
      <c r="R1" s="345"/>
      <c r="S1" s="345"/>
      <c r="T1" s="345"/>
      <c r="U1" s="345"/>
      <c r="V1" s="345"/>
      <c r="W1" s="345"/>
      <c r="X1" s="345"/>
      <c r="Y1" s="345"/>
      <c r="Z1" s="347" t="s">
        <v>63</v>
      </c>
      <c r="AA1" s="347" t="s">
        <v>63</v>
      </c>
      <c r="AB1" s="346" t="s">
        <v>63</v>
      </c>
      <c r="AC1" s="346" t="s">
        <v>63</v>
      </c>
      <c r="AD1" s="345"/>
      <c r="AE1" s="344"/>
      <c r="AF1" s="343" t="s">
        <v>62</v>
      </c>
      <c r="AG1" s="342" t="s">
        <v>62</v>
      </c>
      <c r="AI1" s="518" t="s">
        <v>61</v>
      </c>
      <c r="AJ1" s="518"/>
    </row>
    <row r="2" spans="1:40" ht="12.75" customHeight="1">
      <c r="B2" s="341"/>
      <c r="C2" s="337">
        <v>2006</v>
      </c>
      <c r="D2" s="337">
        <f t="shared" ref="D2:M2" si="0">+C2+1</f>
        <v>2007</v>
      </c>
      <c r="E2" s="337">
        <f t="shared" si="0"/>
        <v>2008</v>
      </c>
      <c r="F2" s="337">
        <f t="shared" si="0"/>
        <v>2009</v>
      </c>
      <c r="G2" s="337">
        <f t="shared" si="0"/>
        <v>2010</v>
      </c>
      <c r="H2" s="337">
        <f t="shared" si="0"/>
        <v>2011</v>
      </c>
      <c r="I2" s="337">
        <f t="shared" si="0"/>
        <v>2012</v>
      </c>
      <c r="J2" s="337">
        <f t="shared" si="0"/>
        <v>2013</v>
      </c>
      <c r="K2" s="340">
        <f t="shared" si="0"/>
        <v>2014</v>
      </c>
      <c r="L2" s="340">
        <f t="shared" si="0"/>
        <v>2015</v>
      </c>
      <c r="M2" s="338">
        <f t="shared" si="0"/>
        <v>2016</v>
      </c>
      <c r="N2" s="339" t="str">
        <f>+'Sales Summary'!N2</f>
        <v>1Q17</v>
      </c>
      <c r="O2" s="339" t="str">
        <f>+'Sales Summary'!O2</f>
        <v>2Q17</v>
      </c>
      <c r="P2" s="339" t="str">
        <f>+'Sales Summary'!P2</f>
        <v>3Q17</v>
      </c>
      <c r="Q2" s="339" t="str">
        <f>+'Sales Summary'!Q2</f>
        <v>4Q17</v>
      </c>
      <c r="R2" s="338">
        <f>+M2+1</f>
        <v>2017</v>
      </c>
      <c r="S2" s="339" t="str">
        <f>+'Sales Summary'!S2</f>
        <v>1Q18</v>
      </c>
      <c r="T2" s="339" t="str">
        <f>+'Sales Summary'!T2</f>
        <v>2Q18</v>
      </c>
      <c r="U2" s="339" t="str">
        <f>+'Sales Summary'!U2</f>
        <v>3Q18</v>
      </c>
      <c r="V2" s="339" t="str">
        <f>+'Sales Summary'!V2</f>
        <v>4Q18</v>
      </c>
      <c r="W2" s="338">
        <f>+R2+1</f>
        <v>2018</v>
      </c>
      <c r="X2" s="339" t="str">
        <f>+'Sales Summary'!X2</f>
        <v>1Q19</v>
      </c>
      <c r="Y2" s="339" t="str">
        <f>+'Sales Summary'!Y2</f>
        <v>2Q19</v>
      </c>
      <c r="Z2" s="339" t="str">
        <f>+'Sales Summary'!Z2</f>
        <v>3Q19</v>
      </c>
      <c r="AA2" s="339" t="str">
        <f>+'Sales Summary'!AA2</f>
        <v>4Q19</v>
      </c>
      <c r="AB2" s="338">
        <f>+W2+1</f>
        <v>2019</v>
      </c>
      <c r="AC2" s="338">
        <f>+AB2+1</f>
        <v>2020</v>
      </c>
      <c r="AD2" s="259"/>
      <c r="AE2" s="337">
        <v>2018</v>
      </c>
      <c r="AF2" s="336">
        <f>AB2</f>
        <v>2019</v>
      </c>
      <c r="AG2" s="335">
        <f>AC2</f>
        <v>2020</v>
      </c>
      <c r="AI2" s="227">
        <v>2019</v>
      </c>
      <c r="AJ2" s="227">
        <v>2020</v>
      </c>
    </row>
    <row r="3" spans="1:40" s="171" customFormat="1" ht="12.75" customHeight="1">
      <c r="A3" s="286"/>
      <c r="B3" s="300" t="s">
        <v>38</v>
      </c>
      <c r="C3" s="332">
        <f>+Tech!C3+HC!C3+'Cons. Disc.'!C3+'Cons. Staples'!C3+Industrials!C3+Financials!C3+Energy!C3+'Comm Svcs'!C3+Materials!C3+Utilities!C3+'Real Estate'!C3</f>
        <v>6934595.2189016864</v>
      </c>
      <c r="D3" s="332">
        <f>+Tech!D3+HC!D3+'Cons. Disc.'!D3+'Cons. Staples'!D3+Industrials!D3+Financials!D3+Energy!D3+'Comm Svcs'!D3+Materials!D3+Utilities!D3+'Real Estate'!D3</f>
        <v>7513354.2843559105</v>
      </c>
      <c r="E3" s="332">
        <f>+Tech!E3+HC!E3+'Cons. Disc.'!E3+'Cons. Staples'!E3+Industrials!E3+Financials!E3+Energy!E3+'Comm Svcs'!E3+Materials!E3+Utilities!E3+'Real Estate'!E3</f>
        <v>7964460.4122706922</v>
      </c>
      <c r="F3" s="332">
        <f>+Tech!F3+HC!F3+'Cons. Disc.'!F3+'Cons. Staples'!F3+Industrials!F3+Financials!F3+Energy!F3+'Comm Svcs'!F3+Materials!F3+Utilities!F3+'Real Estate'!F3</f>
        <v>7331640.7134091845</v>
      </c>
      <c r="G3" s="332">
        <f>+Tech!G3+HC!G3+'Cons. Disc.'!G3+'Cons. Staples'!G3+Industrials!G3+Financials!G3+Energy!G3+'Comm Svcs'!G3+Materials!G3+Utilities!G3+'Real Estate'!G3</f>
        <v>7996997.3582102209</v>
      </c>
      <c r="H3" s="332">
        <f>+Tech!H3+HC!H3+'Cons. Disc.'!H3+'Cons. Staples'!H3+Industrials!H3+Financials!H3+Energy!H3+'Comm Svcs'!H3+Materials!H3+Utilities!H3+'Real Estate'!H3</f>
        <v>8690174.7351474166</v>
      </c>
      <c r="I3" s="332">
        <f>+Tech!I3+HC!I3+'Cons. Disc.'!I3+'Cons. Staples'!I3+Industrials!I3+Financials!I3+Energy!I3+'Comm Svcs'!I3+Materials!I3+Utilities!I3+'Real Estate'!I3</f>
        <v>9012540.7479445674</v>
      </c>
      <c r="J3" s="332">
        <f>+Tech!J3+HC!J3+'Cons. Disc.'!J3+'Cons. Staples'!J3+Industrials!J3+Financials!J3+Energy!J3+'Comm Svcs'!J3+Materials!J3+Utilities!J3+'Real Estate'!J3</f>
        <v>9225240.3000040688</v>
      </c>
      <c r="K3" s="334">
        <f>+Tech!K3+HC!K3+'Cons. Disc.'!K3+'Cons. Staples'!K3+Industrials!K3+Financials!K3+Energy!K3+'Comm Svcs'!K3+Materials!K3+Utilities!K3+'Real Estate'!K3</f>
        <v>9557688.9448695369</v>
      </c>
      <c r="L3" s="334">
        <f>+Tech!L3+HC!L3+'Cons. Disc.'!L3+'Cons. Staples'!L3+Industrials!L3+Financials!L3+Energy!L3+'Comm Svcs'!L3+Materials!L3+Utilities!L3+'Real Estate'!L3</f>
        <v>9194482.7759750672</v>
      </c>
      <c r="M3" s="333">
        <f>+Tech!M3+HC!M3+'Cons. Disc.'!M3+'Cons. Staples'!M3+Industrials!M3+Financials!M3+Energy!M3+'Comm Svcs'!M3+Materials!M3+Utilities!M3+'Real Estate'!M3</f>
        <v>9390042.9750153814</v>
      </c>
      <c r="N3" s="334">
        <f>+Tech!N3+HC!N3+'Cons. Disc.'!N3+'Cons. Staples'!N3+Industrials!N3+Financials!N3+Energy!N3+'Comm Svcs'!N3+Materials!N3+Utilities!N3+'Real Estate'!N3</f>
        <v>2398596.4956066855</v>
      </c>
      <c r="O3" s="334">
        <f>+Tech!O3+HC!O3+'Cons. Disc.'!O3+'Cons. Staples'!O3+Industrials!O3+Financials!O3+Energy!O3+'Comm Svcs'!O3+Materials!O3+Utilities!O3+'Real Estate'!O3</f>
        <v>2483632.1446992671</v>
      </c>
      <c r="P3" s="334">
        <f>+Tech!P3+HC!P3+'Cons. Disc.'!P3+'Cons. Staples'!P3+Industrials!P3+Financials!P3+Energy!P3+'Comm Svcs'!P3+Materials!P3+Utilities!P3+'Real Estate'!P3</f>
        <v>2543247.5695971237</v>
      </c>
      <c r="Q3" s="334">
        <f>+Tech!Q3+HC!Q3+'Cons. Disc.'!Q3+'Cons. Staples'!Q3+Industrials!Q3+Financials!Q3+Energy!Q3+'Comm Svcs'!Q3+Materials!Q3+Utilities!Q3+'Real Estate'!Q3</f>
        <v>2720731.3778194524</v>
      </c>
      <c r="R3" s="333">
        <f>+Tech!R3+HC!R3+'Cons. Disc.'!R3+'Cons. Staples'!R3+Industrials!R3+Financials!R3+Energy!R3+'Comm Svcs'!R3+Materials!R3+Utilities!R3+'Real Estate'!R3</f>
        <v>10125935.948572565</v>
      </c>
      <c r="S3" s="334">
        <f>+Tech!S3+HC!S3+'Cons. Disc.'!S3+'Cons. Staples'!S3+Industrials!S3+Financials!S3+Energy!S3+'Comm Svcs'!S3+Materials!S3+Utilities!S3+'Real Estate'!S3</f>
        <v>2602567.5147565063</v>
      </c>
      <c r="T3" s="334">
        <f>+Tech!T3+HC!T3+'Cons. Disc.'!T3+'Cons. Staples'!T3+Industrials!T3+Financials!T3+Energy!T3+'Comm Svcs'!T3+Materials!T3+Utilities!T3+'Real Estate'!T3</f>
        <v>2711002.1510485308</v>
      </c>
      <c r="U3" s="334">
        <f>+Tech!U3+HC!U3+'Cons. Disc.'!U3+'Cons. Staples'!U3+Industrials!U3+Financials!U3+Energy!U3+'Comm Svcs'!U3+Materials!U3+Utilities!U3+'Real Estate'!U3</f>
        <v>2766231.8886858323</v>
      </c>
      <c r="V3" s="334">
        <f>+Tech!V3+HC!V3+'Cons. Disc.'!V3+'Cons. Staples'!V3+Industrials!V3+Financials!V3+Energy!V3+'Comm Svcs'!V3+Materials!V3+Utilities!V3+'Real Estate'!V3</f>
        <v>2874248.6830873964</v>
      </c>
      <c r="W3" s="333">
        <f>+Tech!W3+HC!W3+'Cons. Disc.'!W3+'Cons. Staples'!W3+Industrials!W3+Financials!W3+Energy!W3+'Comm Svcs'!W3+Materials!W3+Utilities!W3+'Real Estate'!W3</f>
        <v>10902718.800524205</v>
      </c>
      <c r="X3" s="334">
        <f>+Tech!X3+HC!X3+'Cons. Disc.'!X3+'Cons. Staples'!X3+Industrials!X3+Financials!X3+Energy!X3+'Comm Svcs'!X3+Materials!X3+Utilities!X3+'Real Estate'!X3</f>
        <v>2740360.0894293874</v>
      </c>
      <c r="Y3" s="334">
        <f>+Tech!Y3+HC!Y3+'Cons. Disc.'!Y3+'Cons. Staples'!Y3+Industrials!Y3+Financials!Y3+Energy!Y3+'Comm Svcs'!Y3+Materials!Y3+Utilities!Y3+'Real Estate'!Y3</f>
        <v>2830720.1986488388</v>
      </c>
      <c r="Z3" s="334">
        <f>+Tech!Z3+HC!Z3+'Cons. Disc.'!Z3+'Cons. Staples'!Z3+Industrials!Z3+Financials!Z3+Energy!Z3+'Comm Svcs'!Z3+Materials!Z3+Utilities!Z3+'Real Estate'!Z3</f>
        <v>2870550.4666560073</v>
      </c>
      <c r="AA3" s="334">
        <f>+Tech!AA3+HC!AA3+'Cons. Disc.'!AA3+'Cons. Staples'!AA3+Industrials!AA3+Financials!AA3+Energy!AA3+'Comm Svcs'!AA3+Materials!AA3+Utilities!AA3+'Real Estate'!AA3</f>
        <v>2949007.3936442253</v>
      </c>
      <c r="AB3" s="333">
        <f>+Tech!AB3+HC!AB3+'Cons. Disc.'!AB3+'Cons. Staples'!AB3+Industrials!AB3+Financials!AB3+Energy!AB3+'Comm Svcs'!AB3+Materials!AB3+Utilities!AB3+'Real Estate'!AB3</f>
        <v>11415343.031332936</v>
      </c>
      <c r="AC3" s="333">
        <f>+Tech!AC3+HC!AC3+'Cons. Disc.'!AC3+'Cons. Staples'!AC3+Industrials!AC3+Financials!AC3+Energy!AC3+'Comm Svcs'!AC3+Materials!AC3+Utilities!AC3+'Real Estate'!AC3</f>
        <v>11996609.456839845</v>
      </c>
      <c r="AD3" s="300"/>
      <c r="AE3" s="332">
        <f>+Tech!AE3+HC!AE3+'Cons. Disc.'!AE3+'Cons. Staples'!AE3+Industrials!AE3+Financials!AE3+Energy!AE3+'Comm Svcs'!AE3+Materials!AE3+Utilities!AE3+'Real Estate'!AE3</f>
        <v>10902718.800524205</v>
      </c>
      <c r="AF3" s="331">
        <f>+Tech!AF3+HC!AF3+'Cons. Disc.'!AF3+'Cons. Staples'!AF3+Industrials!AF3+Financials!AF3+Energy!AF3+'Comm Svcs'!AF3+Materials!AF3+Utilities!AF3+'Real Estate'!AF3</f>
        <v>11422363.597279301</v>
      </c>
      <c r="AG3" s="330">
        <f>+Tech!AG3+HC!AG3+'Cons. Disc.'!AG3+'Cons. Staples'!AG3+Industrials!AG3+Financials!AG3+Energy!AG3+'Comm Svcs'!AG3+Materials!AG3+Utilities!AG3+'Real Estate'!AG3</f>
        <v>11974040.715028925</v>
      </c>
      <c r="AI3" s="245">
        <f>+AF3/AB3-1</f>
        <v>6.1501138661324006E-4</v>
      </c>
      <c r="AJ3" s="245">
        <f>+AG3/AC3-1</f>
        <v>-1.8812600253526046E-3</v>
      </c>
    </row>
    <row r="4" spans="1:40" s="315" customFormat="1" ht="12.75" customHeight="1">
      <c r="A4" s="278"/>
      <c r="B4" s="243" t="s">
        <v>60</v>
      </c>
      <c r="C4" s="239"/>
      <c r="D4" s="237">
        <v>8.3509486568021929E-2</v>
      </c>
      <c r="E4" s="237">
        <v>5.0001207192152286E-2</v>
      </c>
      <c r="F4" s="237">
        <v>-9.6571856069405104E-2</v>
      </c>
      <c r="G4" s="237">
        <v>8.9419348585225933E-2</v>
      </c>
      <c r="H4" s="237">
        <v>8.4293409519620166E-2</v>
      </c>
      <c r="I4" s="237">
        <v>2.9090367271445983E-2</v>
      </c>
      <c r="J4" s="237">
        <v>2.3300782475732085E-2</v>
      </c>
      <c r="K4" s="242">
        <v>3.6029101408248998E-2</v>
      </c>
      <c r="L4" s="242">
        <v>-3.9289601017225673E-2</v>
      </c>
      <c r="M4" s="241">
        <v>1.4796850100460057E-2</v>
      </c>
      <c r="N4" s="242"/>
      <c r="O4" s="242"/>
      <c r="P4" s="242"/>
      <c r="Q4" s="242"/>
      <c r="R4" s="241">
        <v>7.8352784572031542E-2</v>
      </c>
      <c r="S4" s="242">
        <v>8.5037654112902761E-2</v>
      </c>
      <c r="T4" s="242">
        <v>9.1547376222574472E-2</v>
      </c>
      <c r="U4" s="242">
        <v>8.7677000758535906E-2</v>
      </c>
      <c r="V4" s="242">
        <v>5.6425013700169391E-2</v>
      </c>
      <c r="W4" s="241">
        <v>7.6697024156407334E-2</v>
      </c>
      <c r="X4" s="242">
        <v>5.2025616590218426E-2</v>
      </c>
      <c r="Y4" s="242">
        <v>4.4160071047530502E-2</v>
      </c>
      <c r="Z4" s="242">
        <v>3.6577176780520526E-2</v>
      </c>
      <c r="AA4" s="242">
        <v>2.6009826845089679E-2</v>
      </c>
      <c r="AB4" s="241">
        <v>4.6824259966015358E-2</v>
      </c>
      <c r="AC4" s="241">
        <f>+AC3/AB3-1</f>
        <v>5.0919751067615149E-2</v>
      </c>
      <c r="AD4" s="240"/>
      <c r="AE4" s="237">
        <f>INDEX(C4:AD4,1,MATCH(AE$2,$C$2:$AD$2,0))</f>
        <v>7.6697024156407334E-2</v>
      </c>
      <c r="AF4" s="276">
        <f>+AF3/AE3-1</f>
        <v>4.7661946186313697E-2</v>
      </c>
      <c r="AG4" s="275">
        <f>+AG3/AF3-1</f>
        <v>4.8297982554243779E-2</v>
      </c>
      <c r="AH4" s="234"/>
      <c r="AI4" s="234"/>
      <c r="AJ4" s="234"/>
    </row>
    <row r="5" spans="1:40" ht="12.75" customHeight="1">
      <c r="A5" s="313"/>
      <c r="B5" s="242"/>
      <c r="C5" s="237"/>
      <c r="D5" s="237"/>
      <c r="E5" s="237"/>
      <c r="F5" s="237"/>
      <c r="G5" s="237"/>
      <c r="H5" s="237"/>
      <c r="I5" s="237"/>
      <c r="J5" s="237"/>
      <c r="K5" s="242"/>
      <c r="L5" s="242"/>
      <c r="M5" s="241"/>
      <c r="N5" s="242"/>
      <c r="O5" s="242"/>
      <c r="P5" s="242"/>
      <c r="Q5" s="242"/>
      <c r="R5" s="241"/>
      <c r="S5" s="242"/>
      <c r="T5" s="242"/>
      <c r="U5" s="242"/>
      <c r="V5" s="242"/>
      <c r="W5" s="241"/>
      <c r="X5" s="242"/>
      <c r="Y5" s="242"/>
      <c r="Z5" s="242"/>
      <c r="AA5" s="242"/>
      <c r="AB5" s="241"/>
      <c r="AC5" s="241"/>
      <c r="AD5" s="317"/>
      <c r="AE5" s="237"/>
      <c r="AF5" s="276"/>
      <c r="AG5" s="275"/>
      <c r="AH5" s="311"/>
      <c r="AI5" s="311"/>
      <c r="AJ5" s="311"/>
    </row>
    <row r="6" spans="1:40" ht="12.75" customHeight="1">
      <c r="B6" s="259"/>
      <c r="C6" s="258"/>
      <c r="D6" s="258"/>
      <c r="E6" s="258"/>
      <c r="F6" s="258"/>
      <c r="G6" s="258"/>
      <c r="H6" s="258"/>
      <c r="I6" s="258"/>
      <c r="J6" s="258"/>
      <c r="K6" s="259"/>
      <c r="L6" s="259"/>
      <c r="M6" s="270"/>
      <c r="N6" s="259"/>
      <c r="O6" s="259"/>
      <c r="P6" s="259"/>
      <c r="Q6" s="259"/>
      <c r="R6" s="270"/>
      <c r="S6" s="259"/>
      <c r="T6" s="259"/>
      <c r="U6" s="259"/>
      <c r="V6" s="259"/>
      <c r="W6" s="270"/>
      <c r="X6" s="259"/>
      <c r="Y6" s="259"/>
      <c r="Z6" s="259"/>
      <c r="AA6" s="259"/>
      <c r="AB6" s="270"/>
      <c r="AC6" s="270"/>
      <c r="AD6" s="259"/>
      <c r="AE6" s="258"/>
      <c r="AF6" s="288"/>
      <c r="AG6" s="287"/>
    </row>
    <row r="7" spans="1:40" ht="12.75" customHeight="1">
      <c r="A7" s="329"/>
      <c r="B7" s="328" t="s">
        <v>59</v>
      </c>
      <c r="C7" s="324">
        <f t="shared" ref="C7:Y7" si="1">+C11+C13</f>
        <v>1175624.3770011861</v>
      </c>
      <c r="D7" s="324">
        <f t="shared" si="1"/>
        <v>1301759.1603301342</v>
      </c>
      <c r="E7" s="324">
        <f t="shared" si="1"/>
        <v>1259815.0383906895</v>
      </c>
      <c r="F7" s="324">
        <f t="shared" si="1"/>
        <v>1212664.3806410723</v>
      </c>
      <c r="G7" s="324">
        <f t="shared" si="1"/>
        <v>1453273.2610142764</v>
      </c>
      <c r="H7" s="324">
        <f t="shared" si="1"/>
        <v>1759513.6521757361</v>
      </c>
      <c r="I7" s="324">
        <f t="shared" si="1"/>
        <v>1859392.711006884</v>
      </c>
      <c r="J7" s="324">
        <f t="shared" si="1"/>
        <v>1927658.1513828633</v>
      </c>
      <c r="K7" s="326">
        <f t="shared" si="1"/>
        <v>2000826.1160175814</v>
      </c>
      <c r="L7" s="326">
        <f t="shared" si="1"/>
        <v>1994379.344707577</v>
      </c>
      <c r="M7" s="327">
        <f t="shared" si="1"/>
        <v>2060447.3315814582</v>
      </c>
      <c r="N7" s="326">
        <f t="shared" si="1"/>
        <v>505655.75814162305</v>
      </c>
      <c r="O7" s="326">
        <f t="shared" si="1"/>
        <v>532106.03044576023</v>
      </c>
      <c r="P7" s="326">
        <f t="shared" si="1"/>
        <v>547533.64708271984</v>
      </c>
      <c r="Q7" s="326">
        <f t="shared" si="1"/>
        <v>558146.15989790251</v>
      </c>
      <c r="R7" s="327">
        <f t="shared" si="1"/>
        <v>2193760.8421946699</v>
      </c>
      <c r="S7" s="326">
        <f t="shared" si="1"/>
        <v>567794.73637270357</v>
      </c>
      <c r="T7" s="326">
        <f t="shared" si="1"/>
        <v>587066.98369975749</v>
      </c>
      <c r="U7" s="326">
        <f t="shared" si="1"/>
        <v>614411.88871724764</v>
      </c>
      <c r="V7" s="326">
        <f t="shared" si="1"/>
        <v>590130.78480461845</v>
      </c>
      <c r="W7" s="327">
        <f t="shared" si="1"/>
        <v>2442535.5212125676</v>
      </c>
      <c r="X7" s="326">
        <f t="shared" si="1"/>
        <v>584368.66226628365</v>
      </c>
      <c r="Y7" s="326">
        <f t="shared" si="1"/>
        <v>607339.56841619196</v>
      </c>
      <c r="Z7" s="326"/>
      <c r="AA7" s="326"/>
      <c r="AB7" s="325"/>
      <c r="AC7" s="325"/>
      <c r="AD7" s="259"/>
      <c r="AE7" s="324"/>
      <c r="AF7" s="323"/>
      <c r="AG7" s="322"/>
      <c r="AH7" s="321"/>
      <c r="AI7" s="321"/>
      <c r="AJ7" s="321"/>
    </row>
    <row r="8" spans="1:40" s="315" customFormat="1" ht="12.75" customHeight="1">
      <c r="A8" s="278"/>
      <c r="B8" s="243" t="s">
        <v>58</v>
      </c>
      <c r="C8" s="237">
        <f t="shared" ref="C8:Y8" si="2">+C7/C3</f>
        <v>0.16953035323486171</v>
      </c>
      <c r="D8" s="237">
        <f t="shared" si="2"/>
        <v>0.17325938736053212</v>
      </c>
      <c r="E8" s="237">
        <f t="shared" si="2"/>
        <v>0.15817958445115962</v>
      </c>
      <c r="F8" s="237">
        <f t="shared" si="2"/>
        <v>0.16540150125239675</v>
      </c>
      <c r="G8" s="237">
        <f t="shared" si="2"/>
        <v>0.18172736539949644</v>
      </c>
      <c r="H8" s="237">
        <f t="shared" si="2"/>
        <v>0.20247160797117028</v>
      </c>
      <c r="I8" s="237">
        <f t="shared" si="2"/>
        <v>0.20631171198099091</v>
      </c>
      <c r="J8" s="237">
        <f t="shared" si="2"/>
        <v>0.20895479019468069</v>
      </c>
      <c r="K8" s="242">
        <f t="shared" si="2"/>
        <v>0.20934204152894126</v>
      </c>
      <c r="L8" s="242">
        <f t="shared" si="2"/>
        <v>0.21691044437201359</v>
      </c>
      <c r="M8" s="241">
        <f t="shared" si="2"/>
        <v>0.21942895650891131</v>
      </c>
      <c r="N8" s="242">
        <f t="shared" si="2"/>
        <v>0.21081318140328797</v>
      </c>
      <c r="O8" s="242">
        <f t="shared" si="2"/>
        <v>0.21424510533148652</v>
      </c>
      <c r="P8" s="242">
        <f t="shared" si="2"/>
        <v>0.21528916556458352</v>
      </c>
      <c r="Q8" s="242">
        <f t="shared" si="2"/>
        <v>0.20514563269573211</v>
      </c>
      <c r="R8" s="241">
        <f t="shared" si="2"/>
        <v>0.21664771072385861</v>
      </c>
      <c r="S8" s="242">
        <f t="shared" si="2"/>
        <v>0.21816714961410941</v>
      </c>
      <c r="T8" s="242">
        <f t="shared" si="2"/>
        <v>0.21654980372210267</v>
      </c>
      <c r="U8" s="242">
        <f t="shared" si="2"/>
        <v>0.22211149080821976</v>
      </c>
      <c r="V8" s="242">
        <f t="shared" si="2"/>
        <v>0.20531653655338025</v>
      </c>
      <c r="W8" s="241">
        <f t="shared" si="2"/>
        <v>0.22402994756639324</v>
      </c>
      <c r="X8" s="242">
        <f t="shared" si="2"/>
        <v>0.21324520982494824</v>
      </c>
      <c r="Y8" s="242">
        <f t="shared" si="2"/>
        <v>0.21455302036071516</v>
      </c>
      <c r="Z8" s="242"/>
      <c r="AA8" s="242"/>
      <c r="AB8" s="241"/>
      <c r="AC8" s="241"/>
      <c r="AD8" s="320"/>
      <c r="AE8" s="237"/>
      <c r="AF8" s="276"/>
      <c r="AG8" s="275"/>
      <c r="AH8" s="234"/>
      <c r="AI8" s="234"/>
      <c r="AJ8" s="234"/>
    </row>
    <row r="9" spans="1:40" s="315" customFormat="1" ht="12.75" customHeight="1">
      <c r="A9" s="313"/>
      <c r="B9" s="243" t="s">
        <v>56</v>
      </c>
      <c r="C9" s="237"/>
      <c r="D9" s="237">
        <f t="shared" ref="D9:M9" si="3">+(D7-C7)/(D$3-C$3)</f>
        <v>0.21794005633407132</v>
      </c>
      <c r="E9" s="237">
        <f t="shared" si="3"/>
        <v>-9.2980607763697529E-2</v>
      </c>
      <c r="F9" s="237">
        <f t="shared" si="3"/>
        <v>7.4508833771206831E-2</v>
      </c>
      <c r="G9" s="237">
        <f t="shared" si="3"/>
        <v>0.36162392343004873</v>
      </c>
      <c r="H9" s="237">
        <f t="shared" si="3"/>
        <v>0.44179224733874456</v>
      </c>
      <c r="I9" s="237">
        <f t="shared" si="3"/>
        <v>0.30983123178682265</v>
      </c>
      <c r="J9" s="237">
        <f t="shared" si="3"/>
        <v>0.32094773926407916</v>
      </c>
      <c r="K9" s="242">
        <f t="shared" si="3"/>
        <v>0.22008802190884849</v>
      </c>
      <c r="L9" s="242">
        <f t="shared" si="3"/>
        <v>1.7749619533245119E-2</v>
      </c>
      <c r="M9" s="241">
        <f t="shared" si="3"/>
        <v>0.33783963811706624</v>
      </c>
      <c r="N9" s="242"/>
      <c r="O9" s="242"/>
      <c r="P9" s="242"/>
      <c r="Q9" s="242"/>
      <c r="R9" s="241">
        <f t="shared" ref="R9:Y9" si="4">+(R7-M7)/(R$3-M$3)</f>
        <v>0.18115883070441136</v>
      </c>
      <c r="S9" s="242">
        <f t="shared" si="4"/>
        <v>0.30464611340417042</v>
      </c>
      <c r="T9" s="242">
        <f t="shared" si="4"/>
        <v>0.24172472938040729</v>
      </c>
      <c r="U9" s="242">
        <f t="shared" si="4"/>
        <v>0.29992351887274193</v>
      </c>
      <c r="V9" s="242">
        <f t="shared" si="4"/>
        <v>0.20834540347676789</v>
      </c>
      <c r="W9" s="241">
        <f t="shared" si="4"/>
        <v>0.32026283586572479</v>
      </c>
      <c r="X9" s="242">
        <f t="shared" si="4"/>
        <v>0.12028170554855007</v>
      </c>
      <c r="Y9" s="242">
        <f t="shared" si="4"/>
        <v>0.16933607858454855</v>
      </c>
      <c r="Z9" s="242"/>
      <c r="AA9" s="242"/>
      <c r="AB9" s="241"/>
      <c r="AC9" s="241"/>
      <c r="AD9" s="320"/>
      <c r="AE9" s="237"/>
      <c r="AF9" s="276"/>
      <c r="AG9" s="275"/>
      <c r="AH9" s="311"/>
      <c r="AI9" s="311"/>
      <c r="AJ9" s="311"/>
      <c r="AL9" s="319" t="s">
        <v>102</v>
      </c>
      <c r="AM9" s="168"/>
      <c r="AN9" s="318" t="s">
        <v>103</v>
      </c>
    </row>
    <row r="10" spans="1:40" ht="12.75" customHeight="1">
      <c r="B10" s="259"/>
      <c r="C10" s="258"/>
      <c r="D10" s="258"/>
      <c r="E10" s="258"/>
      <c r="F10" s="258"/>
      <c r="G10" s="258"/>
      <c r="H10" s="258"/>
      <c r="I10" s="258"/>
      <c r="J10" s="258"/>
      <c r="K10" s="259"/>
      <c r="L10" s="259"/>
      <c r="M10" s="270"/>
      <c r="N10" s="259"/>
      <c r="O10" s="259"/>
      <c r="P10" s="259"/>
      <c r="Q10" s="259"/>
      <c r="R10" s="270"/>
      <c r="S10" s="259"/>
      <c r="T10" s="259"/>
      <c r="U10" s="259"/>
      <c r="V10" s="259"/>
      <c r="W10" s="270"/>
      <c r="X10" s="259"/>
      <c r="Y10" s="259"/>
      <c r="Z10" s="259"/>
      <c r="AA10" s="259"/>
      <c r="AB10" s="270"/>
      <c r="AC10" s="270"/>
      <c r="AD10" s="259"/>
      <c r="AE10" s="258"/>
      <c r="AF10" s="288"/>
      <c r="AG10" s="287"/>
      <c r="AL10" s="316" t="s">
        <v>104</v>
      </c>
      <c r="AM10" s="315"/>
      <c r="AN10" s="314" t="s">
        <v>105</v>
      </c>
    </row>
    <row r="11" spans="1:40" ht="12.75" customHeight="1">
      <c r="B11" s="259" t="s">
        <v>37</v>
      </c>
      <c r="C11" s="268">
        <f>+Tech!C11+HC!C11+'Cons. Disc.'!C11+'Cons. Staples'!C11+Industrials!C11+Financials!C11+Energy!C11+'Comm Svcs'!C11+Materials!C11+Utilities!C11+'Real Estate'!C11</f>
        <v>291934.36299259943</v>
      </c>
      <c r="D11" s="268">
        <f>+Tech!D11+HC!D11+'Cons. Disc.'!D11+'Cons. Staples'!D11+Industrials!D11+Financials!D11+Energy!D11+'Comm Svcs'!D11+Materials!D11+Utilities!D11+'Real Estate'!D11</f>
        <v>324134.66518041288</v>
      </c>
      <c r="E11" s="268">
        <f>+Tech!E11+HC!E11+'Cons. Disc.'!E11+'Cons. Staples'!E11+Industrials!E11+Financials!E11+Energy!E11+'Comm Svcs'!E11+Materials!E11+Utilities!E11+'Real Estate'!E11</f>
        <v>345525.77307413256</v>
      </c>
      <c r="F11" s="268">
        <f>+Tech!F11+HC!F11+'Cons. Disc.'!F11+'Cons. Staples'!F11+Industrials!F11+Financials!F11+Energy!F11+'Comm Svcs'!F11+Materials!F11+Utilities!F11+'Real Estate'!F11</f>
        <v>372133.38807984389</v>
      </c>
      <c r="G11" s="268">
        <f>+Tech!G11+HC!G11+'Cons. Disc.'!G11+'Cons. Staples'!G11+Industrials!G11+Financials!G11+Energy!G11+'Comm Svcs'!G11+Materials!G11+Utilities!G11+'Real Estate'!G11</f>
        <v>381076.46691513929</v>
      </c>
      <c r="H11" s="268">
        <f>+Tech!H11+HC!H11+'Cons. Disc.'!H11+'Cons. Staples'!H11+Industrials!H11+Financials!H11+Energy!H11+'Comm Svcs'!H11+Materials!H11+Utilities!H11+'Real Estate'!H11</f>
        <v>408371.12016110995</v>
      </c>
      <c r="I11" s="268">
        <f>+Tech!I11+HC!I11+'Cons. Disc.'!I11+'Cons. Staples'!I11+Industrials!I11+Financials!I11+Energy!I11+'Comm Svcs'!I11+Materials!I11+Utilities!I11+'Real Estate'!I11</f>
        <v>442927.37685035111</v>
      </c>
      <c r="J11" s="268">
        <f>+Tech!J11+HC!J11+'Cons. Disc.'!J11+'Cons. Staples'!J11+Industrials!J11+Financials!J11+Energy!J11+'Comm Svcs'!J11+Materials!J11+Utilities!J11+'Real Estate'!J11</f>
        <v>469793.84872517479</v>
      </c>
      <c r="K11" s="266">
        <f>+Tech!K11+HC!K11+'Cons. Disc.'!K11+'Cons. Staples'!K11+Industrials!K11+Financials!K11+Energy!K11+'Comm Svcs'!K11+Materials!K11+Utilities!K11+'Real Estate'!K11</f>
        <v>482835.16827524261</v>
      </c>
      <c r="L11" s="266">
        <f>+Tech!L11+HC!L11+'Cons. Disc.'!L11+'Cons. Staples'!L11+Industrials!L11+Financials!L11+Energy!L11+'Comm Svcs'!L11+Materials!L11+Utilities!L11+'Real Estate'!L11</f>
        <v>519501.2710215273</v>
      </c>
      <c r="M11" s="267">
        <f>+Tech!M11+HC!M11+'Cons. Disc.'!M11+'Cons. Staples'!M11+Industrials!M11+Financials!M11+Energy!M11+'Comm Svcs'!M11+Materials!M11+Utilities!M11+'Real Estate'!M11</f>
        <v>547281.09652268724</v>
      </c>
      <c r="N11" s="266">
        <f>+Tech!N11+HC!N11+'Cons. Disc.'!N11+'Cons. Staples'!N11+Industrials!N11+Financials!N11+Energy!N11+'Comm Svcs'!N11+Materials!N11+Utilities!N11+'Real Estate'!N11</f>
        <v>135693.41741071513</v>
      </c>
      <c r="O11" s="266">
        <f>+Tech!O11+HC!O11+'Cons. Disc.'!O11+'Cons. Staples'!O11+Industrials!O11+Financials!O11+Energy!O11+'Comm Svcs'!O11+Materials!O11+Utilities!O11+'Real Estate'!O11</f>
        <v>139157.04533650543</v>
      </c>
      <c r="P11" s="266">
        <f>+Tech!P11+HC!P11+'Cons. Disc.'!P11+'Cons. Staples'!P11+Industrials!P11+Financials!P11+Energy!P11+'Comm Svcs'!P11+Materials!P11+Utilities!P11+'Real Estate'!P11</f>
        <v>143680.80650495828</v>
      </c>
      <c r="Q11" s="266">
        <f>+Tech!Q11+HC!Q11+'Cons. Disc.'!Q11+'Cons. Staples'!Q11+Industrials!Q11+Financials!Q11+Energy!Q11+'Comm Svcs'!Q11+Materials!Q11+Utilities!Q11+'Real Estate'!Q11</f>
        <v>148535.41709958797</v>
      </c>
      <c r="R11" s="267">
        <f>+Tech!R11+HC!R11+'Cons. Disc.'!R11+'Cons. Staples'!R11+Industrials!R11+Financials!R11+Energy!R11+'Comm Svcs'!R11+Materials!R11+Utilities!R11+'Real Estate'!R11</f>
        <v>570453.2603374857</v>
      </c>
      <c r="S11" s="266">
        <f>+Tech!S11+HC!S11+'Cons. Disc.'!S11+'Cons. Staples'!S11+Industrials!S11+Financials!S11+Energy!S11+'Comm Svcs'!S11+Materials!S11+Utilities!S11+'Real Estate'!S11</f>
        <v>146335.18111048677</v>
      </c>
      <c r="T11" s="266">
        <f>+Tech!T11+HC!T11+'Cons. Disc.'!T11+'Cons. Staples'!T11+Industrials!T11+Financials!T11+Energy!T11+'Comm Svcs'!T11+Materials!T11+Utilities!T11+'Real Estate'!T11</f>
        <v>149498.54919996616</v>
      </c>
      <c r="U11" s="266">
        <f>+Tech!U11+HC!U11+'Cons. Disc.'!U11+'Cons. Staples'!U11+Industrials!U11+Financials!U11+Energy!U11+'Comm Svcs'!U11+Materials!U11+Utilities!U11+'Real Estate'!U11</f>
        <v>155777.65216597324</v>
      </c>
      <c r="V11" s="266">
        <f>+Tech!V11+HC!V11+'Cons. Disc.'!V11+'Cons. Staples'!V11+Industrials!V11+Financials!V11+Energy!V11+'Comm Svcs'!V11+Materials!V11+Utilities!V11+'Real Estate'!V11</f>
        <v>161084.33532112965</v>
      </c>
      <c r="W11" s="267">
        <f>+Tech!W11+HC!W11+'Cons. Disc.'!W11+'Cons. Staples'!W11+Industrials!W11+Financials!W11+Energy!W11+'Comm Svcs'!W11+Materials!W11+Utilities!W11+'Real Estate'!W11</f>
        <v>615300.99198304722</v>
      </c>
      <c r="X11" s="266">
        <f>+Tech!X11+HC!X11+'Cons. Disc.'!X11+'Cons. Staples'!X11+Industrials!X11+Financials!X11+Energy!X11+'Comm Svcs'!X11+Materials!X11+Utilities!X11+'Real Estate'!X11</f>
        <v>159376.35685970265</v>
      </c>
      <c r="Y11" s="266">
        <f>+Tech!Y11+HC!Y11+'Cons. Disc.'!Y11+'Cons. Staples'!Y11+Industrials!Y11+Financials!Y11+Energy!Y11+'Comm Svcs'!Y11+Materials!Y11+Utilities!Y11+'Real Estate'!Y11</f>
        <v>162812.51945761306</v>
      </c>
      <c r="Z11" s="266"/>
      <c r="AA11" s="266"/>
      <c r="AB11" s="267"/>
      <c r="AC11" s="267"/>
      <c r="AD11" s="259"/>
      <c r="AE11" s="268"/>
      <c r="AF11" s="290"/>
      <c r="AG11" s="289"/>
      <c r="AL11" s="316" t="s">
        <v>106</v>
      </c>
      <c r="AN11" s="314" t="s">
        <v>107</v>
      </c>
    </row>
    <row r="12" spans="1:40" ht="12.75" customHeight="1">
      <c r="B12" s="259"/>
      <c r="C12" s="258"/>
      <c r="D12" s="258"/>
      <c r="E12" s="258"/>
      <c r="F12" s="258"/>
      <c r="G12" s="258"/>
      <c r="H12" s="258"/>
      <c r="I12" s="258"/>
      <c r="J12" s="258"/>
      <c r="K12" s="259"/>
      <c r="L12" s="259"/>
      <c r="M12" s="270"/>
      <c r="N12" s="259"/>
      <c r="O12" s="259"/>
      <c r="P12" s="259"/>
      <c r="Q12" s="259"/>
      <c r="R12" s="270"/>
      <c r="S12" s="259"/>
      <c r="T12" s="259"/>
      <c r="U12" s="259"/>
      <c r="V12" s="259"/>
      <c r="W12" s="270"/>
      <c r="X12" s="259"/>
      <c r="Y12" s="259"/>
      <c r="Z12" s="259"/>
      <c r="AA12" s="259"/>
      <c r="AB12" s="270"/>
      <c r="AC12" s="270"/>
      <c r="AD12" s="259"/>
      <c r="AE12" s="258"/>
      <c r="AF12" s="288"/>
      <c r="AG12" s="287"/>
      <c r="AL12" s="316" t="s">
        <v>108</v>
      </c>
      <c r="AN12" s="314" t="s">
        <v>109</v>
      </c>
    </row>
    <row r="13" spans="1:40" s="171" customFormat="1" ht="12.75" customHeight="1">
      <c r="A13" s="286"/>
      <c r="B13" s="310" t="s">
        <v>36</v>
      </c>
      <c r="C13" s="307">
        <f>+Tech!C13+HC!C13+'Cons. Disc.'!C13+'Cons. Staples'!C13+Industrials!C13+Financials!C13+Energy!C13+'Comm Svcs'!C13+Materials!C13+Utilities!C13+'Real Estate'!C13</f>
        <v>883690.01400858676</v>
      </c>
      <c r="D13" s="307">
        <f>+Tech!D13+HC!D13+'Cons. Disc.'!D13+'Cons. Staples'!D13+Industrials!D13+Financials!D13+Energy!D13+'Comm Svcs'!D13+Materials!D13+Utilities!D13+'Real Estate'!D13</f>
        <v>977624.49514972139</v>
      </c>
      <c r="E13" s="307">
        <f>+Tech!E13+HC!E13+'Cons. Disc.'!E13+'Cons. Staples'!E13+Industrials!E13+Financials!E13+Energy!E13+'Comm Svcs'!E13+Materials!E13+Utilities!E13+'Real Estate'!E13</f>
        <v>914289.26531655702</v>
      </c>
      <c r="F13" s="307">
        <f>+Tech!F13+HC!F13+'Cons. Disc.'!F13+'Cons. Staples'!F13+Industrials!F13+Financials!F13+Energy!F13+'Comm Svcs'!F13+Materials!F13+Utilities!F13+'Real Estate'!F13</f>
        <v>840530.99256122834</v>
      </c>
      <c r="G13" s="307">
        <f>+Tech!G13+HC!G13+'Cons. Disc.'!G13+'Cons. Staples'!G13+Industrials!G13+Financials!G13+Energy!G13+'Comm Svcs'!G13+Materials!G13+Utilities!G13+'Real Estate'!G13</f>
        <v>1072196.7940991372</v>
      </c>
      <c r="H13" s="307">
        <f>+Tech!H13+HC!H13+'Cons. Disc.'!H13+'Cons. Staples'!H13+Industrials!H13+Financials!H13+Energy!H13+'Comm Svcs'!H13+Materials!H13+Utilities!H13+'Real Estate'!H13</f>
        <v>1351142.5320146263</v>
      </c>
      <c r="I13" s="307">
        <f>+Tech!I13+HC!I13+'Cons. Disc.'!I13+'Cons. Staples'!I13+Industrials!I13+Financials!I13+Energy!I13+'Comm Svcs'!I13+Materials!I13+Utilities!I13+'Real Estate'!I13</f>
        <v>1416465.334156533</v>
      </c>
      <c r="J13" s="307">
        <f>+Tech!J13+HC!J13+'Cons. Disc.'!J13+'Cons. Staples'!J13+Industrials!J13+Financials!J13+Energy!J13+'Comm Svcs'!J13+Materials!J13+Utilities!J13+'Real Estate'!J13</f>
        <v>1457864.3026576885</v>
      </c>
      <c r="K13" s="309">
        <f>+Tech!K13+HC!K13+'Cons. Disc.'!K13+'Cons. Staples'!K13+Industrials!K13+Financials!K13+Energy!K13+'Comm Svcs'!K13+Materials!K13+Utilities!K13+'Real Estate'!K13</f>
        <v>1517990.9477423388</v>
      </c>
      <c r="L13" s="309">
        <f>+Tech!L13+HC!L13+'Cons. Disc.'!L13+'Cons. Staples'!L13+Industrials!L13+Financials!L13+Energy!L13+'Comm Svcs'!L13+Materials!L13+Utilities!L13+'Real Estate'!L13</f>
        <v>1474878.0736860498</v>
      </c>
      <c r="M13" s="308">
        <f>+Tech!M13+HC!M13+'Cons. Disc.'!M13+'Cons. Staples'!M13+Industrials!M13+Financials!M13+Energy!M13+'Comm Svcs'!M13+Materials!M13+Utilities!M13+'Real Estate'!M13</f>
        <v>1513166.235058771</v>
      </c>
      <c r="N13" s="309">
        <f>+Tech!N13+HC!N13+'Cons. Disc.'!N13+'Cons. Staples'!N13+Industrials!N13+Financials!N13+Energy!N13+'Comm Svcs'!N13+Materials!N13+Utilities!N13+'Real Estate'!N13</f>
        <v>369962.34073090792</v>
      </c>
      <c r="O13" s="309">
        <f>+Tech!O13+HC!O13+'Cons. Disc.'!O13+'Cons. Staples'!O13+Industrials!O13+Financials!O13+Energy!O13+'Comm Svcs'!O13+Materials!O13+Utilities!O13+'Real Estate'!O13</f>
        <v>392948.98510925483</v>
      </c>
      <c r="P13" s="309">
        <f>+Tech!P13+HC!P13+'Cons. Disc.'!P13+'Cons. Staples'!P13+Industrials!P13+Financials!P13+Energy!P13+'Comm Svcs'!P13+Materials!P13+Utilities!P13+'Real Estate'!P13</f>
        <v>403852.84057776153</v>
      </c>
      <c r="Q13" s="309">
        <f>+Tech!Q13+HC!Q13+'Cons. Disc.'!Q13+'Cons. Staples'!Q13+Industrials!Q13+Financials!Q13+Energy!Q13+'Comm Svcs'!Q13+Materials!Q13+Utilities!Q13+'Real Estate'!Q13</f>
        <v>409610.74279831455</v>
      </c>
      <c r="R13" s="308">
        <f>+Tech!R13+HC!R13+'Cons. Disc.'!R13+'Cons. Staples'!R13+Industrials!R13+Financials!R13+Energy!R13+'Comm Svcs'!R13+Materials!R13+Utilities!R13+'Real Estate'!R13</f>
        <v>1623307.5818571842</v>
      </c>
      <c r="S13" s="309">
        <f>+Tech!S13+HC!S13+'Cons. Disc.'!S13+'Cons. Staples'!S13+Industrials!S13+Financials!S13+Energy!S13+'Comm Svcs'!S13+Materials!S13+Utilities!S13+'Real Estate'!S13</f>
        <v>421459.55526221683</v>
      </c>
      <c r="T13" s="309">
        <f>+Tech!T13+HC!T13+'Cons. Disc.'!T13+'Cons. Staples'!T13+Industrials!T13+Financials!T13+Energy!T13+'Comm Svcs'!T13+Materials!T13+Utilities!T13+'Real Estate'!T13</f>
        <v>437568.4344997913</v>
      </c>
      <c r="U13" s="309">
        <f>+Tech!U13+HC!U13+'Cons. Disc.'!U13+'Cons. Staples'!U13+Industrials!U13+Financials!U13+Energy!U13+'Comm Svcs'!U13+Materials!U13+Utilities!U13+'Real Estate'!U13</f>
        <v>458634.23655127437</v>
      </c>
      <c r="V13" s="309">
        <f>+Tech!V13+HC!V13+'Cons. Disc.'!V13+'Cons. Staples'!V13+Industrials!V13+Financials!V13+Energy!V13+'Comm Svcs'!V13+Materials!V13+Utilities!V13+'Real Estate'!V13</f>
        <v>429046.44948348874</v>
      </c>
      <c r="W13" s="308">
        <f>+Tech!W13+HC!W13+'Cons. Disc.'!W13+'Cons. Staples'!W13+Industrials!W13+Financials!W13+Energy!W13+'Comm Svcs'!W13+Materials!W13+Utilities!W13+'Real Estate'!W13</f>
        <v>1827234.5292295201</v>
      </c>
      <c r="X13" s="309">
        <f>+Tech!X13+HC!X13+'Cons. Disc.'!X13+'Cons. Staples'!X13+Industrials!X13+Financials!X13+Energy!X13+'Comm Svcs'!X13+Materials!X13+Utilities!X13+'Real Estate'!X13</f>
        <v>424992.30540658097</v>
      </c>
      <c r="Y13" s="309">
        <f>+Tech!Y13+HC!Y13+'Cons. Disc.'!Y13+'Cons. Staples'!Y13+Industrials!Y13+Financials!Y13+Energy!Y13+'Comm Svcs'!Y13+Materials!Y13+Utilities!Y13+'Real Estate'!Y13</f>
        <v>444527.04895857885</v>
      </c>
      <c r="Z13" s="309">
        <f>+Tech!Z13+HC!Z13+'Cons. Disc.'!Z13+'Cons. Staples'!Z13+Industrials!Z13+Financials!Z13+Energy!Z13+'Comm Svcs'!Z13+Materials!Z13+Utilities!Z13+'Real Estate'!Z13</f>
        <v>457711.65755293227</v>
      </c>
      <c r="AA13" s="309">
        <f>+Tech!AA13+HC!AA13+'Cons. Disc.'!AA13+'Cons. Staples'!AA13+Industrials!AA13+Financials!AA13+Energy!AA13+'Comm Svcs'!AA13+Materials!AA13+Utilities!AA13+'Real Estate'!AA13</f>
        <v>461838.76776736986</v>
      </c>
      <c r="AB13" s="308">
        <f>+Tech!AB13+HC!AB13+'Cons. Disc.'!AB13+'Cons. Staples'!AB13+Industrials!AB13+Financials!AB13+Energy!AB13+'Comm Svcs'!AB13+Materials!AB13+Utilities!AB13+'Real Estate'!AB13</f>
        <v>1844547.9810283408</v>
      </c>
      <c r="AC13" s="308">
        <f>+Tech!AC13+HC!AC13+'Cons. Disc.'!AC13+'Cons. Staples'!AC13+Industrials!AC13+Financials!AC13+Energy!AC13+'Comm Svcs'!AC13+Materials!AC13+Utilities!AC13+'Real Estate'!AC13</f>
        <v>2003383.0392340852</v>
      </c>
      <c r="AD13" s="300"/>
      <c r="AE13" s="307">
        <f>+Tech!AE13+HC!AE13+'Cons. Disc.'!AE13+'Cons. Staples'!AE13+Industrials!AE13+Financials!AE13+Energy!AE13+'Comm Svcs'!AE13+Materials!AE13+Utilities!AE13+'Real Estate'!AE13</f>
        <v>1827234.5292295201</v>
      </c>
      <c r="AF13" s="306">
        <f>+Tech!AF13+HC!AF13+'Cons. Disc.'!AF13+'Cons. Staples'!AF13+Industrials!AF13+Financials!AF13+Energy!AF13+'Comm Svcs'!AF13+Materials!AF13+Utilities!AF13+'Real Estate'!AF13</f>
        <v>1859833.283823706</v>
      </c>
      <c r="AG13" s="305">
        <f>+Tech!AG13+HC!AG13+'Cons. Disc.'!AG13+'Cons. Staples'!AG13+Industrials!AG13+Financials!AG13+Energy!AG13+'Comm Svcs'!AG13+Materials!AG13+Utilities!AG13+'Real Estate'!AG13</f>
        <v>1993045.5110550204</v>
      </c>
      <c r="AI13" s="245">
        <f>+AF13/AB13-1</f>
        <v>8.2867471882426269E-3</v>
      </c>
      <c r="AJ13" s="245">
        <f>+AG13/AC13-1</f>
        <v>-5.1600357877727987E-3</v>
      </c>
      <c r="AL13" s="316" t="s">
        <v>110</v>
      </c>
      <c r="AN13" s="314" t="s">
        <v>111</v>
      </c>
    </row>
    <row r="14" spans="1:40" s="315" customFormat="1" ht="12.75" customHeight="1">
      <c r="A14" s="278"/>
      <c r="B14" s="243" t="s">
        <v>57</v>
      </c>
      <c r="C14" s="239">
        <v>0.14470903972546537</v>
      </c>
      <c r="D14" s="239">
        <v>0.14381632130874955</v>
      </c>
      <c r="E14" s="239">
        <v>0.12378735795288499</v>
      </c>
      <c r="F14" s="239">
        <v>0.12533133695117404</v>
      </c>
      <c r="G14" s="239">
        <v>0.14675589254328825</v>
      </c>
      <c r="H14" s="239">
        <v>0.15900424051484988</v>
      </c>
      <c r="I14" s="239">
        <v>0.15931399188213749</v>
      </c>
      <c r="J14" s="239">
        <v>0.1594235269586789</v>
      </c>
      <c r="K14" s="277">
        <v>0.15986595161732214</v>
      </c>
      <c r="L14" s="277">
        <v>0.16352093969548101</v>
      </c>
      <c r="M14" s="274">
        <v>0.16170657711496184</v>
      </c>
      <c r="N14" s="277">
        <v>0.15958377719838174</v>
      </c>
      <c r="O14" s="277">
        <v>0.16202668913210969</v>
      </c>
      <c r="P14" s="277">
        <v>0.16222102744712069</v>
      </c>
      <c r="Q14" s="277">
        <v>0.15437770964334985</v>
      </c>
      <c r="R14" s="274">
        <v>0.16386253019328068</v>
      </c>
      <c r="S14" s="277">
        <v>0.16547859845567384</v>
      </c>
      <c r="T14" s="277">
        <v>0.16582954321578958</v>
      </c>
      <c r="U14" s="277">
        <v>0.17052926214387762</v>
      </c>
      <c r="V14" s="277">
        <v>0.15426289518691105</v>
      </c>
      <c r="W14" s="274">
        <v>0.16792270797770842</v>
      </c>
      <c r="X14" s="277">
        <v>0.1590773509621099</v>
      </c>
      <c r="Y14" s="277">
        <v>0.16057161158445676</v>
      </c>
      <c r="Z14" s="277">
        <v>0.16317765728346817</v>
      </c>
      <c r="AA14" s="277">
        <v>0.15956216154247368</v>
      </c>
      <c r="AB14" s="274">
        <f>+AB13/AB3</f>
        <v>0.16158498049208062</v>
      </c>
      <c r="AC14" s="274">
        <f>+AC13/AC3</f>
        <v>0.16699577046678468</v>
      </c>
      <c r="AD14" s="240"/>
      <c r="AE14" s="239">
        <f>INDEX(C14:AD14,1,MATCH(AE$2,$C$2:$AD$2,0))</f>
        <v>0.16792270797770842</v>
      </c>
      <c r="AF14" s="273">
        <f>+AF13/AF3</f>
        <v>0.1628238558494759</v>
      </c>
      <c r="AG14" s="272">
        <f>+AG13/AG3</f>
        <v>0.16644719677238928</v>
      </c>
      <c r="AH14" s="234"/>
      <c r="AI14" s="234"/>
      <c r="AJ14" s="234"/>
      <c r="AL14" s="316" t="s">
        <v>112</v>
      </c>
      <c r="AM14" s="168"/>
      <c r="AN14" s="314" t="s">
        <v>113</v>
      </c>
    </row>
    <row r="15" spans="1:40" s="315" customFormat="1" ht="12.75" customHeight="1">
      <c r="A15" s="313"/>
      <c r="B15" s="243" t="s">
        <v>56</v>
      </c>
      <c r="C15" s="237"/>
      <c r="D15" s="237">
        <f t="shared" ref="D15:M15" si="5">+(D13-C13)/(D$3-C$3)</f>
        <v>0.16230325665380735</v>
      </c>
      <c r="E15" s="237">
        <f t="shared" si="5"/>
        <v>-0.14039984365969199</v>
      </c>
      <c r="F15" s="237">
        <f t="shared" si="5"/>
        <v>0.11655495694591303</v>
      </c>
      <c r="G15" s="237">
        <f t="shared" si="5"/>
        <v>0.34818289311168532</v>
      </c>
      <c r="H15" s="237">
        <f t="shared" si="5"/>
        <v>0.40241610184684751</v>
      </c>
      <c r="I15" s="237">
        <f t="shared" si="5"/>
        <v>0.20263551227098855</v>
      </c>
      <c r="J15" s="237">
        <f t="shared" si="5"/>
        <v>0.1946358988549933</v>
      </c>
      <c r="K15" s="242">
        <f t="shared" si="5"/>
        <v>0.18085994938851888</v>
      </c>
      <c r="L15" s="242">
        <f t="shared" si="5"/>
        <v>0.11870083095646843</v>
      </c>
      <c r="M15" s="241">
        <f t="shared" si="5"/>
        <v>0.19578708530987024</v>
      </c>
      <c r="N15" s="242"/>
      <c r="O15" s="242"/>
      <c r="P15" s="242"/>
      <c r="Q15" s="242"/>
      <c r="R15" s="241">
        <f t="shared" ref="R15:AB15" si="6">+(R13-M13)/(R$3-M$3)</f>
        <v>0.14967033353506334</v>
      </c>
      <c r="S15" s="242">
        <f t="shared" si="6"/>
        <v>0.25247319323086376</v>
      </c>
      <c r="T15" s="242">
        <f t="shared" si="6"/>
        <v>0.19624158043957832</v>
      </c>
      <c r="U15" s="242">
        <f t="shared" si="6"/>
        <v>0.2456737594705907</v>
      </c>
      <c r="V15" s="242">
        <f t="shared" si="6"/>
        <v>0.12660270873861265</v>
      </c>
      <c r="W15" s="241">
        <f t="shared" si="6"/>
        <v>0.26252761226638377</v>
      </c>
      <c r="X15" s="242">
        <f t="shared" si="6"/>
        <v>2.5638175008710525E-2</v>
      </c>
      <c r="Y15" s="242">
        <f t="shared" si="6"/>
        <v>5.8125024574570874E-2</v>
      </c>
      <c r="Z15" s="242">
        <f t="shared" si="6"/>
        <v>-8.8438609526087075E-3</v>
      </c>
      <c r="AA15" s="242">
        <f t="shared" si="6"/>
        <v>0.43864210658039077</v>
      </c>
      <c r="AB15" s="241">
        <f t="shared" si="6"/>
        <v>3.3774158064097788E-2</v>
      </c>
      <c r="AC15" s="241">
        <f>+(AC13-AB13)/(AC$3-AB$3)</f>
        <v>0.27325689431869088</v>
      </c>
      <c r="AD15" s="317"/>
      <c r="AE15" s="237">
        <f>INDEX(C15:AD15,1,MATCH(AE$2,$C$2:$AD$2,0))</f>
        <v>0.26252761226638377</v>
      </c>
      <c r="AF15" s="276">
        <f>+(AF13-AE13)/(AF$3-AE$3)</f>
        <v>6.2732764376257896E-2</v>
      </c>
      <c r="AG15" s="275">
        <f>+(AG13-AF13)/(AG$3-AF$3)</f>
        <v>0.24146774072252195</v>
      </c>
      <c r="AH15" s="311"/>
      <c r="AI15" s="311"/>
      <c r="AJ15" s="311"/>
      <c r="AL15" s="316" t="s">
        <v>114</v>
      </c>
      <c r="AN15" s="314" t="s">
        <v>115</v>
      </c>
    </row>
    <row r="16" spans="1:40" ht="12.75" customHeight="1">
      <c r="B16" s="259"/>
      <c r="C16" s="258"/>
      <c r="D16" s="258"/>
      <c r="E16" s="258"/>
      <c r="F16" s="258"/>
      <c r="G16" s="258"/>
      <c r="H16" s="258"/>
      <c r="I16" s="258"/>
      <c r="J16" s="258"/>
      <c r="K16" s="259"/>
      <c r="L16" s="259"/>
      <c r="M16" s="270"/>
      <c r="N16" s="259"/>
      <c r="O16" s="259"/>
      <c r="P16" s="259"/>
      <c r="Q16" s="259"/>
      <c r="R16" s="270"/>
      <c r="S16" s="259"/>
      <c r="T16" s="259"/>
      <c r="U16" s="259"/>
      <c r="V16" s="259"/>
      <c r="W16" s="270"/>
      <c r="X16" s="259"/>
      <c r="Y16" s="259"/>
      <c r="Z16" s="259"/>
      <c r="AA16" s="259"/>
      <c r="AB16" s="270"/>
      <c r="AC16" s="270"/>
      <c r="AD16" s="259"/>
      <c r="AE16" s="258"/>
      <c r="AF16" s="288"/>
      <c r="AG16" s="287"/>
      <c r="AL16" s="316"/>
      <c r="AM16" s="315"/>
      <c r="AN16" s="314"/>
    </row>
    <row r="17" spans="1:45" ht="12.75" customHeight="1" thickBot="1">
      <c r="A17" s="286"/>
      <c r="B17" s="259" t="s">
        <v>35</v>
      </c>
      <c r="C17" s="268">
        <f>+Tech!C17+HC!C17+'Cons. Disc.'!C17+'Cons. Staples'!C17+Industrials!C17+Financials!C17+Energy!C17+'Comm Svcs'!C17+Materials!C17+Utilities!C17+'Real Estate'!C17</f>
        <v>265330.38299906411</v>
      </c>
      <c r="D17" s="268">
        <f>+Tech!D17+HC!D17+'Cons. Disc.'!D17+'Cons. Staples'!D17+Industrials!D17+Financials!D17+Energy!D17+'Comm Svcs'!D17+Materials!D17+Utilities!D17+'Real Estate'!D17</f>
        <v>253224.83027906422</v>
      </c>
      <c r="E17" s="268">
        <f>+Tech!E17+HC!E17+'Cons. Disc.'!E17+'Cons. Staples'!E17+Industrials!E17+Financials!E17+Energy!E17+'Comm Svcs'!E17+Materials!E17+Utilities!E17+'Real Estate'!E17</f>
        <v>208378.28540200682</v>
      </c>
      <c r="F17" s="268">
        <f>+Tech!F17+HC!F17+'Cons. Disc.'!F17+'Cons. Staples'!F17+Industrials!F17+Financials!F17+Energy!F17+'Comm Svcs'!F17+Materials!F17+Utilities!F17+'Real Estate'!F17</f>
        <v>193950.04561525537</v>
      </c>
      <c r="G17" s="268">
        <f>+Tech!G17+HC!G17+'Cons. Disc.'!G17+'Cons. Staples'!G17+Industrials!G17+Financials!G17+Energy!G17+'Comm Svcs'!G17+Materials!G17+Utilities!G17+'Real Estate'!G17</f>
        <v>182225.08817206434</v>
      </c>
      <c r="H17" s="268">
        <f>+Tech!H17+HC!H17+'Cons. Disc.'!H17+'Cons. Staples'!H17+Industrials!H17+Financials!H17+Energy!H17+'Comm Svcs'!H17+Materials!H17+Utilities!H17+'Real Estate'!H17</f>
        <v>179005.09106572441</v>
      </c>
      <c r="I17" s="268">
        <f>+Tech!I17+HC!I17+'Cons. Disc.'!I17+'Cons. Staples'!I17+Industrials!I17+Financials!I17+Energy!I17+'Comm Svcs'!I17+Materials!I17+Utilities!I17+'Real Estate'!I17</f>
        <v>170683.77359755622</v>
      </c>
      <c r="J17" s="268">
        <f>+Tech!J17+HC!J17+'Cons. Disc.'!J17+'Cons. Staples'!J17+Industrials!J17+Financials!J17+Energy!J17+'Comm Svcs'!J17+Materials!J17+Utilities!J17+'Real Estate'!J17</f>
        <v>160837.19108735322</v>
      </c>
      <c r="K17" s="266">
        <f>+Tech!K17+HC!K17+'Cons. Disc.'!K17+'Cons. Staples'!K17+Industrials!K17+Financials!K17+Energy!K17+'Comm Svcs'!K17+Materials!K17+Utilities!K17+'Real Estate'!K17</f>
        <v>156926.8424227722</v>
      </c>
      <c r="L17" s="266">
        <f>+Tech!L17+HC!L17+'Cons. Disc.'!L17+'Cons. Staples'!L17+Industrials!L17+Financials!L17+Energy!L17+'Comm Svcs'!L17+Materials!L17+Utilities!L17+'Real Estate'!L17</f>
        <v>165944.55204008403</v>
      </c>
      <c r="M17" s="267">
        <f>+Tech!M17+HC!M17+'Cons. Disc.'!M17+'Cons. Staples'!M17+Industrials!M17+Financials!M17+Energy!M17+'Comm Svcs'!M17+Materials!M17+Utilities!M17+'Real Estate'!M17</f>
        <v>187828.70347751825</v>
      </c>
      <c r="N17" s="266">
        <f>+Tech!N17+HC!N17+'Cons. Disc.'!N17+'Cons. Staples'!N17+Industrials!N17+Financials!N17+Energy!N17+'Comm Svcs'!N17+Materials!N17+Utilities!N17+'Real Estate'!N17</f>
        <v>50212.805423698912</v>
      </c>
      <c r="O17" s="266">
        <f>+Tech!O17+HC!O17+'Cons. Disc.'!O17+'Cons. Staples'!O17+Industrials!O17+Financials!O17+Energy!O17+'Comm Svcs'!O17+Materials!O17+Utilities!O17+'Real Estate'!O17</f>
        <v>52347.792770926455</v>
      </c>
      <c r="P17" s="266">
        <f>+Tech!P17+HC!P17+'Cons. Disc.'!P17+'Cons. Staples'!P17+Industrials!P17+Financials!P17+Energy!P17+'Comm Svcs'!P17+Materials!P17+Utilities!P17+'Real Estate'!P17</f>
        <v>53832.764372388629</v>
      </c>
      <c r="Q17" s="266">
        <f>+Tech!Q17+HC!Q17+'Cons. Disc.'!Q17+'Cons. Staples'!Q17+Industrials!Q17+Financials!Q17+Energy!Q17+'Comm Svcs'!Q17+Materials!Q17+Utilities!Q17+'Real Estate'!Q17</f>
        <v>56009.362813356267</v>
      </c>
      <c r="R17" s="267">
        <f>+Tech!R17+HC!R17+'Cons. Disc.'!R17+'Cons. Staples'!R17+Industrials!R17+Financials!R17+Energy!R17+'Comm Svcs'!R17+Materials!R17+Utilities!R17+'Real Estate'!R17</f>
        <v>210427.74185565903</v>
      </c>
      <c r="S17" s="266">
        <f>+Tech!S17+HC!S17+'Cons. Disc.'!S17+'Cons. Staples'!S17+Industrials!S17+Financials!S17+Energy!S17+'Comm Svcs'!S17+Materials!S17+Utilities!S17+'Real Estate'!S17</f>
        <v>56779.054786066743</v>
      </c>
      <c r="T17" s="266">
        <f>+Tech!T17+HC!T17+'Cons. Disc.'!T17+'Cons. Staples'!T17+Industrials!T17+Financials!T17+Energy!T17+'Comm Svcs'!T17+Materials!T17+Utilities!T17+'Real Estate'!T17</f>
        <v>60084.898442912934</v>
      </c>
      <c r="U17" s="266">
        <f>+Tech!U17+HC!U17+'Cons. Disc.'!U17+'Cons. Staples'!U17+Industrials!U17+Financials!U17+Energy!U17+'Comm Svcs'!U17+Materials!U17+Utilities!U17+'Real Estate'!U17</f>
        <v>61176.50837964176</v>
      </c>
      <c r="V17" s="266">
        <f>+Tech!V17+HC!V17+'Cons. Disc.'!V17+'Cons. Staples'!V17+Industrials!V17+Financials!V17+Energy!V17+'Comm Svcs'!V17+Materials!V17+Utilities!V17+'Real Estate'!V17</f>
        <v>62976.790485994512</v>
      </c>
      <c r="W17" s="267">
        <f>+Tech!W17+HC!W17+'Cons. Disc.'!W17+'Cons. Staples'!W17+Industrials!W17+Financials!W17+Energy!W17+'Comm Svcs'!W17+Materials!W17+Utilities!W17+'Real Estate'!W17</f>
        <v>245226.23321431217</v>
      </c>
      <c r="X17" s="266">
        <f>+Tech!X17+HC!X17+'Cons. Disc.'!X17+'Cons. Staples'!X17+Industrials!X17+Financials!X17+Energy!X17+'Comm Svcs'!X17+Materials!X17+Utilities!X17+'Real Estate'!X17</f>
        <v>65545.114082755987</v>
      </c>
      <c r="Y17" s="266">
        <f>+Tech!Y17+HC!Y17+'Cons. Disc.'!Y17+'Cons. Staples'!Y17+Industrials!Y17+Financials!Y17+Energy!Y17+'Comm Svcs'!Y17+Materials!Y17+Utilities!Y17+'Real Estate'!Y17</f>
        <v>66428.886858578568</v>
      </c>
      <c r="Z17" s="266"/>
      <c r="AA17" s="266"/>
      <c r="AB17" s="267"/>
      <c r="AC17" s="267"/>
      <c r="AD17" s="259"/>
      <c r="AE17" s="268">
        <f>+Tech!AE17+HC!AE17+'Cons. Disc.'!AE17+'Cons. Staples'!AE17+Industrials!AE17+Financials!AE17+Energy!AE17+'Comm Svcs'!AE17+Materials!AE17+Utilities!AE17+'Real Estate'!AE17</f>
        <v>245226.23321431217</v>
      </c>
      <c r="AF17" s="290">
        <f>+Tech!AF17+HC!AF17+'Cons. Disc.'!AF17+'Cons. Staples'!AF17+Industrials!AF17+Financials!AF17+Energy!AF17+'Comm Svcs'!AF17+Materials!AF17+Utilities!AF17+'Real Estate'!AF17</f>
        <v>270052.89946821978</v>
      </c>
      <c r="AG17" s="289">
        <f>+Tech!AG17+HC!AG17+'Cons. Disc.'!AG17+'Cons. Staples'!AG17+Industrials!AG17+Financials!AG17+Energy!AG17+'Comm Svcs'!AG17+Materials!AG17+Utilities!AG17+'Real Estate'!AG17</f>
        <v>273112.19945137249</v>
      </c>
    </row>
    <row r="18" spans="1:45" ht="12.75" customHeight="1">
      <c r="A18" s="313"/>
      <c r="B18" s="243" t="s">
        <v>55</v>
      </c>
      <c r="C18" s="237">
        <v>5.6844060772954709E-2</v>
      </c>
      <c r="D18" s="237">
        <v>4.4937360816657661E-2</v>
      </c>
      <c r="E18" s="237">
        <v>3.8125271780230716E-2</v>
      </c>
      <c r="F18" s="237">
        <v>3.046543396760543E-2</v>
      </c>
      <c r="G18" s="237">
        <v>2.890969929959402E-2</v>
      </c>
      <c r="H18" s="237">
        <v>2.8326528358891538E-2</v>
      </c>
      <c r="I18" s="237">
        <v>2.7755354606287655E-2</v>
      </c>
      <c r="J18" s="237">
        <v>2.6281140113099264E-2</v>
      </c>
      <c r="K18" s="242">
        <v>2.4634319103166845E-2</v>
      </c>
      <c r="L18" s="242">
        <v>2.4943098366852833E-2</v>
      </c>
      <c r="M18" s="241">
        <v>2.6550663290595595E-2</v>
      </c>
      <c r="N18" s="242">
        <v>6.9421883577387017E-3</v>
      </c>
      <c r="O18" s="242">
        <v>7.0419759862400157E-3</v>
      </c>
      <c r="P18" s="242">
        <v>7.0687315186943878E-3</v>
      </c>
      <c r="Q18" s="242">
        <v>7.2390312349834354E-3</v>
      </c>
      <c r="R18" s="241">
        <v>2.8338393195141389E-2</v>
      </c>
      <c r="S18" s="242">
        <v>7.2657070291210074E-3</v>
      </c>
      <c r="T18" s="242">
        <v>7.6260094174642684E-3</v>
      </c>
      <c r="U18" s="242">
        <v>7.7458904411681091E-3</v>
      </c>
      <c r="V18" s="242">
        <v>8.3702507531501526E-3</v>
      </c>
      <c r="W18" s="241">
        <v>3.1087714251626188E-2</v>
      </c>
      <c r="X18" s="242">
        <v>7.8844446575694876E-3</v>
      </c>
      <c r="Y18" s="242">
        <v>7.6433321164779602E-3</v>
      </c>
      <c r="Z18" s="242"/>
      <c r="AA18" s="242"/>
      <c r="AB18" s="241"/>
      <c r="AC18" s="241"/>
      <c r="AD18" s="259"/>
      <c r="AE18" s="237">
        <f>INDEX(C18:AD18,1,MATCH(AE$2,$C$2:$AD$2,0))</f>
        <v>3.1087714251626188E-2</v>
      </c>
      <c r="AF18" s="276">
        <f>+AF17/AF57</f>
        <v>3.083645028669945E-2</v>
      </c>
      <c r="AG18" s="275">
        <f>+AG17/AG57</f>
        <v>3.1185781665952761E-2</v>
      </c>
      <c r="AH18" s="311"/>
      <c r="AI18" s="311"/>
      <c r="AJ18" s="311"/>
      <c r="AL18" s="503" t="s">
        <v>116</v>
      </c>
      <c r="AM18" s="504"/>
      <c r="AN18" s="504"/>
      <c r="AO18" s="504"/>
      <c r="AP18" s="504"/>
      <c r="AQ18" s="504"/>
      <c r="AR18" s="504"/>
      <c r="AS18" s="505"/>
    </row>
    <row r="19" spans="1:45" ht="12.75" customHeight="1">
      <c r="A19" s="286"/>
      <c r="B19" s="259" t="s">
        <v>34</v>
      </c>
      <c r="C19" s="268">
        <f>+Tech!C19+HC!C19+'Cons. Disc.'!C19+'Cons. Staples'!C19+Industrials!C19+Financials!C19+Energy!C19+'Comm Svcs'!C19+Materials!C19+Utilities!C19+'Real Estate'!C19</f>
        <v>26100.306123052847</v>
      </c>
      <c r="D19" s="268">
        <f>+Tech!D19+HC!D19+'Cons. Disc.'!D19+'Cons. Staples'!D19+Industrials!D19+Financials!D19+Energy!D19+'Comm Svcs'!D19+Materials!D19+Utilities!D19+'Real Estate'!D19</f>
        <v>27934.723971471663</v>
      </c>
      <c r="E19" s="268">
        <f>+Tech!E19+HC!E19+'Cons. Disc.'!E19+'Cons. Staples'!E19+Industrials!E19+Financials!E19+Energy!E19+'Comm Svcs'!E19+Materials!E19+Utilities!E19+'Real Estate'!E19</f>
        <v>20706.433748941879</v>
      </c>
      <c r="F19" s="268">
        <f>+Tech!F19+HC!F19+'Cons. Disc.'!F19+'Cons. Staples'!F19+Industrials!F19+Financials!F19+Energy!F19+'Comm Svcs'!F19+Materials!F19+Utilities!F19+'Real Estate'!F19</f>
        <v>11205.619706487645</v>
      </c>
      <c r="G19" s="268">
        <f>+Tech!G19+HC!G19+'Cons. Disc.'!G19+'Cons. Staples'!G19+Industrials!G19+Financials!G19+Energy!G19+'Comm Svcs'!G19+Materials!G19+Utilities!G19+'Real Estate'!G19</f>
        <v>11257.032861153995</v>
      </c>
      <c r="H19" s="268">
        <f>+Tech!H19+HC!H19+'Cons. Disc.'!H19+'Cons. Staples'!H19+Industrials!H19+Financials!H19+Energy!H19+'Comm Svcs'!H19+Materials!H19+Utilities!H19+'Real Estate'!H19</f>
        <v>12523.198862974084</v>
      </c>
      <c r="I19" s="268">
        <f>+Tech!I19+HC!I19+'Cons. Disc.'!I19+'Cons. Staples'!I19+Industrials!I19+Financials!I19+Energy!I19+'Comm Svcs'!I19+Materials!I19+Utilities!I19+'Real Estate'!I19</f>
        <v>12047.626306530545</v>
      </c>
      <c r="J19" s="268">
        <f>+Tech!J19+HC!J19+'Cons. Disc.'!J19+'Cons. Staples'!J19+Industrials!J19+Financials!J19+Energy!J19+'Comm Svcs'!J19+Materials!J19+Utilities!J19+'Real Estate'!J19</f>
        <v>13086.895626192339</v>
      </c>
      <c r="K19" s="266">
        <f>+Tech!K19+HC!K19+'Cons. Disc.'!K19+'Cons. Staples'!K19+Industrials!K19+Financials!K19+Energy!K19+'Comm Svcs'!K19+Materials!K19+Utilities!K19+'Real Estate'!K19</f>
        <v>14419.767034218259</v>
      </c>
      <c r="L19" s="266">
        <f>+Tech!L19+HC!L19+'Cons. Disc.'!L19+'Cons. Staples'!L19+Industrials!L19+Financials!L19+Energy!L19+'Comm Svcs'!L19+Materials!L19+Utilities!L19+'Real Estate'!L19</f>
        <v>16352.30360658123</v>
      </c>
      <c r="M19" s="267">
        <f>+Tech!M19+HC!M19+'Cons. Disc.'!M19+'Cons. Staples'!M19+Industrials!M19+Financials!M19+Energy!M19+'Comm Svcs'!M19+Materials!M19+Utilities!M19+'Real Estate'!M19</f>
        <v>21356.350883274124</v>
      </c>
      <c r="N19" s="266">
        <f>+Tech!N19+HC!N19+'Cons. Disc.'!N19+'Cons. Staples'!N19+Industrials!N19+Financials!N19+Energy!N19+'Comm Svcs'!N19+Materials!N19+Utilities!N19+'Real Estate'!N19</f>
        <v>5720.0126540219981</v>
      </c>
      <c r="O19" s="266">
        <f>+Tech!O19+HC!O19+'Cons. Disc.'!O19+'Cons. Staples'!O19+Industrials!O19+Financials!O19+Energy!O19+'Comm Svcs'!O19+Materials!O19+Utilities!O19+'Real Estate'!O19</f>
        <v>5596.3745014820934</v>
      </c>
      <c r="P19" s="266">
        <f>+Tech!P19+HC!P19+'Cons. Disc.'!P19+'Cons. Staples'!P19+Industrials!P19+Financials!P19+Energy!P19+'Comm Svcs'!P19+Materials!P19+Utilities!P19+'Real Estate'!P19</f>
        <v>6462.9139046603841</v>
      </c>
      <c r="Q19" s="266">
        <f>+Tech!Q19+HC!Q19+'Cons. Disc.'!Q19+'Cons. Staples'!Q19+Industrials!Q19+Financials!Q19+Energy!Q19+'Comm Svcs'!Q19+Materials!Q19+Utilities!Q19+'Real Estate'!Q19</f>
        <v>7004.2909554850403</v>
      </c>
      <c r="R19" s="267">
        <f>+Tech!R19+HC!R19+'Cons. Disc.'!R19+'Cons. Staples'!R19+Industrials!R19+Financials!R19+Energy!R19+'Comm Svcs'!R19+Materials!R19+Utilities!R19+'Real Estate'!R19</f>
        <v>25904.809927697148</v>
      </c>
      <c r="S19" s="266">
        <f>+Tech!S19+HC!S19+'Cons. Disc.'!S19+'Cons. Staples'!S19+Industrials!S19+Financials!S19+Energy!S19+'Comm Svcs'!S19+Materials!S19+Utilities!S19+'Real Estate'!S19</f>
        <v>7308.8821876558532</v>
      </c>
      <c r="T19" s="266">
        <f>+Tech!T19+HC!T19+'Cons. Disc.'!T19+'Cons. Staples'!T19+Industrials!T19+Financials!T19+Energy!T19+'Comm Svcs'!T19+Materials!T19+Utilities!T19+'Real Estate'!T19</f>
        <v>8019.5398801287229</v>
      </c>
      <c r="U19" s="266">
        <f>+Tech!U19+HC!U19+'Cons. Disc.'!U19+'Cons. Staples'!U19+Industrials!U19+Financials!U19+Energy!U19+'Comm Svcs'!U19+Materials!U19+Utilities!U19+'Real Estate'!U19</f>
        <v>8240.1191966945844</v>
      </c>
      <c r="V19" s="266">
        <f>+Tech!V19+HC!V19+'Cons. Disc.'!V19+'Cons. Staples'!V19+Industrials!V19+Financials!V19+Energy!V19+'Comm Svcs'!V19+Materials!V19+Utilities!V19+'Real Estate'!V19</f>
        <v>7623.1031248715099</v>
      </c>
      <c r="W19" s="267">
        <f>+Tech!W19+HC!W19+'Cons. Disc.'!W19+'Cons. Staples'!W19+Industrials!W19+Financials!W19+Energy!W19+'Comm Svcs'!W19+Materials!W19+Utilities!W19+'Real Estate'!W19</f>
        <v>31713.874703706912</v>
      </c>
      <c r="X19" s="266">
        <f>+Tech!X19+HC!X19+'Cons. Disc.'!X19+'Cons. Staples'!X19+Industrials!X19+Financials!X19+Energy!X19+'Comm Svcs'!X19+Materials!X19+Utilities!X19+'Real Estate'!X19</f>
        <v>7890.4365092999506</v>
      </c>
      <c r="Y19" s="266">
        <f>+Tech!Y19+HC!Y19+'Cons. Disc.'!Y19+'Cons. Staples'!Y19+Industrials!Y19+Financials!Y19+Energy!Y19+'Comm Svcs'!Y19+Materials!Y19+Utilities!Y19+'Real Estate'!Y19</f>
        <v>7980.8274567776261</v>
      </c>
      <c r="Z19" s="266"/>
      <c r="AA19" s="266"/>
      <c r="AB19" s="270"/>
      <c r="AC19" s="270"/>
      <c r="AD19" s="259"/>
      <c r="AE19" s="268">
        <f>+Tech!AE19+HC!AE19+'Cons. Disc.'!AE19+'Cons. Staples'!AE19+Industrials!AE19+Financials!AE19+Energy!AE19+'Comm Svcs'!AE19+Materials!AE19+Utilities!AE19+'Real Estate'!AE19</f>
        <v>31713.874703706912</v>
      </c>
      <c r="AF19" s="290">
        <f>+Tech!AF19+HC!AF19+'Cons. Disc.'!AF19+'Cons. Staples'!AF19+Industrials!AF19+Financials!AF19+Energy!AF19+'Comm Svcs'!AF19+Materials!AF19+Utilities!AF19+'Real Estate'!AF19</f>
        <v>38888.339382770951</v>
      </c>
      <c r="AG19" s="289">
        <f>+Tech!AG19+HC!AG19+'Cons. Disc.'!AG19+'Cons. Staples'!AG19+Industrials!AG19+Financials!AG19+Energy!AG19+'Comm Svcs'!AG19+Materials!AG19+Utilities!AG19+'Real Estate'!AG19</f>
        <v>38891.593944793422</v>
      </c>
      <c r="AL19" s="506" t="s">
        <v>117</v>
      </c>
      <c r="AM19" s="507"/>
      <c r="AN19" s="507"/>
      <c r="AO19" s="507"/>
      <c r="AP19" s="507"/>
      <c r="AQ19" s="507"/>
      <c r="AR19" s="507"/>
      <c r="AS19" s="508"/>
    </row>
    <row r="20" spans="1:45" ht="12.75" customHeight="1">
      <c r="A20" s="313"/>
      <c r="B20" s="243" t="s">
        <v>54</v>
      </c>
      <c r="C20" s="237">
        <v>3.5339541553944726E-2</v>
      </c>
      <c r="D20" s="237">
        <v>3.3517953480619006E-2</v>
      </c>
      <c r="E20" s="237">
        <v>2.3053498390695072E-2</v>
      </c>
      <c r="F20" s="237">
        <v>1.2193728671153727E-2</v>
      </c>
      <c r="G20" s="237">
        <v>1.1008150642463086E-2</v>
      </c>
      <c r="H20" s="237">
        <v>1.0814335644149606E-2</v>
      </c>
      <c r="I20" s="237">
        <v>9.6272995836079248E-3</v>
      </c>
      <c r="J20" s="237">
        <v>9.5614816604513795E-3</v>
      </c>
      <c r="K20" s="242">
        <v>1.0174962508370517E-2</v>
      </c>
      <c r="L20" s="242">
        <v>1.0844471406761346E-2</v>
      </c>
      <c r="M20" s="241">
        <v>1.1909397476507743E-2</v>
      </c>
      <c r="N20" s="242">
        <v>3.6052090728060171E-3</v>
      </c>
      <c r="O20" s="242">
        <v>3.4351718419214135E-3</v>
      </c>
      <c r="P20" s="242">
        <v>3.7353564303315304E-3</v>
      </c>
      <c r="Q20" s="242">
        <v>3.4166517549442297E-3</v>
      </c>
      <c r="R20" s="241">
        <v>1.3249183490284262E-2</v>
      </c>
      <c r="S20" s="242">
        <v>4.126784731608572E-3</v>
      </c>
      <c r="T20" s="242">
        <v>4.7984014705610475E-3</v>
      </c>
      <c r="U20" s="242">
        <v>5.1219659840316062E-3</v>
      </c>
      <c r="V20" s="242">
        <v>4.1292356602196057E-3</v>
      </c>
      <c r="W20" s="241">
        <v>1.6521540875240038E-2</v>
      </c>
      <c r="X20" s="242">
        <v>5.0608463613207059E-3</v>
      </c>
      <c r="Y20" s="242">
        <v>5.0730867017196018E-3</v>
      </c>
      <c r="Z20" s="242"/>
      <c r="AA20" s="242"/>
      <c r="AB20" s="241"/>
      <c r="AC20" s="241"/>
      <c r="AD20" s="259"/>
      <c r="AE20" s="237">
        <f>INDEX(C20:AD20,1,MATCH(AE$2,$C$2:$AD$2,0))</f>
        <v>1.6521540875240038E-2</v>
      </c>
      <c r="AF20" s="276">
        <f>+AF19/AF58</f>
        <v>9.242058405360281E-3</v>
      </c>
      <c r="AG20" s="275">
        <f>+AG19/AG58</f>
        <v>9.2428318724913777E-3</v>
      </c>
      <c r="AH20" s="311"/>
      <c r="AI20" s="311"/>
      <c r="AJ20" s="311"/>
      <c r="AL20" s="506" t="s">
        <v>118</v>
      </c>
      <c r="AM20" s="507"/>
      <c r="AN20" s="507"/>
      <c r="AO20" s="507"/>
      <c r="AP20" s="507"/>
      <c r="AQ20" s="507"/>
      <c r="AR20" s="507"/>
      <c r="AS20" s="508"/>
    </row>
    <row r="21" spans="1:45" ht="12.75" customHeight="1">
      <c r="B21" s="259"/>
      <c r="C21" s="258"/>
      <c r="D21" s="258"/>
      <c r="E21" s="258"/>
      <c r="F21" s="258"/>
      <c r="G21" s="258"/>
      <c r="H21" s="258"/>
      <c r="I21" s="258"/>
      <c r="J21" s="258"/>
      <c r="K21" s="259"/>
      <c r="L21" s="259"/>
      <c r="M21" s="270"/>
      <c r="N21" s="259"/>
      <c r="O21" s="259"/>
      <c r="P21" s="259"/>
      <c r="Q21" s="259"/>
      <c r="R21" s="270"/>
      <c r="S21" s="259"/>
      <c r="T21" s="259"/>
      <c r="U21" s="259"/>
      <c r="V21" s="259"/>
      <c r="W21" s="270"/>
      <c r="X21" s="259"/>
      <c r="Y21" s="259"/>
      <c r="Z21" s="259"/>
      <c r="AA21" s="259"/>
      <c r="AB21" s="270"/>
      <c r="AC21" s="270"/>
      <c r="AD21" s="259"/>
      <c r="AE21" s="268"/>
      <c r="AF21" s="290"/>
      <c r="AG21" s="289"/>
      <c r="AL21" s="506" t="s">
        <v>119</v>
      </c>
      <c r="AM21" s="507"/>
      <c r="AN21" s="507"/>
      <c r="AO21" s="507"/>
      <c r="AP21" s="507"/>
      <c r="AQ21" s="507"/>
      <c r="AR21" s="507"/>
      <c r="AS21" s="508"/>
    </row>
    <row r="22" spans="1:45" ht="12.75" customHeight="1">
      <c r="B22" s="259" t="s">
        <v>53</v>
      </c>
      <c r="C22" s="268">
        <f t="shared" ref="C22:Y22" si="7">+C24-(C13-C17+C19)</f>
        <v>298033.49092576071</v>
      </c>
      <c r="D22" s="268">
        <f t="shared" si="7"/>
        <v>255030.43295087107</v>
      </c>
      <c r="E22" s="268">
        <f t="shared" si="7"/>
        <v>35103.916100094328</v>
      </c>
      <c r="F22" s="268">
        <f t="shared" si="7"/>
        <v>94220.767725682817</v>
      </c>
      <c r="G22" s="268">
        <f t="shared" si="7"/>
        <v>150817.44181346043</v>
      </c>
      <c r="H22" s="268">
        <f t="shared" si="7"/>
        <v>36213.25109905866</v>
      </c>
      <c r="I22" s="268">
        <f t="shared" si="7"/>
        <v>35053.503301740158</v>
      </c>
      <c r="J22" s="268">
        <f t="shared" si="7"/>
        <v>27987.312645324972</v>
      </c>
      <c r="K22" s="266">
        <f t="shared" si="7"/>
        <v>20851.899514582008</v>
      </c>
      <c r="L22" s="266">
        <f t="shared" si="7"/>
        <v>30773.344806979876</v>
      </c>
      <c r="M22" s="267">
        <f t="shared" si="7"/>
        <v>23339.446397629101</v>
      </c>
      <c r="N22" s="266">
        <f t="shared" si="7"/>
        <v>12602.107866046135</v>
      </c>
      <c r="O22" s="266">
        <f t="shared" si="7"/>
        <v>8849.4758932507248</v>
      </c>
      <c r="P22" s="266">
        <f t="shared" si="7"/>
        <v>15920.714827534917</v>
      </c>
      <c r="Q22" s="266">
        <f t="shared" si="7"/>
        <v>11587.110992323258</v>
      </c>
      <c r="R22" s="267">
        <f t="shared" si="7"/>
        <v>51203.298322469927</v>
      </c>
      <c r="S22" s="266">
        <f t="shared" si="7"/>
        <v>18595.777399858984</v>
      </c>
      <c r="T22" s="266">
        <f t="shared" si="7"/>
        <v>26270.228176868812</v>
      </c>
      <c r="U22" s="266">
        <f t="shared" si="7"/>
        <v>23437.819493958203</v>
      </c>
      <c r="V22" s="266">
        <f t="shared" si="7"/>
        <v>21989.027183972474</v>
      </c>
      <c r="W22" s="267">
        <f t="shared" si="7"/>
        <v>61200.369217350613</v>
      </c>
      <c r="X22" s="266">
        <f t="shared" si="7"/>
        <v>16180.041828791902</v>
      </c>
      <c r="Y22" s="266">
        <f t="shared" si="7"/>
        <v>25587.924837638158</v>
      </c>
      <c r="Z22" s="266"/>
      <c r="AA22" s="266"/>
      <c r="AB22" s="270"/>
      <c r="AC22" s="270"/>
      <c r="AD22" s="259"/>
      <c r="AE22" s="268">
        <f>+Tech!AE22+HC!AE22+'Cons. Disc.'!AE22+'Cons. Staples'!AE22+Industrials!AE22+Financials!AE22+Energy!AE22+'Comm Svcs'!AE22+Materials!AE22+Utilities!AE22+'Real Estate'!AE22</f>
        <v>61200.369217350948</v>
      </c>
      <c r="AF22" s="290">
        <f>+Tech!AF22+HC!AF22+'Cons. Disc.'!AF22+'Cons. Staples'!AF22+Industrials!AF22+Financials!AF22+Energy!AF22+'Comm Svcs'!AF22+Materials!AF22+Utilities!AF22+'Real Estate'!AF22</f>
        <v>56895.25317103527</v>
      </c>
      <c r="AG22" s="289">
        <f>+Tech!AG22+HC!AG22+'Cons. Disc.'!AG22+'Cons. Staples'!AG22+Industrials!AG22+Financials!AG22+Energy!AG22+'Comm Svcs'!AG22+Materials!AG22+Utilities!AG22+'Real Estate'!AG22</f>
        <v>57986.708782723705</v>
      </c>
      <c r="AL22" s="506"/>
      <c r="AM22" s="507"/>
      <c r="AN22" s="507"/>
      <c r="AO22" s="507"/>
      <c r="AP22" s="507"/>
      <c r="AQ22" s="507"/>
      <c r="AR22" s="507"/>
      <c r="AS22" s="508"/>
    </row>
    <row r="23" spans="1:45" s="171" customFormat="1" ht="12.75" customHeight="1">
      <c r="A23" s="169"/>
      <c r="B23" s="259"/>
      <c r="C23" s="258"/>
      <c r="D23" s="258"/>
      <c r="E23" s="258"/>
      <c r="F23" s="258"/>
      <c r="G23" s="258"/>
      <c r="H23" s="258"/>
      <c r="I23" s="258"/>
      <c r="J23" s="258"/>
      <c r="K23" s="259"/>
      <c r="L23" s="259"/>
      <c r="M23" s="270"/>
      <c r="N23" s="259"/>
      <c r="O23" s="259"/>
      <c r="P23" s="259"/>
      <c r="Q23" s="259"/>
      <c r="R23" s="270"/>
      <c r="S23" s="259"/>
      <c r="T23" s="259"/>
      <c r="U23" s="259"/>
      <c r="V23" s="259"/>
      <c r="W23" s="270"/>
      <c r="X23" s="259"/>
      <c r="Y23" s="259"/>
      <c r="Z23" s="259"/>
      <c r="AA23" s="259"/>
      <c r="AB23" s="270"/>
      <c r="AC23" s="270"/>
      <c r="AD23" s="259"/>
      <c r="AE23" s="258"/>
      <c r="AF23" s="288"/>
      <c r="AG23" s="287"/>
      <c r="AH23" s="168"/>
      <c r="AI23" s="168"/>
      <c r="AJ23" s="168"/>
      <c r="AL23" s="506" t="s">
        <v>120</v>
      </c>
      <c r="AM23" s="507"/>
      <c r="AN23" s="507"/>
      <c r="AO23" s="507"/>
      <c r="AP23" s="507"/>
      <c r="AQ23" s="507"/>
      <c r="AR23" s="507"/>
      <c r="AS23" s="508"/>
    </row>
    <row r="24" spans="1:45" ht="12.75" customHeight="1">
      <c r="A24" s="286"/>
      <c r="B24" s="310" t="s">
        <v>33</v>
      </c>
      <c r="C24" s="307">
        <f>+Tech!C24+HC!C24+'Cons. Disc.'!C24+'Cons. Staples'!C24+Industrials!C24+Financials!C24+Energy!C24+'Comm Svcs'!C24+Materials!C24+Utilities!C24+'Real Estate'!C24</f>
        <v>942493.42805833614</v>
      </c>
      <c r="D24" s="307">
        <f>+Tech!D24+HC!D24+'Cons. Disc.'!D24+'Cons. Staples'!D24+Industrials!D24+Financials!D24+Energy!D24+'Comm Svcs'!D24+Materials!D24+Utilities!D24+'Real Estate'!D24</f>
        <v>1007364.8217929999</v>
      </c>
      <c r="E24" s="307">
        <f>+Tech!E24+HC!E24+'Cons. Disc.'!E24+'Cons. Staples'!E24+Industrials!E24+Financials!E24+Energy!E24+'Comm Svcs'!E24+Materials!E24+Utilities!E24+'Real Estate'!E24</f>
        <v>761721.3297635864</v>
      </c>
      <c r="F24" s="307">
        <f>+Tech!F24+HC!F24+'Cons. Disc.'!F24+'Cons. Staples'!F24+Industrials!F24+Financials!F24+Energy!F24+'Comm Svcs'!F24+Materials!F24+Utilities!F24+'Real Estate'!F24</f>
        <v>752007.33437814342</v>
      </c>
      <c r="G24" s="307">
        <f>+Tech!G24+HC!G24+'Cons. Disc.'!G24+'Cons. Staples'!G24+Industrials!G24+Financials!G24+Energy!G24+'Comm Svcs'!G24+Materials!G24+Utilities!G24+'Real Estate'!G24</f>
        <v>1052046.1806016872</v>
      </c>
      <c r="H24" s="307">
        <f>+Tech!H24+HC!H24+'Cons. Disc.'!H24+'Cons. Staples'!H24+Industrials!H24+Financials!H24+Energy!H24+'Comm Svcs'!H24+Materials!H24+Utilities!H24+'Real Estate'!H24</f>
        <v>1220873.8909109347</v>
      </c>
      <c r="I24" s="307">
        <f>+Tech!I24+HC!I24+'Cons. Disc.'!I24+'Cons. Staples'!I24+Industrials!I24+Financials!I24+Energy!I24+'Comm Svcs'!I24+Materials!I24+Utilities!I24+'Real Estate'!I24</f>
        <v>1292882.6901672476</v>
      </c>
      <c r="J24" s="307">
        <f>+Tech!J24+HC!J24+'Cons. Disc.'!J24+'Cons. Staples'!J24+Industrials!J24+Financials!J24+Energy!J24+'Comm Svcs'!J24+Materials!J24+Utilities!J24+'Real Estate'!J24</f>
        <v>1338101.3198418526</v>
      </c>
      <c r="K24" s="309">
        <f>+Tech!K24+HC!K24+'Cons. Disc.'!K24+'Cons. Staples'!K24+Industrials!K24+Financials!K24+Energy!K24+'Comm Svcs'!K24+Materials!K24+Utilities!K24+'Real Estate'!K24</f>
        <v>1396335.7718683667</v>
      </c>
      <c r="L24" s="309">
        <f>+Tech!L24+HC!L24+'Cons. Disc.'!L24+'Cons. Staples'!L24+Industrials!L24+Financials!L24+Energy!L24+'Comm Svcs'!L24+Materials!L24+Utilities!L24+'Real Estate'!L24</f>
        <v>1356059.1700595268</v>
      </c>
      <c r="M24" s="308">
        <f>+Tech!M24+HC!M24+'Cons. Disc.'!M24+'Cons. Staples'!M24+Industrials!M24+Financials!M24+Energy!M24+'Comm Svcs'!M24+Materials!M24+Utilities!M24+'Real Estate'!M24</f>
        <v>1370033.328862156</v>
      </c>
      <c r="N24" s="309">
        <f>+Tech!N24+HC!N24+'Cons. Disc.'!N24+'Cons. Staples'!N24+Industrials!N24+Financials!N24+Energy!N24+'Comm Svcs'!N24+Materials!N24+Utilities!N24+'Real Estate'!N24</f>
        <v>338071.65582727717</v>
      </c>
      <c r="O24" s="309">
        <f>+Tech!O24+HC!O24+'Cons. Disc.'!O24+'Cons. Staples'!O24+Industrials!O24+Financials!O24+Energy!O24+'Comm Svcs'!O24+Materials!O24+Utilities!O24+'Real Estate'!O24</f>
        <v>355047.04273306124</v>
      </c>
      <c r="P24" s="309">
        <f>+Tech!P24+HC!P24+'Cons. Disc.'!P24+'Cons. Staples'!P24+Industrials!P24+Financials!P24+Energy!P24+'Comm Svcs'!P24+Materials!P24+Utilities!P24+'Real Estate'!P24</f>
        <v>372403.70493756823</v>
      </c>
      <c r="Q24" s="309">
        <f>+Tech!Q24+HC!Q24+'Cons. Disc.'!Q24+'Cons. Staples'!Q24+Industrials!Q24+Financials!Q24+Energy!Q24+'Comm Svcs'!Q24+Materials!Q24+Utilities!Q24+'Real Estate'!Q24</f>
        <v>372192.78193276655</v>
      </c>
      <c r="R24" s="308">
        <f>+Tech!R24+HC!R24+'Cons. Disc.'!R24+'Cons. Staples'!R24+Industrials!R24+Financials!R24+Energy!R24+'Comm Svcs'!R24+Materials!R24+Utilities!R24+'Real Estate'!R24</f>
        <v>1489987.9482516921</v>
      </c>
      <c r="S24" s="309">
        <f>+Tech!S24+HC!S24+'Cons. Disc.'!S24+'Cons. Staples'!S24+Industrials!S24+Financials!S24+Energy!S24+'Comm Svcs'!S24+Materials!S24+Utilities!S24+'Real Estate'!S24</f>
        <v>390585.16006366489</v>
      </c>
      <c r="T24" s="309">
        <f>+Tech!T24+HC!T24+'Cons. Disc.'!T24+'Cons. Staples'!T24+Industrials!T24+Financials!T24+Energy!T24+'Comm Svcs'!T24+Materials!T24+Utilities!T24+'Real Estate'!T24</f>
        <v>411773.3041138759</v>
      </c>
      <c r="U24" s="309">
        <f>+Tech!U24+HC!U24+'Cons. Disc.'!U24+'Cons. Staples'!U24+Industrials!U24+Financials!U24+Energy!U24+'Comm Svcs'!U24+Materials!U24+Utilities!U24+'Real Estate'!U24</f>
        <v>429135.6668622854</v>
      </c>
      <c r="V24" s="309">
        <f>+Tech!V24+HC!V24+'Cons. Disc.'!V24+'Cons. Staples'!V24+Industrials!V24+Financials!V24+Energy!V24+'Comm Svcs'!V24+Materials!V24+Utilities!V24+'Real Estate'!V24</f>
        <v>395681.78930633824</v>
      </c>
      <c r="W24" s="308">
        <f>+Tech!W24+HC!W24+'Cons. Disc.'!W24+'Cons. Staples'!W24+Industrials!W24+Financials!W24+Energy!W24+'Comm Svcs'!W24+Materials!W24+Utilities!W24+'Real Estate'!W24</f>
        <v>1674922.5399362654</v>
      </c>
      <c r="X24" s="309">
        <f>+Tech!X24+HC!X24+'Cons. Disc.'!X24+'Cons. Staples'!X24+Industrials!X24+Financials!X24+Energy!X24+'Comm Svcs'!X24+Materials!X24+Utilities!X24+'Real Estate'!X24</f>
        <v>383517.66966191685</v>
      </c>
      <c r="Y24" s="309">
        <f>+Tech!Y24+HC!Y24+'Cons. Disc.'!Y24+'Cons. Staples'!Y24+Industrials!Y24+Financials!Y24+Energy!Y24+'Comm Svcs'!Y24+Materials!Y24+Utilities!Y24+'Real Estate'!Y24</f>
        <v>411666.91439441609</v>
      </c>
      <c r="Z24" s="309">
        <f>+Tech!Z24+HC!Z24+'Cons. Disc.'!Z24+'Cons. Staples'!Z24+Industrials!Z24+Financials!Z24+Energy!Z24+'Comm Svcs'!Z24+Materials!Z24+Utilities!Z24+'Real Estate'!Z24</f>
        <v>416496.62613278843</v>
      </c>
      <c r="AA24" s="309">
        <f>+Tech!AA24+HC!AA24+'Cons. Disc.'!AA24+'Cons. Staples'!AA24+Industrials!AA24+Financials!AA24+Energy!AA24+'Comm Svcs'!AA24+Materials!AA24+Utilities!AA24+'Real Estate'!AA24</f>
        <v>418709.23060058977</v>
      </c>
      <c r="AB24" s="308">
        <f>+Tech!AB24+HC!AB24+'Cons. Disc.'!AB24+'Cons. Staples'!AB24+Industrials!AB24+Financials!AB24+Energy!AB24+'Comm Svcs'!AB24+Materials!AB24+Utilities!AB24+'Real Estate'!AB24</f>
        <v>1669140.663375553</v>
      </c>
      <c r="AC24" s="308">
        <f>+Tech!AC24+HC!AC24+'Cons. Disc.'!AC24+'Cons. Staples'!AC24+Industrials!AC24+Financials!AC24+Energy!AC24+'Comm Svcs'!AC24+Materials!AC24+Utilities!AC24+'Real Estate'!AC24</f>
        <v>1818169.7159573564</v>
      </c>
      <c r="AD24" s="300"/>
      <c r="AE24" s="307">
        <f>+Tech!AE24+HC!AE24+'Cons. Disc.'!AE24+'Cons. Staples'!AE24+Industrials!AE24+Financials!AE24+Energy!AE24+'Comm Svcs'!AE24+Materials!AE24+Utilities!AE24+'Real Estate'!AE24</f>
        <v>1674922.5399362654</v>
      </c>
      <c r="AF24" s="306">
        <f>+Tech!AF24+HC!AF24+'Cons. Disc.'!AF24+'Cons. Staples'!AF24+Industrials!AF24+Financials!AF24+Energy!AF24+'Comm Svcs'!AF24+Materials!AF24+Utilities!AF24+'Real Estate'!AF24</f>
        <v>1685563.9769092924</v>
      </c>
      <c r="AG24" s="305">
        <f>+Tech!AG24+HC!AG24+'Cons. Disc.'!AG24+'Cons. Staples'!AG24+Industrials!AG24+Financials!AG24+Energy!AG24+'Comm Svcs'!AG24+Materials!AG24+Utilities!AG24+'Real Estate'!AG24</f>
        <v>1816811.6143311651</v>
      </c>
      <c r="AH24" s="171"/>
      <c r="AI24" s="245">
        <f>+AF24/AB24-1</f>
        <v>9.8393825602007823E-3</v>
      </c>
      <c r="AJ24" s="245">
        <f>+AG24/AC24-1</f>
        <v>-7.4696086634362668E-4</v>
      </c>
      <c r="AL24" s="506" t="s">
        <v>121</v>
      </c>
      <c r="AM24" s="507"/>
      <c r="AN24" s="507"/>
      <c r="AO24" s="507"/>
      <c r="AP24" s="507"/>
      <c r="AQ24" s="507"/>
      <c r="AR24" s="507"/>
      <c r="AS24" s="508"/>
    </row>
    <row r="25" spans="1:45" ht="12.75" customHeight="1">
      <c r="A25" s="278"/>
      <c r="B25" s="243" t="s">
        <v>52</v>
      </c>
      <c r="C25" s="239">
        <v>0.14184293787369601</v>
      </c>
      <c r="D25" s="239">
        <v>0.1355670133043963</v>
      </c>
      <c r="E25" s="239">
        <v>9.8997951545213819E-2</v>
      </c>
      <c r="F25" s="239">
        <v>0.10736192516025984</v>
      </c>
      <c r="G25" s="239">
        <v>0.13556989423994067</v>
      </c>
      <c r="H25" s="239">
        <v>0.14192718815666919</v>
      </c>
      <c r="I25" s="239">
        <v>0.14536490396430743</v>
      </c>
      <c r="J25" s="239">
        <v>0.14637187907948554</v>
      </c>
      <c r="K25" s="277">
        <v>0.14709031148503954</v>
      </c>
      <c r="L25" s="277">
        <v>0.14776713134339919</v>
      </c>
      <c r="M25" s="274">
        <v>0.14698004315276242</v>
      </c>
      <c r="N25" s="277">
        <v>0.14266798127005054</v>
      </c>
      <c r="O25" s="277">
        <v>0.14402843392294135</v>
      </c>
      <c r="P25" s="277">
        <v>0.14703209719467533</v>
      </c>
      <c r="Q25" s="277">
        <v>0.13790396981745001</v>
      </c>
      <c r="R25" s="274">
        <v>0.14763368448115102</v>
      </c>
      <c r="S25" s="277">
        <v>0.15114920868614004</v>
      </c>
      <c r="T25" s="277">
        <v>0.15332628163526915</v>
      </c>
      <c r="U25" s="277">
        <v>0.15624578129715727</v>
      </c>
      <c r="V25" s="277">
        <v>0.13865673667706077</v>
      </c>
      <c r="W25" s="274">
        <v>0.15392524826990642</v>
      </c>
      <c r="X25" s="277">
        <v>0.14086670110179683</v>
      </c>
      <c r="Y25" s="277">
        <v>0.14667784189560706</v>
      </c>
      <c r="Z25" s="277">
        <v>0.14617434505247426</v>
      </c>
      <c r="AA25" s="277">
        <v>0.14264019678946557</v>
      </c>
      <c r="AB25" s="274">
        <v>0.14637523104307745</v>
      </c>
      <c r="AC25" s="274">
        <v>0.15171159702678041</v>
      </c>
      <c r="AD25" s="259"/>
      <c r="AE25" s="237">
        <f>INDEX(C25:AD25,1,MATCH(AE$2,$C$2:$AD$2,0))</f>
        <v>0.15392524826990642</v>
      </c>
      <c r="AF25" s="276">
        <f>+AF24/AF$3</f>
        <v>0.14756700419786828</v>
      </c>
      <c r="AG25" s="275">
        <f>+AG24/AG$3</f>
        <v>0.1517291996552875</v>
      </c>
      <c r="AH25" s="234"/>
      <c r="AI25" s="234"/>
      <c r="AJ25" s="234"/>
      <c r="AL25" s="506"/>
      <c r="AM25" s="507"/>
      <c r="AN25" s="507"/>
      <c r="AO25" s="507"/>
      <c r="AP25" s="507"/>
      <c r="AQ25" s="507"/>
      <c r="AR25" s="507"/>
      <c r="AS25" s="508"/>
    </row>
    <row r="26" spans="1:45" ht="12.75" customHeight="1">
      <c r="B26" s="259"/>
      <c r="C26" s="258"/>
      <c r="D26" s="258"/>
      <c r="E26" s="258"/>
      <c r="F26" s="258"/>
      <c r="G26" s="258"/>
      <c r="H26" s="258"/>
      <c r="I26" s="258"/>
      <c r="J26" s="258"/>
      <c r="K26" s="259"/>
      <c r="L26" s="259"/>
      <c r="M26" s="270"/>
      <c r="N26" s="259"/>
      <c r="O26" s="259"/>
      <c r="P26" s="259"/>
      <c r="Q26" s="259"/>
      <c r="R26" s="270"/>
      <c r="S26" s="259"/>
      <c r="T26" s="259"/>
      <c r="U26" s="259"/>
      <c r="V26" s="259"/>
      <c r="W26" s="270"/>
      <c r="X26" s="259"/>
      <c r="Y26" s="259"/>
      <c r="Z26" s="259"/>
      <c r="AA26" s="259"/>
      <c r="AB26" s="270"/>
      <c r="AC26" s="270"/>
      <c r="AD26" s="259"/>
      <c r="AE26" s="258"/>
      <c r="AF26" s="288"/>
      <c r="AG26" s="287"/>
      <c r="AL26" s="506" t="s">
        <v>122</v>
      </c>
      <c r="AM26" s="507"/>
      <c r="AN26" s="507"/>
      <c r="AO26" s="507"/>
      <c r="AP26" s="507"/>
      <c r="AQ26" s="507"/>
      <c r="AR26" s="507"/>
      <c r="AS26" s="508"/>
    </row>
    <row r="27" spans="1:45" ht="12.75" customHeight="1" thickBot="1">
      <c r="B27" s="259" t="s">
        <v>51</v>
      </c>
      <c r="C27" s="257">
        <f t="shared" ref="C27:Y27" si="8">+C24-C30+C33-C39-C37</f>
        <v>271424.05027020321</v>
      </c>
      <c r="D27" s="257">
        <f t="shared" si="8"/>
        <v>324339.95733756892</v>
      </c>
      <c r="E27" s="257">
        <f t="shared" si="8"/>
        <v>234342.46071861367</v>
      </c>
      <c r="F27" s="257">
        <f t="shared" si="8"/>
        <v>206992.98077184882</v>
      </c>
      <c r="G27" s="257">
        <f t="shared" si="8"/>
        <v>294278.88576389133</v>
      </c>
      <c r="H27" s="257">
        <f t="shared" si="8"/>
        <v>350763.74725099152</v>
      </c>
      <c r="I27" s="257">
        <f t="shared" si="8"/>
        <v>376508.23925461987</v>
      </c>
      <c r="J27" s="257">
        <f t="shared" si="8"/>
        <v>375485.95024496556</v>
      </c>
      <c r="K27" s="304">
        <f t="shared" si="8"/>
        <v>374814.4455920842</v>
      </c>
      <c r="L27" s="304">
        <f t="shared" si="8"/>
        <v>338692.19018558413</v>
      </c>
      <c r="M27" s="265">
        <f t="shared" si="8"/>
        <v>341891.4559205189</v>
      </c>
      <c r="N27" s="304">
        <f t="shared" si="8"/>
        <v>76344.830963209213</v>
      </c>
      <c r="O27" s="304">
        <f t="shared" si="8"/>
        <v>80833.066028720641</v>
      </c>
      <c r="P27" s="304">
        <f t="shared" si="8"/>
        <v>86784.705764766069</v>
      </c>
      <c r="Q27" s="304">
        <f t="shared" si="8"/>
        <v>54394.629553381383</v>
      </c>
      <c r="R27" s="265">
        <f t="shared" si="8"/>
        <v>351697.30291998532</v>
      </c>
      <c r="S27" s="304">
        <f t="shared" si="8"/>
        <v>63530.00760163732</v>
      </c>
      <c r="T27" s="304">
        <f t="shared" si="8"/>
        <v>72525.044297291519</v>
      </c>
      <c r="U27" s="304">
        <f t="shared" si="8"/>
        <v>71304.987743137317</v>
      </c>
      <c r="V27" s="304">
        <f t="shared" si="8"/>
        <v>55128.31848972568</v>
      </c>
      <c r="W27" s="265">
        <f t="shared" si="8"/>
        <v>293845.83689016837</v>
      </c>
      <c r="X27" s="304">
        <f t="shared" si="8"/>
        <v>58323.063114330245</v>
      </c>
      <c r="Y27" s="304">
        <f t="shared" si="8"/>
        <v>65583.597146434753</v>
      </c>
      <c r="Z27" s="304"/>
      <c r="AA27" s="304"/>
      <c r="AB27" s="270"/>
      <c r="AC27" s="270"/>
      <c r="AD27" s="259"/>
      <c r="AE27" s="268">
        <f>+Tech!AE27+HC!AE27+'Cons. Disc.'!AE27+'Cons. Staples'!AE27+Industrials!AE27+Financials!AE27+Energy!AE27+'Comm Svcs'!AE27+Materials!AE27+Utilities!AE27+'Real Estate'!AE27</f>
        <v>310415.99505146686</v>
      </c>
      <c r="AF27" s="290">
        <f>+Tech!AF27+HC!AF27+'Cons. Disc.'!AF27+'Cons. Staples'!AF27+Industrials!AF27+Financials!AF27+Energy!AF27+'Comm Svcs'!AF27+Materials!AF27+Utilities!AF27+'Real Estate'!AF27</f>
        <v>308758.52738550073</v>
      </c>
      <c r="AG27" s="289">
        <f>+Tech!AG27+HC!AG27+'Cons. Disc.'!AG27+'Cons. Staples'!AG27+Industrials!AG27+Financials!AG27+Energy!AG27+'Comm Svcs'!AG27+Materials!AG27+Utilities!AG27+'Real Estate'!AG27</f>
        <v>342607.68877659156</v>
      </c>
      <c r="AL27" s="509" t="s">
        <v>123</v>
      </c>
      <c r="AM27" s="510"/>
      <c r="AN27" s="510"/>
      <c r="AO27" s="510"/>
      <c r="AP27" s="510"/>
      <c r="AQ27" s="510"/>
      <c r="AR27" s="510"/>
      <c r="AS27" s="511"/>
    </row>
    <row r="28" spans="1:45" ht="12.75" customHeight="1">
      <c r="A28" s="278"/>
      <c r="B28" s="243" t="s">
        <v>50</v>
      </c>
      <c r="C28" s="239">
        <f t="shared" ref="C28:Y28" si="9">+C27/C24</f>
        <v>0.28798508529589795</v>
      </c>
      <c r="D28" s="237">
        <f t="shared" si="9"/>
        <v>0.32196871512773201</v>
      </c>
      <c r="E28" s="237">
        <f t="shared" si="9"/>
        <v>0.30764854752241999</v>
      </c>
      <c r="F28" s="237">
        <f t="shared" si="9"/>
        <v>0.27525393877044735</v>
      </c>
      <c r="G28" s="237">
        <f t="shared" si="9"/>
        <v>0.27972050199886389</v>
      </c>
      <c r="H28" s="237">
        <f t="shared" si="9"/>
        <v>0.28730547017372532</v>
      </c>
      <c r="I28" s="237">
        <f t="shared" si="9"/>
        <v>0.29121608798545728</v>
      </c>
      <c r="J28" s="237">
        <f t="shared" si="9"/>
        <v>0.28061100058502553</v>
      </c>
      <c r="K28" s="242">
        <f t="shared" si="9"/>
        <v>0.26842715995921512</v>
      </c>
      <c r="L28" s="242">
        <f t="shared" si="9"/>
        <v>0.24976210305831756</v>
      </c>
      <c r="M28" s="241">
        <f t="shared" si="9"/>
        <v>0.24954973628595412</v>
      </c>
      <c r="N28" s="242">
        <f t="shared" si="9"/>
        <v>0.22582440629750469</v>
      </c>
      <c r="O28" s="242">
        <f t="shared" si="9"/>
        <v>0.22766860809905187</v>
      </c>
      <c r="P28" s="242">
        <f t="shared" si="9"/>
        <v>0.23303931892760071</v>
      </c>
      <c r="Q28" s="242">
        <f t="shared" si="9"/>
        <v>0.1461463848678487</v>
      </c>
      <c r="R28" s="241">
        <f t="shared" si="9"/>
        <v>0.23604036752958743</v>
      </c>
      <c r="S28" s="242">
        <f t="shared" si="9"/>
        <v>0.16265340851987825</v>
      </c>
      <c r="T28" s="242">
        <f t="shared" si="9"/>
        <v>0.17612857262168388</v>
      </c>
      <c r="U28" s="242">
        <f t="shared" si="9"/>
        <v>0.16615954638424382</v>
      </c>
      <c r="V28" s="242">
        <f t="shared" si="9"/>
        <v>0.13932488170954246</v>
      </c>
      <c r="W28" s="241">
        <f t="shared" si="9"/>
        <v>0.17543846350133294</v>
      </c>
      <c r="X28" s="242">
        <f t="shared" si="9"/>
        <v>0.15207399222503595</v>
      </c>
      <c r="Y28" s="242">
        <f t="shared" si="9"/>
        <v>0.15931228586322443</v>
      </c>
      <c r="Z28" s="242"/>
      <c r="AA28" s="242"/>
      <c r="AB28" s="241"/>
      <c r="AC28" s="241"/>
      <c r="AD28" s="259"/>
      <c r="AE28" s="237">
        <f>INDEX(C28:AD28,1,MATCH(AE$2,$C$2:$AD$2,0))</f>
        <v>0.17543846350133294</v>
      </c>
      <c r="AF28" s="276">
        <f>+AF27/AF24</f>
        <v>0.18317817158839078</v>
      </c>
      <c r="AG28" s="275">
        <f>+AG27/AG24</f>
        <v>0.18857634224378184</v>
      </c>
      <c r="AH28" s="234"/>
      <c r="AI28" s="234"/>
      <c r="AJ28" s="234"/>
      <c r="AL28" s="502"/>
      <c r="AM28" s="502"/>
      <c r="AN28" s="502"/>
      <c r="AO28" s="502"/>
      <c r="AP28" s="502"/>
      <c r="AQ28" s="502"/>
      <c r="AR28" s="502"/>
      <c r="AS28" s="502"/>
    </row>
    <row r="29" spans="1:45" ht="12.75" customHeight="1">
      <c r="A29" s="278"/>
      <c r="B29" s="303"/>
      <c r="C29" s="299"/>
      <c r="D29" s="296"/>
      <c r="E29" s="296"/>
      <c r="F29" s="296"/>
      <c r="G29" s="296"/>
      <c r="H29" s="296"/>
      <c r="I29" s="296"/>
      <c r="J29" s="296"/>
      <c r="K29" s="298"/>
      <c r="L29" s="298"/>
      <c r="M29" s="297"/>
      <c r="N29" s="298"/>
      <c r="O29" s="298"/>
      <c r="P29" s="298"/>
      <c r="Q29" s="298"/>
      <c r="R29" s="297"/>
      <c r="S29" s="298"/>
      <c r="T29" s="298"/>
      <c r="U29" s="298"/>
      <c r="V29" s="298"/>
      <c r="W29" s="297"/>
      <c r="X29" s="298"/>
      <c r="Y29" s="298"/>
      <c r="Z29" s="298"/>
      <c r="AA29" s="298"/>
      <c r="AB29" s="297"/>
      <c r="AC29" s="297"/>
      <c r="AD29" s="259"/>
      <c r="AE29" s="296"/>
      <c r="AF29" s="302"/>
      <c r="AG29" s="301"/>
      <c r="AH29" s="278"/>
      <c r="AI29" s="278"/>
      <c r="AJ29" s="278"/>
    </row>
    <row r="30" spans="1:45" ht="12.75" customHeight="1">
      <c r="A30" s="286"/>
      <c r="B30" s="259" t="s">
        <v>32</v>
      </c>
      <c r="C30" s="268">
        <f>+Tech!C30+HC!C30+'Cons. Disc.'!C30+'Cons. Staples'!C30+Industrials!C30+Financials!C30+Energy!C30+'Comm Svcs'!C30+Materials!C30+Utilities!C30+'Real Estate'!C30</f>
        <v>14621.921097334724</v>
      </c>
      <c r="D30" s="268">
        <f>+Tech!D30+HC!D30+'Cons. Disc.'!D30+'Cons. Staples'!D30+Industrials!D30+Financials!D30+Energy!D30+'Comm Svcs'!D30+Materials!D30+Utilities!D30+'Real Estate'!D30</f>
        <v>17848.500416372532</v>
      </c>
      <c r="E30" s="268">
        <f>+Tech!E30+HC!E30+'Cons. Disc.'!E30+'Cons. Staples'!E30+Industrials!E30+Financials!E30+Energy!E30+'Comm Svcs'!E30+Materials!E30+Utilities!E30+'Real Estate'!E30</f>
        <v>16109.034596836034</v>
      </c>
      <c r="F30" s="268">
        <f>+Tech!F30+HC!F30+'Cons. Disc.'!F30+'Cons. Staples'!F30+Industrials!F30+Financials!F30+Energy!F30+'Comm Svcs'!F30+Materials!F30+Utilities!F30+'Real Estate'!F30</f>
        <v>16289.952108322406</v>
      </c>
      <c r="G30" s="268">
        <f>+Tech!G30+HC!G30+'Cons. Disc.'!G30+'Cons. Staples'!G30+Industrials!G30+Financials!G30+Energy!G30+'Comm Svcs'!G30+Materials!G30+Utilities!G30+'Real Estate'!G30</f>
        <v>22677.50852075325</v>
      </c>
      <c r="H30" s="268">
        <f>+Tech!H30+HC!H30+'Cons. Disc.'!H30+'Cons. Staples'!H30+Industrials!H30+Financials!H30+Energy!H30+'Comm Svcs'!H30+Materials!H30+Utilities!H30+'Real Estate'!H30</f>
        <v>23729.983304500885</v>
      </c>
      <c r="I30" s="268">
        <f>+Tech!I30+HC!I30+'Cons. Disc.'!I30+'Cons. Staples'!I30+Industrials!I30+Financials!I30+Energy!I30+'Comm Svcs'!I30+Materials!I30+Utilities!I30+'Real Estate'!I30</f>
        <v>25395.099378964176</v>
      </c>
      <c r="J30" s="268">
        <f>+Tech!J30+HC!J30+'Cons. Disc.'!J30+'Cons. Staples'!J30+Industrials!J30+Financials!J30+Energy!J30+'Comm Svcs'!J30+Materials!J30+Utilities!J30+'Real Estate'!J30</f>
        <v>25347.194856143491</v>
      </c>
      <c r="K30" s="266">
        <f>+Tech!K30+HC!K30+'Cons. Disc.'!K30+'Cons. Staples'!K30+Industrials!K30+Financials!K30+Energy!K30+'Comm Svcs'!K30+Materials!K30+Utilities!K30+'Real Estate'!K30</f>
        <v>16363.467811550756</v>
      </c>
      <c r="L30" s="266">
        <f>+Tech!L30+HC!L30+'Cons. Disc.'!L30+'Cons. Staples'!L30+Industrials!L30+Financials!L30+Energy!L30+'Comm Svcs'!L30+Materials!L30+Utilities!L30+'Real Estate'!L30</f>
        <v>7542.8452626255239</v>
      </c>
      <c r="M30" s="267">
        <f>+Tech!M30+HC!M30+'Cons. Disc.'!M30+'Cons. Staples'!M30+Industrials!M30+Financials!M30+Energy!M30+'Comm Svcs'!M30+Materials!M30+Utilities!M30+'Real Estate'!M30</f>
        <v>9791.6421240302298</v>
      </c>
      <c r="N30" s="266">
        <f>+Tech!N30+HC!N30+'Cons. Disc.'!N30+'Cons. Staples'!N30+Industrials!N30+Financials!N30+Energy!N30+'Comm Svcs'!N30+Materials!N30+Utilities!N30+'Real Estate'!N30</f>
        <v>2921.1813942480012</v>
      </c>
      <c r="O30" s="266">
        <f>+Tech!O30+HC!O30+'Cons. Disc.'!O30+'Cons. Staples'!O30+Industrials!O30+Financials!O30+Energy!O30+'Comm Svcs'!O30+Materials!O30+Utilities!O30+'Real Estate'!O30</f>
        <v>2767.4090507365754</v>
      </c>
      <c r="P30" s="266">
        <f>+Tech!P30+HC!P30+'Cons. Disc.'!P30+'Cons. Staples'!P30+Industrials!P30+Financials!P30+Energy!P30+'Comm Svcs'!P30+Materials!P30+Utilities!P30+'Real Estate'!P30</f>
        <v>2649.3549234071215</v>
      </c>
      <c r="Q30" s="266">
        <f>+Tech!Q30+HC!Q30+'Cons. Disc.'!Q30+'Cons. Staples'!Q30+Industrials!Q30+Financials!Q30+Energy!Q30+'Comm Svcs'!Q30+Materials!Q30+Utilities!Q30+'Real Estate'!Q30</f>
        <v>3509.7139355228828</v>
      </c>
      <c r="R30" s="267">
        <f>+Tech!R30+HC!R30+'Cons. Disc.'!R30+'Cons. Staples'!R30+Industrials!R30+Financials!R30+Energy!R30+'Comm Svcs'!R30+Materials!R30+Utilities!R30+'Real Estate'!R30</f>
        <v>11414.116426195627</v>
      </c>
      <c r="S30" s="266">
        <f>+Tech!S30+HC!S30+'Cons. Disc.'!S30+'Cons. Staples'!S30+Industrials!S30+Financials!S30+Energy!S30+'Comm Svcs'!S30+Materials!S30+Utilities!S30+'Real Estate'!S30</f>
        <v>3089.1755971432331</v>
      </c>
      <c r="T30" s="266">
        <f>+Tech!T30+HC!T30+'Cons. Disc.'!T30+'Cons. Staples'!T30+Industrials!T30+Financials!T30+Energy!T30+'Comm Svcs'!T30+Materials!T30+Utilities!T30+'Real Estate'!T30</f>
        <v>3184.5053284892583</v>
      </c>
      <c r="U30" s="266">
        <f>+Tech!U30+HC!U30+'Cons. Disc.'!U30+'Cons. Staples'!U30+Industrials!U30+Financials!U30+Energy!U30+'Comm Svcs'!U30+Materials!U30+Utilities!U30+'Real Estate'!U30</f>
        <v>3751.8451225627623</v>
      </c>
      <c r="V30" s="266">
        <f>+Tech!V30+HC!V30+'Cons. Disc.'!V30+'Cons. Staples'!V30+Industrials!V30+Financials!V30+Energy!V30+'Comm Svcs'!V30+Materials!V30+Utilities!V30+'Real Estate'!V30</f>
        <v>3142.8895831344721</v>
      </c>
      <c r="W30" s="267">
        <f>+Tech!W30+HC!W30+'Cons. Disc.'!W30+'Cons. Staples'!W30+Industrials!W30+Financials!W30+Energy!W30+'Comm Svcs'!W30+Materials!W30+Utilities!W30+'Real Estate'!W30</f>
        <v>13277.144905495314</v>
      </c>
      <c r="X30" s="266">
        <f>+Tech!X30+HC!X30+'Cons. Disc.'!X30+'Cons. Staples'!X30+Industrials!X30+Financials!X30+Energy!X30+'Comm Svcs'!X30+Materials!X30+Utilities!X30+'Real Estate'!X30</f>
        <v>3894.1552811806746</v>
      </c>
      <c r="Y30" s="266">
        <f>+Tech!Y30+HC!Y30+'Cons. Disc.'!Y30+'Cons. Staples'!Y30+Industrials!Y30+Financials!Y30+Energy!Y30+'Comm Svcs'!Y30+Materials!Y30+Utilities!Y30+'Real Estate'!Y30</f>
        <v>4014.7469079020457</v>
      </c>
      <c r="Z30" s="266"/>
      <c r="AA30" s="266"/>
      <c r="AB30" s="270"/>
      <c r="AC30" s="270"/>
      <c r="AD30" s="259"/>
      <c r="AE30" s="268">
        <f>+Tech!AE30+HC!AE30+'Cons. Disc.'!AE30+'Cons. Staples'!AE30+Industrials!AE30+Financials!AE30+Energy!AE30+'Comm Svcs'!AE30+Materials!AE30+Utilities!AE30+'Real Estate'!AE30</f>
        <v>13277.144905495314</v>
      </c>
      <c r="AF30" s="290">
        <f>+Tech!AF30+HC!AF30+'Cons. Disc.'!AF30+'Cons. Staples'!AF30+Industrials!AF30+Financials!AF30+Energy!AF30+'Comm Svcs'!AF30+Materials!AF30+Utilities!AF30+'Real Estate'!AF30</f>
        <v>15133.16990204608</v>
      </c>
      <c r="AG30" s="289">
        <f>+Tech!AG30+HC!AG30+'Cons. Disc.'!AG30+'Cons. Staples'!AG30+Industrials!AG30+Financials!AG30+Energy!AG30+'Comm Svcs'!AG30+Materials!AG30+Utilities!AG30+'Real Estate'!AG30</f>
        <v>17148.303765497774</v>
      </c>
    </row>
    <row r="31" spans="1:45" ht="12.75" customHeight="1">
      <c r="A31" s="278"/>
      <c r="B31" s="243" t="s">
        <v>49</v>
      </c>
      <c r="C31" s="239">
        <f t="shared" ref="C31:Y31" si="10">+C30/C24</f>
        <v>1.5514082816956992E-2</v>
      </c>
      <c r="D31" s="237">
        <f t="shared" si="10"/>
        <v>1.771801042705079E-2</v>
      </c>
      <c r="E31" s="237">
        <f t="shared" si="10"/>
        <v>2.1148199436447128E-2</v>
      </c>
      <c r="F31" s="237">
        <f t="shared" si="10"/>
        <v>2.1661959084206324E-2</v>
      </c>
      <c r="G31" s="237">
        <f t="shared" si="10"/>
        <v>2.1555620788227672E-2</v>
      </c>
      <c r="H31" s="237">
        <f t="shared" si="10"/>
        <v>1.9436883269569435E-2</v>
      </c>
      <c r="I31" s="237">
        <f t="shared" si="10"/>
        <v>1.9642230166821293E-2</v>
      </c>
      <c r="J31" s="237">
        <f t="shared" si="10"/>
        <v>1.894265739095095E-2</v>
      </c>
      <c r="K31" s="242">
        <f t="shared" si="10"/>
        <v>1.1718863142534565E-2</v>
      </c>
      <c r="L31" s="242">
        <f t="shared" si="10"/>
        <v>5.5623275364115685E-3</v>
      </c>
      <c r="M31" s="241">
        <f t="shared" si="10"/>
        <v>7.1470101622727765E-3</v>
      </c>
      <c r="N31" s="242">
        <f t="shared" si="10"/>
        <v>8.6407166761724927E-3</v>
      </c>
      <c r="O31" s="242">
        <f t="shared" si="10"/>
        <v>7.7944855685426048E-3</v>
      </c>
      <c r="P31" s="242">
        <f t="shared" si="10"/>
        <v>7.1142013043379191E-3</v>
      </c>
      <c r="Q31" s="242">
        <f t="shared" si="10"/>
        <v>9.4298280511976255E-3</v>
      </c>
      <c r="R31" s="241">
        <f t="shared" si="10"/>
        <v>7.6605427846504499E-3</v>
      </c>
      <c r="S31" s="242">
        <f t="shared" si="10"/>
        <v>7.9090961792805982E-3</v>
      </c>
      <c r="T31" s="242">
        <f t="shared" si="10"/>
        <v>7.733637165581243E-3</v>
      </c>
      <c r="U31" s="242">
        <f t="shared" si="10"/>
        <v>8.742794906783577E-3</v>
      </c>
      <c r="V31" s="242">
        <f t="shared" si="10"/>
        <v>7.9429725301338946E-3</v>
      </c>
      <c r="W31" s="241">
        <f t="shared" si="10"/>
        <v>7.9270202585013504E-3</v>
      </c>
      <c r="X31" s="242">
        <f t="shared" si="10"/>
        <v>1.0153783226242215E-2</v>
      </c>
      <c r="Y31" s="242">
        <f t="shared" si="10"/>
        <v>9.7524157699385473E-3</v>
      </c>
      <c r="Z31" s="242"/>
      <c r="AA31" s="242"/>
      <c r="AB31" s="241"/>
      <c r="AC31" s="241"/>
      <c r="AD31" s="259"/>
      <c r="AE31" s="237">
        <f>INDEX(C31:AD31,1,MATCH(AE$2,$C$2:$AD$2,0))</f>
        <v>7.9270202585013504E-3</v>
      </c>
      <c r="AF31" s="276">
        <f>+AF30/AF24</f>
        <v>8.9781047230226025E-3</v>
      </c>
      <c r="AG31" s="275">
        <f>+AG30/AG24</f>
        <v>9.4386801747800876E-3</v>
      </c>
      <c r="AH31" s="234"/>
      <c r="AI31" s="234"/>
      <c r="AJ31" s="234"/>
    </row>
    <row r="32" spans="1:45" ht="12.75" customHeight="1">
      <c r="A32" s="278"/>
      <c r="B32" s="303"/>
      <c r="C32" s="299"/>
      <c r="D32" s="296"/>
      <c r="E32" s="296"/>
      <c r="F32" s="296"/>
      <c r="G32" s="296"/>
      <c r="H32" s="296"/>
      <c r="I32" s="296"/>
      <c r="J32" s="296"/>
      <c r="K32" s="298"/>
      <c r="L32" s="298"/>
      <c r="M32" s="297"/>
      <c r="N32" s="298"/>
      <c r="O32" s="298"/>
      <c r="P32" s="298"/>
      <c r="Q32" s="298"/>
      <c r="R32" s="297"/>
      <c r="S32" s="298"/>
      <c r="T32" s="298"/>
      <c r="U32" s="298"/>
      <c r="V32" s="298"/>
      <c r="W32" s="297"/>
      <c r="X32" s="298"/>
      <c r="Y32" s="298"/>
      <c r="Z32" s="298"/>
      <c r="AA32" s="298"/>
      <c r="AB32" s="297"/>
      <c r="AC32" s="297"/>
      <c r="AD32" s="259"/>
      <c r="AE32" s="296"/>
      <c r="AF32" s="302"/>
      <c r="AG32" s="301"/>
      <c r="AH32" s="278"/>
      <c r="AI32" s="278"/>
      <c r="AJ32" s="278"/>
    </row>
    <row r="33" spans="1:40" ht="12.75" customHeight="1">
      <c r="A33" s="286"/>
      <c r="B33" s="259" t="s">
        <v>39</v>
      </c>
      <c r="C33" s="268">
        <f>+Tech!C33+HC!C33+'Cons. Disc.'!C33+'Cons. Staples'!C33+Industrials!C33+Financials!C33+Energy!C33+'Comm Svcs'!C33+Materials!C33+Utilities!C33+'Real Estate'!C33</f>
        <v>3471.7951293987385</v>
      </c>
      <c r="D33" s="268">
        <f>+Tech!D33+HC!D33+'Cons. Disc.'!D33+'Cons. Staples'!D33+Industrials!D33+Financials!D33+Energy!D33+'Comm Svcs'!D33+Materials!D33+Utilities!D33+'Real Estate'!D33</f>
        <v>4354.0983603981949</v>
      </c>
      <c r="E33" s="268">
        <f>+Tech!E33+HC!E33+'Cons. Disc.'!E33+'Cons. Staples'!E33+Industrials!E33+Financials!E33+Energy!E33+'Comm Svcs'!E33+Materials!E33+Utilities!E33+'Real Estate'!E33</f>
        <v>4772.1972432229795</v>
      </c>
      <c r="F33" s="268">
        <f>+Tech!F33+HC!F33+'Cons. Disc.'!F33+'Cons. Staples'!F33+Industrials!F33+Financials!F33+Energy!F33+'Comm Svcs'!F33+Materials!F33+Utilities!F33+'Real Estate'!F33</f>
        <v>3312.4288013202113</v>
      </c>
      <c r="G33" s="268">
        <f>+Tech!G33+HC!G33+'Cons. Disc.'!G33+'Cons. Staples'!G33+Industrials!G33+Financials!G33+Energy!G33+'Comm Svcs'!G33+Materials!G33+Utilities!G33+'Real Estate'!G33</f>
        <v>2121.3820109629382</v>
      </c>
      <c r="H33" s="268">
        <f>+Tech!H33+HC!H33+'Cons. Disc.'!H33+'Cons. Staples'!H33+Industrials!H33+Financials!H33+Energy!H33+'Comm Svcs'!H33+Materials!H33+Utilities!H33+'Real Estate'!H33</f>
        <v>4662.9841180644271</v>
      </c>
      <c r="I33" s="268">
        <f>+Tech!I33+HC!I33+'Cons. Disc.'!I33+'Cons. Staples'!I33+Industrials!I33+Financials!I33+Energy!I33+'Comm Svcs'!I33+Materials!I33+Utilities!I33+'Real Estate'!I33</f>
        <v>3012.7082170891872</v>
      </c>
      <c r="J33" s="268">
        <f>+Tech!J33+HC!J33+'Cons. Disc.'!J33+'Cons. Staples'!J33+Industrials!J33+Financials!J33+Energy!J33+'Comm Svcs'!J33+Materials!J33+Utilities!J33+'Real Estate'!J33</f>
        <v>4374.138659023015</v>
      </c>
      <c r="K33" s="266">
        <f>+Tech!K33+HC!K33+'Cons. Disc.'!K33+'Cons. Staples'!K33+Industrials!K33+Financials!K33+Energy!K33+'Comm Svcs'!K33+Materials!K33+Utilities!K33+'Real Estate'!K33</f>
        <v>3801.6191947304546</v>
      </c>
      <c r="L33" s="266">
        <f>+Tech!L33+HC!L33+'Cons. Disc.'!L33+'Cons. Staples'!L33+Industrials!L33+Financials!L33+Energy!L33+'Comm Svcs'!L33+Materials!L33+Utilities!L33+'Real Estate'!L33</f>
        <v>4924.8773808460883</v>
      </c>
      <c r="M33" s="267">
        <f>+Tech!M33+HC!M33+'Cons. Disc.'!M33+'Cons. Staples'!M33+Industrials!M33+Financials!M33+Energy!M33+'Comm Svcs'!M33+Materials!M33+Utilities!M33+'Real Estate'!M33</f>
        <v>3929.5598534193405</v>
      </c>
      <c r="N33" s="266">
        <f>+Tech!N33+HC!N33+'Cons. Disc.'!N33+'Cons. Staples'!N33+Industrials!N33+Financials!N33+Energy!N33+'Comm Svcs'!N33+Materials!N33+Utilities!N33+'Real Estate'!N33</f>
        <v>1878.1443100690076</v>
      </c>
      <c r="O33" s="266">
        <f>+Tech!O33+HC!O33+'Cons. Disc.'!O33+'Cons. Staples'!O33+Industrials!O33+Financials!O33+Energy!O33+'Comm Svcs'!O33+Materials!O33+Utilities!O33+'Real Estate'!O33</f>
        <v>2122.8291433339418</v>
      </c>
      <c r="P33" s="266">
        <f>+Tech!P33+HC!P33+'Cons. Disc.'!P33+'Cons. Staples'!P33+Industrials!P33+Financials!P33+Energy!P33+'Comm Svcs'!P33+Materials!P33+Utilities!P33+'Real Estate'!P33</f>
        <v>1657.2740765855906</v>
      </c>
      <c r="Q33" s="266">
        <f>+Tech!Q33+HC!Q33+'Cons. Disc.'!Q33+'Cons. Staples'!Q33+Industrials!Q33+Financials!Q33+Energy!Q33+'Comm Svcs'!Q33+Materials!Q33+Utilities!Q33+'Real Estate'!Q33</f>
        <v>1309.103653613055</v>
      </c>
      <c r="R33" s="267">
        <f>+Tech!R33+HC!R33+'Cons. Disc.'!R33+'Cons. Staples'!R33+Industrials!R33+Financials!R33+Energy!R33+'Comm Svcs'!R33+Materials!R33+Utilities!R33+'Real Estate'!R33</f>
        <v>4560.1761261620231</v>
      </c>
      <c r="S33" s="266">
        <f>+Tech!S33+HC!S33+'Cons. Disc.'!S33+'Cons. Staples'!S33+Industrials!S33+Financials!S33+Energy!S33+'Comm Svcs'!S33+Materials!S33+Utilities!S33+'Real Estate'!S33</f>
        <v>3113.8092610979634</v>
      </c>
      <c r="T33" s="266">
        <f>+Tech!T33+HC!T33+'Cons. Disc.'!T33+'Cons. Staples'!T33+Industrials!T33+Financials!T33+Energy!T33+'Comm Svcs'!T33+Materials!T33+Utilities!T33+'Real Estate'!T33</f>
        <v>2811.8171527108102</v>
      </c>
      <c r="U33" s="266">
        <f>+Tech!U33+HC!U33+'Cons. Disc.'!U33+'Cons. Staples'!U33+Industrials!U33+Financials!U33+Energy!U33+'Comm Svcs'!U33+Materials!U33+Utilities!U33+'Real Estate'!U33</f>
        <v>3253.2263782073524</v>
      </c>
      <c r="V33" s="266">
        <f>+Tech!V33+HC!V33+'Cons. Disc.'!V33+'Cons. Staples'!V33+Industrials!V33+Financials!V33+Energy!V33+'Comm Svcs'!V33+Materials!V33+Utilities!V33+'Real Estate'!V33</f>
        <v>4048.668479004647</v>
      </c>
      <c r="W33" s="267">
        <f>+Tech!W33+HC!W33+'Cons. Disc.'!W33+'Cons. Staples'!W33+Industrials!W33+Financials!W33+Energy!W33+'Comm Svcs'!W33+Materials!W33+Utilities!W33+'Real Estate'!W33</f>
        <v>3175.2120479984533</v>
      </c>
      <c r="X33" s="266">
        <f>+Tech!X33+HC!X33+'Cons. Disc.'!X33+'Cons. Staples'!X33+Industrials!X33+Financials!X33+Energy!X33+'Comm Svcs'!X33+Materials!X33+Utilities!X33+'Real Estate'!X33</f>
        <v>3547.3179834996899</v>
      </c>
      <c r="Y33" s="266">
        <f>+Tech!Y33+HC!Y33+'Cons. Disc.'!Y33+'Cons. Staples'!Y33+Industrials!Y33+Financials!Y33+Energy!Y33+'Comm Svcs'!Y33+Materials!Y33+Utilities!Y33+'Real Estate'!Y33</f>
        <v>1288.8556189860506</v>
      </c>
      <c r="Z33" s="266"/>
      <c r="AA33" s="266"/>
      <c r="AB33" s="270"/>
      <c r="AC33" s="270"/>
      <c r="AD33" s="259"/>
      <c r="AE33" s="268">
        <f>+Tech!AE33+HC!AE33+'Cons. Disc.'!AE33+'Cons. Staples'!AE33+Industrials!AE33+Financials!AE33+Energy!AE33+'Comm Svcs'!AE33+Materials!AE33+Utilities!AE33+'Real Estate'!AE33</f>
        <v>3175.2120479984533</v>
      </c>
      <c r="AF33" s="290">
        <f>+Tech!AF33+HC!AF33+'Cons. Disc.'!AF33+'Cons. Staples'!AF33+Industrials!AF33+Financials!AF33+Energy!AF33+'Comm Svcs'!AF33+Materials!AF33+Utilities!AF33+'Real Estate'!AF33</f>
        <v>6026.5775849364618</v>
      </c>
      <c r="AG33" s="289">
        <f>+Tech!AG33+HC!AG33+'Cons. Disc.'!AG33+'Cons. Staples'!AG33+Industrials!AG33+Financials!AG33+Energy!AG33+'Comm Svcs'!AG33+Materials!AG33+Utilities!AG33+'Real Estate'!AG33</f>
        <v>2526.5775849364622</v>
      </c>
    </row>
    <row r="34" spans="1:40" s="171" customFormat="1" ht="12.75" customHeight="1">
      <c r="A34" s="169"/>
      <c r="B34" s="259"/>
      <c r="C34" s="258"/>
      <c r="D34" s="258"/>
      <c r="E34" s="258"/>
      <c r="F34" s="258"/>
      <c r="G34" s="258"/>
      <c r="H34" s="258"/>
      <c r="I34" s="258"/>
      <c r="J34" s="258"/>
      <c r="K34" s="259"/>
      <c r="L34" s="259"/>
      <c r="M34" s="270"/>
      <c r="N34" s="259"/>
      <c r="O34" s="259"/>
      <c r="P34" s="259"/>
      <c r="Q34" s="259"/>
      <c r="R34" s="270"/>
      <c r="S34" s="259"/>
      <c r="T34" s="259"/>
      <c r="U34" s="259"/>
      <c r="V34" s="259"/>
      <c r="W34" s="270"/>
      <c r="X34" s="259"/>
      <c r="Y34" s="259"/>
      <c r="Z34" s="259"/>
      <c r="AA34" s="259"/>
      <c r="AB34" s="270"/>
      <c r="AC34" s="270"/>
      <c r="AD34" s="259"/>
      <c r="AE34" s="258"/>
      <c r="AF34" s="288"/>
      <c r="AG34" s="287"/>
      <c r="AH34" s="168"/>
      <c r="AI34" s="168"/>
      <c r="AJ34" s="168"/>
    </row>
    <row r="35" spans="1:40" ht="12.75" customHeight="1" thickBot="1">
      <c r="A35" s="286"/>
      <c r="B35" s="285" t="s">
        <v>48</v>
      </c>
      <c r="C35" s="281">
        <f t="shared" ref="C35:Y35" si="11">+C24-C27-C30+C33</f>
        <v>659919.25182019698</v>
      </c>
      <c r="D35" s="281">
        <f t="shared" si="11"/>
        <v>669530.46239945665</v>
      </c>
      <c r="E35" s="281">
        <f t="shared" si="11"/>
        <v>516042.03169135965</v>
      </c>
      <c r="F35" s="281">
        <f t="shared" si="11"/>
        <v>532036.83029929246</v>
      </c>
      <c r="G35" s="281">
        <f t="shared" si="11"/>
        <v>737211.16832800559</v>
      </c>
      <c r="H35" s="281">
        <f t="shared" si="11"/>
        <v>851043.1444735066</v>
      </c>
      <c r="I35" s="281">
        <f t="shared" si="11"/>
        <v>893992.05975075264</v>
      </c>
      <c r="J35" s="281">
        <f t="shared" si="11"/>
        <v>941642.31339976669</v>
      </c>
      <c r="K35" s="284">
        <f t="shared" si="11"/>
        <v>1008959.4776594623</v>
      </c>
      <c r="L35" s="284">
        <f t="shared" si="11"/>
        <v>1014749.0119921633</v>
      </c>
      <c r="M35" s="283">
        <f t="shared" si="11"/>
        <v>1022279.7906710262</v>
      </c>
      <c r="N35" s="284">
        <f t="shared" si="11"/>
        <v>260683.78777988895</v>
      </c>
      <c r="O35" s="284">
        <f t="shared" si="11"/>
        <v>273569.39679693797</v>
      </c>
      <c r="P35" s="284">
        <f t="shared" si="11"/>
        <v>284626.9183259806</v>
      </c>
      <c r="Q35" s="284">
        <f t="shared" si="11"/>
        <v>315597.54209747538</v>
      </c>
      <c r="R35" s="283">
        <f t="shared" si="11"/>
        <v>1131436.7050316732</v>
      </c>
      <c r="S35" s="284">
        <f t="shared" si="11"/>
        <v>327079.7861259823</v>
      </c>
      <c r="T35" s="284">
        <f t="shared" si="11"/>
        <v>338875.57164080598</v>
      </c>
      <c r="U35" s="284">
        <f t="shared" si="11"/>
        <v>357332.06037479261</v>
      </c>
      <c r="V35" s="284">
        <f t="shared" si="11"/>
        <v>341459.24971248268</v>
      </c>
      <c r="W35" s="283">
        <f t="shared" si="11"/>
        <v>1370974.7701886003</v>
      </c>
      <c r="X35" s="284">
        <f t="shared" si="11"/>
        <v>324847.7692499056</v>
      </c>
      <c r="Y35" s="284">
        <f t="shared" si="11"/>
        <v>343357.42595906532</v>
      </c>
      <c r="Z35" s="284"/>
      <c r="AA35" s="284"/>
      <c r="AB35" s="283"/>
      <c r="AC35" s="283"/>
      <c r="AD35" s="300"/>
      <c r="AE35" s="281">
        <f>+AE24-AE27-AE30+AE33</f>
        <v>1354404.6120273019</v>
      </c>
      <c r="AF35" s="280">
        <f>+AF24-AF27-AF30+AF33</f>
        <v>1367698.8572066822</v>
      </c>
      <c r="AG35" s="279">
        <f>+AG24-AG27-AG30+AG33</f>
        <v>1459582.1993740122</v>
      </c>
      <c r="AH35" s="171"/>
      <c r="AI35" s="171"/>
      <c r="AJ35" s="171"/>
    </row>
    <row r="36" spans="1:40" s="169" customFormat="1" ht="14.25" thickTop="1">
      <c r="B36" s="293"/>
      <c r="C36" s="299"/>
      <c r="D36" s="296"/>
      <c r="E36" s="296"/>
      <c r="F36" s="296"/>
      <c r="G36" s="296"/>
      <c r="H36" s="296"/>
      <c r="I36" s="296"/>
      <c r="J36" s="296"/>
      <c r="K36" s="298"/>
      <c r="L36" s="298"/>
      <c r="M36" s="297"/>
      <c r="N36" s="298"/>
      <c r="O36" s="298"/>
      <c r="P36" s="298"/>
      <c r="Q36" s="298"/>
      <c r="R36" s="297"/>
      <c r="S36" s="298"/>
      <c r="T36" s="298"/>
      <c r="U36" s="298"/>
      <c r="V36" s="298"/>
      <c r="W36" s="297"/>
      <c r="X36" s="298"/>
      <c r="Y36" s="298"/>
      <c r="Z36" s="298"/>
      <c r="AA36" s="298"/>
      <c r="AB36" s="297"/>
      <c r="AC36" s="297"/>
      <c r="AD36" s="293"/>
      <c r="AE36" s="258"/>
      <c r="AF36" s="288"/>
      <c r="AG36" s="287"/>
      <c r="AH36" s="168"/>
      <c r="AI36" s="168"/>
      <c r="AJ36" s="168"/>
    </row>
    <row r="37" spans="1:40" s="169" customFormat="1" ht="13.5">
      <c r="B37" s="293" t="s">
        <v>31</v>
      </c>
      <c r="C37" s="268">
        <f>+Tech!C37+HC!C37+'Cons. Disc.'!C37+'Cons. Staples'!C37+Industrials!C37+Financials!C37+Energy!C37+'Comm Svcs'!C37+Materials!C37+Utilities!C37+'Real Estate'!C37</f>
        <v>1856.9425011122066</v>
      </c>
      <c r="D37" s="268">
        <f>+Tech!D37+HC!D37+'Cons. Disc.'!D37+'Cons. Staples'!D37+Industrials!D37+Financials!D37+Energy!D37+'Comm Svcs'!D37+Materials!D37+Utilities!D37+'Real Estate'!D37</f>
        <v>2057.5592964728808</v>
      </c>
      <c r="E37" s="268">
        <f>+Tech!E37+HC!E37+'Cons. Disc.'!E37+'Cons. Staples'!E37+Industrials!E37+Financials!E37+Energy!E37+'Comm Svcs'!E37+Materials!E37+Utilities!E37+'Real Estate'!E37</f>
        <v>6750.9935455275954</v>
      </c>
      <c r="F37" s="268">
        <f>+Tech!F37+HC!F37+'Cons. Disc.'!F37+'Cons. Staples'!F37+Industrials!F37+Financials!F37+Energy!F37+'Comm Svcs'!F37+Materials!F37+Utilities!F37+'Real Estate'!F37</f>
        <v>21878.278285324457</v>
      </c>
      <c r="G37" s="268">
        <f>+Tech!G37+HC!G37+'Cons. Disc.'!G37+'Cons. Staples'!G37+Industrials!G37+Financials!G37+Energy!G37+'Comm Svcs'!G37+Materials!G37+Utilities!G37+'Real Estate'!G37</f>
        <v>9345.7139482571001</v>
      </c>
      <c r="H37" s="268">
        <f>+Tech!H37+HC!H37+'Cons. Disc.'!H37+'Cons. Staples'!H37+Industrials!H37+Financials!H37+Energy!H37+'Comm Svcs'!H37+Materials!H37+Utilities!H37+'Real Estate'!H37</f>
        <v>9663.6789921138206</v>
      </c>
      <c r="I37" s="268">
        <f>+Tech!I37+HC!I37+'Cons. Disc.'!I37+'Cons. Staples'!I37+Industrials!I37+Financials!I37+Energy!I37+'Comm Svcs'!I37+Materials!I37+Utilities!I37+'Real Estate'!I37</f>
        <v>6631.672519612971</v>
      </c>
      <c r="J37" s="268">
        <f>+Tech!J37+HC!J37+'Cons. Disc.'!J37+'Cons. Staples'!J37+Industrials!J37+Financials!J37+Energy!J37+'Comm Svcs'!J37+Materials!J37+Utilities!J37+'Real Estate'!J37</f>
        <v>6912.3280604015581</v>
      </c>
      <c r="K37" s="266">
        <f>+Tech!K37+HC!K37+'Cons. Disc.'!K37+'Cons. Staples'!K37+Industrials!K37+Financials!K37+Energy!K37+'Comm Svcs'!K37+Materials!K37+Utilities!K37+'Real Estate'!K37</f>
        <v>8998.9934319990934</v>
      </c>
      <c r="L37" s="266">
        <f>+Tech!L37+HC!L37+'Cons. Disc.'!L37+'Cons. Staples'!L37+Industrials!L37+Financials!L37+Energy!L37+'Comm Svcs'!L37+Materials!L37+Utilities!L37+'Real Estate'!L37</f>
        <v>10406.202962295047</v>
      </c>
      <c r="M37" s="267">
        <f>+Tech!M37+HC!M37+'Cons. Disc.'!M37+'Cons. Staples'!M37+Industrials!M37+Financials!M37+Energy!M37+'Comm Svcs'!M37+Materials!M37+Utilities!M37+'Real Estate'!M37</f>
        <v>11545.241946172502</v>
      </c>
      <c r="N37" s="266">
        <f>+Tech!N37+HC!N37+'Cons. Disc.'!N37+'Cons. Staples'!N37+Industrials!N37+Financials!N37+Energy!N37+'Comm Svcs'!N37+Materials!N37+Utilities!N37+'Real Estate'!N37</f>
        <v>2795.2714698657855</v>
      </c>
      <c r="O37" s="266">
        <f>+Tech!O37+HC!O37+'Cons. Disc.'!O37+'Cons. Staples'!O37+Industrials!O37+Financials!O37+Energy!O37+'Comm Svcs'!O37+Materials!O37+Utilities!O37+'Real Estate'!O37</f>
        <v>3012.0368704320936</v>
      </c>
      <c r="P37" s="266">
        <f>+Tech!P37+HC!P37+'Cons. Disc.'!P37+'Cons. Staples'!P37+Industrials!P37+Financials!P37+Energy!P37+'Comm Svcs'!P37+Materials!P37+Utilities!P37+'Real Estate'!P37</f>
        <v>2721.1524029851585</v>
      </c>
      <c r="Q37" s="266">
        <f>+Tech!Q37+HC!Q37+'Cons. Disc.'!Q37+'Cons. Staples'!Q37+Industrials!Q37+Financials!Q37+Energy!Q37+'Comm Svcs'!Q37+Materials!Q37+Utilities!Q37+'Real Estate'!Q37</f>
        <v>2841.8901711307958</v>
      </c>
      <c r="R37" s="267">
        <f>+Tech!R37+HC!R37+'Cons. Disc.'!R37+'Cons. Staples'!R37+Industrials!R37+Financials!R37+Energy!R37+'Comm Svcs'!R37+Materials!R37+Utilities!R37+'Real Estate'!R37</f>
        <v>11332.60435590164</v>
      </c>
      <c r="S37" s="266">
        <f>+Tech!S37+HC!S37+'Cons. Disc.'!S37+'Cons. Staples'!S37+Industrials!S37+Financials!S37+Energy!S37+'Comm Svcs'!S37+Materials!S37+Utilities!S37+'Real Estate'!S37</f>
        <v>2794.602525862068</v>
      </c>
      <c r="T37" s="266">
        <f>+Tech!T37+HC!T37+'Cons. Disc.'!T37+'Cons. Staples'!T37+Industrials!T37+Financials!T37+Energy!T37+'Comm Svcs'!T37+Materials!T37+Utilities!T37+'Real Estate'!T37</f>
        <v>3019.1134402756907</v>
      </c>
      <c r="U37" s="266">
        <f>+Tech!U37+HC!U37+'Cons. Disc.'!U37+'Cons. Staples'!U37+Industrials!U37+Financials!U37+Energy!U37+'Comm Svcs'!U37+Materials!U37+Utilities!U37+'Real Estate'!U37</f>
        <v>2868.8521489557752</v>
      </c>
      <c r="V37" s="266">
        <f>+Tech!V37+HC!V37+'Cons. Disc.'!V37+'Cons. Staples'!V37+Industrials!V37+Financials!V37+Energy!V37+'Comm Svcs'!V37+Materials!V37+Utilities!V37+'Real Estate'!V37</f>
        <v>2887.2417624278096</v>
      </c>
      <c r="W37" s="267">
        <f>+Tech!W37+HC!W37+'Cons. Disc.'!W37+'Cons. Staples'!W37+Industrials!W37+Financials!W37+Energy!W37+'Comm Svcs'!W37+Materials!W37+Utilities!W37+'Real Estate'!W37</f>
        <v>11554.67959092499</v>
      </c>
      <c r="X37" s="266">
        <f>+Tech!X37+HC!X37+'Cons. Disc.'!X37+'Cons. Staples'!X37+Industrials!X37+Financials!X37+Energy!X37+'Comm Svcs'!X37+Materials!X37+Utilities!X37+'Real Estate'!X37</f>
        <v>2639.6196018174955</v>
      </c>
      <c r="Y37" s="266">
        <f>+Tech!Y37+HC!Y37+'Cons. Disc.'!Y37+'Cons. Staples'!Y37+Industrials!Y37+Financials!Y37+Energy!Y37+'Comm Svcs'!Y37+Materials!Y37+Utilities!Y37+'Real Estate'!Y37</f>
        <v>2969.5558504256333</v>
      </c>
      <c r="Z37" s="266"/>
      <c r="AA37" s="266"/>
      <c r="AB37" s="295"/>
      <c r="AC37" s="294"/>
      <c r="AD37" s="293"/>
      <c r="AE37" s="268">
        <f>+Tech!AE37+HC!AE37+'Cons. Disc.'!AE37+'Cons. Staples'!AE37+Industrials!AE37+Financials!AE37+Energy!AE37+'Comm Svcs'!AE37+Materials!AE37+Utilities!AE37+'Real Estate'!AE37</f>
        <v>11554.67959092499</v>
      </c>
      <c r="AF37" s="290">
        <f>+Tech!AF37+HC!AF37+'Cons. Disc.'!AF37+'Cons. Staples'!AF37+Industrials!AF37+Financials!AF37+Energy!AF37+'Comm Svcs'!AF37+Materials!AF37+Utilities!AF37+'Real Estate'!AF37</f>
        <v>11586.405380239672</v>
      </c>
      <c r="AG37" s="289">
        <f>+Tech!AG37+HC!AG37+'Cons. Disc.'!AG37+'Cons. Staples'!AG37+Industrials!AG37+Financials!AG37+Energy!AG37+'Comm Svcs'!AG37+Materials!AG37+Utilities!AG37+'Real Estate'!AG37</f>
        <v>11586.405380239672</v>
      </c>
      <c r="AH37" s="168"/>
      <c r="AI37" s="168"/>
      <c r="AJ37" s="168"/>
    </row>
    <row r="38" spans="1:40" ht="13.5">
      <c r="B38" s="259"/>
      <c r="C38" s="258"/>
      <c r="D38" s="258"/>
      <c r="E38" s="258"/>
      <c r="F38" s="258"/>
      <c r="G38" s="258"/>
      <c r="H38" s="258"/>
      <c r="I38" s="258"/>
      <c r="J38" s="258"/>
      <c r="K38" s="259"/>
      <c r="L38" s="259"/>
      <c r="M38" s="270"/>
      <c r="N38" s="259"/>
      <c r="O38" s="259"/>
      <c r="P38" s="259"/>
      <c r="Q38" s="259"/>
      <c r="R38" s="270"/>
      <c r="S38" s="259"/>
      <c r="T38" s="259"/>
      <c r="U38" s="259"/>
      <c r="V38" s="259"/>
      <c r="W38" s="265"/>
      <c r="X38" s="259"/>
      <c r="Y38" s="259"/>
      <c r="Z38" s="259"/>
      <c r="AA38" s="259"/>
      <c r="AB38" s="270"/>
      <c r="AC38" s="270"/>
      <c r="AD38" s="259"/>
      <c r="AE38" s="258"/>
      <c r="AF38" s="288"/>
      <c r="AG38" s="287"/>
    </row>
    <row r="39" spans="1:40" ht="14.25" thickBot="1">
      <c r="A39" s="286"/>
      <c r="B39" s="285" t="s">
        <v>30</v>
      </c>
      <c r="C39" s="281">
        <f>+Tech!C39+HC!C39+'Cons. Disc.'!C39+'Cons. Staples'!C39+Industrials!C39+Financials!C39+Energy!C39+'Comm Svcs'!C39+Materials!C39+Utilities!C39+'Real Estate'!C47</f>
        <v>658062.30931908474</v>
      </c>
      <c r="D39" s="281">
        <f>+Tech!D39+HC!D39+'Cons. Disc.'!D39+'Cons. Staples'!D39+Industrials!D39+Financials!D39+Energy!D39+'Comm Svcs'!D39+Materials!D39+Utilities!D39+'Real Estate'!D47</f>
        <v>667472.90310298372</v>
      </c>
      <c r="E39" s="281">
        <f>+Tech!E39+HC!E39+'Cons. Disc.'!E39+'Cons. Staples'!E39+Industrials!E39+Financials!E39+Energy!E39+'Comm Svcs'!E39+Materials!E39+Utilities!E39+'Real Estate'!E47</f>
        <v>509291.03814583202</v>
      </c>
      <c r="F39" s="281">
        <f>+Tech!F39+HC!F39+'Cons. Disc.'!F39+'Cons. Staples'!F39+Industrials!F39+Financials!F39+Energy!F39+'Comm Svcs'!F39+Materials!F39+Utilities!F39+'Real Estate'!F47</f>
        <v>510158.552013968</v>
      </c>
      <c r="G39" s="281">
        <f>+Tech!G39+HC!G39+'Cons. Disc.'!G39+'Cons. Staples'!G39+Industrials!G39+Financials!G39+Energy!G39+'Comm Svcs'!G39+Materials!G39+Utilities!G39+'Real Estate'!G47</f>
        <v>727865.45437974844</v>
      </c>
      <c r="H39" s="281">
        <f>+Tech!H39+HC!H39+'Cons. Disc.'!H39+'Cons. Staples'!H39+Industrials!H39+Financials!H39+Energy!H39+'Comm Svcs'!H39+Materials!H39+Utilities!H39+'Real Estate'!H47</f>
        <v>841379.46548139292</v>
      </c>
      <c r="I39" s="281">
        <f>+Tech!I39+HC!I39+'Cons. Disc.'!I39+'Cons. Staples'!I39+Industrials!I39+Financials!I39+Energy!I39+'Comm Svcs'!I39+Materials!I39+Utilities!I39+'Real Estate'!I47</f>
        <v>887360.38723113982</v>
      </c>
      <c r="J39" s="281">
        <f>+Tech!J39+HC!J39+'Cons. Disc.'!J39+'Cons. Staples'!J39+Industrials!J39+Financials!J39+Energy!J39+'Comm Svcs'!J39+Materials!J39+Utilities!J39+'Real Estate'!J47</f>
        <v>934729.98533936497</v>
      </c>
      <c r="K39" s="284">
        <f>+Tech!K39+HC!K39+'Cons. Disc.'!K39+'Cons. Staples'!K39+Industrials!K39+Financials!K39+Energy!K39+'Comm Svcs'!K39+Materials!K39+Utilities!K39+'Real Estate'!K47</f>
        <v>999960.48422746314</v>
      </c>
      <c r="L39" s="284">
        <f>+Tech!L39+HC!L39+'Cons. Disc.'!L39+'Cons. Staples'!L39+Industrials!L39+Financials!L39+Energy!L39+'Comm Svcs'!L39+Materials!L39+Utilities!L39+'Real Estate'!L47</f>
        <v>1004342.8090298682</v>
      </c>
      <c r="M39" s="283">
        <f>+Tech!M39+HC!M39+'Cons. Disc.'!M39+'Cons. Staples'!M39+Industrials!M39+Financials!M39+Energy!M39+'Comm Svcs'!M39+Materials!M39+Utilities!M39+'Real Estate'!M47</f>
        <v>1010734.5487248538</v>
      </c>
      <c r="N39" s="284">
        <f>+Tech!N39+HC!N39+'Cons. Disc.'!N39+'Cons. Staples'!N39+Industrials!N39+Financials!N39+Energy!N39+'Comm Svcs'!N39+Materials!N39+Utilities!N39+'Real Estate'!N47</f>
        <v>257888.51631002317</v>
      </c>
      <c r="O39" s="284">
        <f>+Tech!O39+HC!O39+'Cons. Disc.'!O39+'Cons. Staples'!O39+Industrials!O39+Financials!O39+Energy!O39+'Comm Svcs'!O39+Materials!O39+Utilities!O39+'Real Estate'!O47</f>
        <v>270557.35992650589</v>
      </c>
      <c r="P39" s="284">
        <f>+Tech!P39+HC!P39+'Cons. Disc.'!P39+'Cons. Staples'!P39+Industrials!P39+Financials!P39+Energy!P39+'Comm Svcs'!P39+Materials!P39+Utilities!P39+'Real Estate'!P47</f>
        <v>281905.76592299546</v>
      </c>
      <c r="Q39" s="284">
        <f>+Tech!Q39+HC!Q39+'Cons. Disc.'!Q39+'Cons. Staples'!Q39+Industrials!Q39+Financials!Q39+Energy!Q39+'Comm Svcs'!Q39+Materials!Q39+Utilities!Q39+'Real Estate'!Q47</f>
        <v>312755.65192634455</v>
      </c>
      <c r="R39" s="283">
        <f>+Tech!R39+HC!R39+'Cons. Disc.'!R39+'Cons. Staples'!R39+Industrials!R39+Financials!R39+Energy!R39+'Comm Svcs'!R39+Materials!R39+Utilities!R39+'Real Estate'!R47</f>
        <v>1120104.1006757715</v>
      </c>
      <c r="S39" s="284">
        <f>+Tech!S39+HC!S39+'Cons. Disc.'!S39+'Cons. Staples'!S39+Industrials!S39+Financials!S39+Energy!S39+'Comm Svcs'!S39+Materials!S39+Utilities!S39+'Real Estate'!S47</f>
        <v>324285.18360012025</v>
      </c>
      <c r="T39" s="284">
        <f>+Tech!T39+HC!T39+'Cons. Disc.'!T39+'Cons. Staples'!T39+Industrials!T39+Financials!T39+Energy!T39+'Comm Svcs'!T39+Materials!T39+Utilities!T39+'Real Estate'!T47</f>
        <v>335856.45820053027</v>
      </c>
      <c r="U39" s="284">
        <f>+Tech!U39+HC!U39+'Cons. Disc.'!U39+'Cons. Staples'!U39+Industrials!U39+Financials!U39+Energy!U39+'Comm Svcs'!U39+Materials!U39+Utilities!U39+'Real Estate'!U47</f>
        <v>354463.20822583686</v>
      </c>
      <c r="V39" s="284">
        <f>+Tech!V39+HC!V39+'Cons. Disc.'!V39+'Cons. Staples'!V39+Industrials!V39+Financials!V39+Energy!V39+'Comm Svcs'!V39+Materials!V39+Utilities!V39+'Real Estate'!V47</f>
        <v>338572.00795005489</v>
      </c>
      <c r="W39" s="283">
        <f>+Tech!W39+HC!W39+'Cons. Disc.'!W39+'Cons. Staples'!W39+Industrials!W39+Financials!W39+Energy!W39+'Comm Svcs'!W39+Materials!W39+Utilities!W39+'Real Estate'!W47</f>
        <v>1359420.0905976754</v>
      </c>
      <c r="X39" s="284">
        <f>+Tech!X39+HC!X39+'Cons. Disc.'!X39+'Cons. Staples'!X39+Industrials!X39+Financials!X39+Energy!X39+'Comm Svcs'!X39+Materials!X39+Utilities!X39+'Real Estate'!X47</f>
        <v>322208.14964808809</v>
      </c>
      <c r="Y39" s="284">
        <f>+Tech!Y39+HC!Y39+'Cons. Disc.'!Y39+'Cons. Staples'!Y39+Industrials!Y39+Financials!Y39+Energy!Y39+'Comm Svcs'!Y39+Materials!Y39+Utilities!Y39+'Real Estate'!Y47</f>
        <v>340387.8701086397</v>
      </c>
      <c r="Z39" s="284">
        <f>+Tech!Z39+HC!Z39+'Cons. Disc.'!Z39+'Cons. Staples'!Z39+Industrials!Z39+Financials!Z39+Energy!Z39+'Comm Svcs'!Z39+Materials!Z39+Utilities!Z39+'Real Estate'!Z47</f>
        <v>345738.0225917385</v>
      </c>
      <c r="AA39" s="284">
        <f>+Tech!AA39+HC!AA39+'Cons. Disc.'!AA39+'Cons. Staples'!AA39+Industrials!AA39+Financials!AA39+Energy!AA39+'Comm Svcs'!AA39+Materials!AA39+Utilities!AA39+'Real Estate'!AA47</f>
        <v>340858.51130472065</v>
      </c>
      <c r="AB39" s="283">
        <f>+Tech!AB39+HC!AB39+'Cons. Disc.'!AB39+'Cons. Staples'!AB39+Industrials!AB39+Financials!AB39+Energy!AB39+'Comm Svcs'!AB39+Materials!AB39+Utilities!AB39+'Real Estate'!AB47</f>
        <v>1361366.9359301794</v>
      </c>
      <c r="AC39" s="283">
        <f>+Tech!AC39+HC!AC39+'Cons. Disc.'!AC39+'Cons. Staples'!AC39+Industrials!AC39+Financials!AC39+Energy!AC39+'Comm Svcs'!AC39+Materials!AC39+Utilities!AC39+'Real Estate'!AC47</f>
        <v>1468201.6996232036</v>
      </c>
      <c r="AD39" s="259"/>
      <c r="AE39" s="281">
        <f>+Tech!AE39+HC!AE39+'Cons. Disc.'!AE39+'Cons. Staples'!AE39+Industrials!AE39+Financials!AE39+Energy!AE39+'Comm Svcs'!AE39+Materials!AE39+Utilities!AE39+'Real Estate'!AE47</f>
        <v>1359420.0905976754</v>
      </c>
      <c r="AF39" s="280">
        <f>+Tech!AF39+HC!AF39+'Cons. Disc.'!AF39+'Cons. Staples'!AF39+Industrials!AF39+Financials!AF39+Energy!AF39+'Comm Svcs'!AF39+Materials!AF39+Utilities!AF39+'Real Estate'!AF47</f>
        <v>1373300.9719093284</v>
      </c>
      <c r="AG39" s="279">
        <f>+Tech!AG39+HC!AG39+'Cons. Disc.'!AG39+'Cons. Staples'!AG39+Industrials!AG39+Financials!AG39+Energy!AG39+'Comm Svcs'!AG39+Materials!AG39+Utilities!AG39+'Real Estate'!AG47</f>
        <v>1469651.4412571513</v>
      </c>
      <c r="AH39" s="171"/>
      <c r="AI39" s="245">
        <f>+AF39/AB39-1</f>
        <v>8.7662155324750302E-3</v>
      </c>
      <c r="AJ39" s="245">
        <f>+AG39/AC39-1</f>
        <v>9.8742675091556542E-4</v>
      </c>
    </row>
    <row r="40" spans="1:40" ht="14.25" thickTop="1">
      <c r="A40" s="278"/>
      <c r="B40" s="243" t="s">
        <v>47</v>
      </c>
      <c r="C40" s="239">
        <v>9.5732550292523907E-2</v>
      </c>
      <c r="D40" s="239">
        <v>8.9445302419329728E-2</v>
      </c>
      <c r="E40" s="239">
        <v>6.5092662255683359E-2</v>
      </c>
      <c r="F40" s="239">
        <v>7.278573548256774E-2</v>
      </c>
      <c r="G40" s="239">
        <v>9.3590568037102931E-2</v>
      </c>
      <c r="H40" s="239">
        <v>9.7680750735473679E-2</v>
      </c>
      <c r="I40" s="239">
        <v>9.9596064018097757E-2</v>
      </c>
      <c r="J40" s="239">
        <v>0.10208961656815041</v>
      </c>
      <c r="K40" s="277">
        <v>0.10517293143056067</v>
      </c>
      <c r="L40" s="277">
        <v>0.10926661051958189</v>
      </c>
      <c r="M40" s="274">
        <v>0.1083251640958476</v>
      </c>
      <c r="N40" s="277">
        <v>0.10776340963500124</v>
      </c>
      <c r="O40" s="277">
        <v>0.10924278458745662</v>
      </c>
      <c r="P40" s="277">
        <v>0.11098622099465137</v>
      </c>
      <c r="Q40" s="277">
        <v>0.11517791525999481</v>
      </c>
      <c r="R40" s="274">
        <v>0.11088380896200822</v>
      </c>
      <c r="S40" s="277">
        <v>0.12484314277008707</v>
      </c>
      <c r="T40" s="277">
        <v>0.12427818071795182</v>
      </c>
      <c r="U40" s="277">
        <v>0.1283366096998626</v>
      </c>
      <c r="V40" s="277">
        <v>0.11779495975496992</v>
      </c>
      <c r="W40" s="274">
        <v>0.12468633883617326</v>
      </c>
      <c r="X40" s="277">
        <v>0.11761757745701285</v>
      </c>
      <c r="Y40" s="277">
        <v>0.12024779781170661</v>
      </c>
      <c r="Z40" s="277">
        <v>0.12044310894645205</v>
      </c>
      <c r="AA40" s="277">
        <v>0.11558414944613138</v>
      </c>
      <c r="AB40" s="274">
        <f>+AB39/AB$3</f>
        <v>0.11925764580122447</v>
      </c>
      <c r="AC40" s="274">
        <f>+AC39/AC$3</f>
        <v>0.12238472085845148</v>
      </c>
      <c r="AD40" s="240"/>
      <c r="AE40" s="237">
        <f>INDEX($C40:$AD40,1,MATCH(AE$2,$C$2:$AD$2,0))</f>
        <v>0.12468633883617326</v>
      </c>
      <c r="AF40" s="276">
        <f>+AF39/AF$3</f>
        <v>0.12022914173704256</v>
      </c>
      <c r="AG40" s="275">
        <f>+AG39/AG$3</f>
        <v>0.12273646601289356</v>
      </c>
      <c r="AH40" s="234"/>
      <c r="AI40" s="234"/>
      <c r="AJ40" s="234"/>
    </row>
    <row r="41" spans="1:40" ht="13.5">
      <c r="A41" s="168"/>
      <c r="B41" s="243" t="s">
        <v>46</v>
      </c>
      <c r="C41" s="239"/>
      <c r="D41" s="237">
        <v>4.3579747054662832E-3</v>
      </c>
      <c r="E41" s="237">
        <v>-0.23393747187931691</v>
      </c>
      <c r="F41" s="237">
        <v>-2.7529226412116636E-2</v>
      </c>
      <c r="G41" s="237">
        <v>0.41581064309560634</v>
      </c>
      <c r="H41" s="237">
        <v>0.14660451487771398</v>
      </c>
      <c r="I41" s="237">
        <v>4.441268413036914E-2</v>
      </c>
      <c r="J41" s="237">
        <v>4.9836844437423089E-2</v>
      </c>
      <c r="K41" s="242">
        <v>6.8385931190352967E-2</v>
      </c>
      <c r="L41" s="242">
        <v>-5.6488651109964927E-5</v>
      </c>
      <c r="M41" s="241">
        <v>4.0618015016546938E-3</v>
      </c>
      <c r="N41" s="242"/>
      <c r="O41" s="242"/>
      <c r="P41" s="242"/>
      <c r="Q41" s="242"/>
      <c r="R41" s="241">
        <v>0.10888175544188017</v>
      </c>
      <c r="S41" s="242">
        <v>0.2574626751129856</v>
      </c>
      <c r="T41" s="242">
        <v>0.24135029367437122</v>
      </c>
      <c r="U41" s="242">
        <v>0.25738190230085811</v>
      </c>
      <c r="V41" s="242">
        <v>8.2469592037250461E-2</v>
      </c>
      <c r="W41" s="241">
        <v>0.21312219493517071</v>
      </c>
      <c r="X41" s="242">
        <v>-6.5389452724826658E-3</v>
      </c>
      <c r="Y41" s="242">
        <v>1.0324088828564726E-2</v>
      </c>
      <c r="Z41" s="242">
        <v>-2.3794913298420539E-2</v>
      </c>
      <c r="AA41" s="242">
        <v>6.7533738790443998E-3</v>
      </c>
      <c r="AB41" s="274">
        <v>1.432114580301791E-3</v>
      </c>
      <c r="AC41" s="274">
        <f>+AC39/AB39-1</f>
        <v>7.8476096982645904E-2</v>
      </c>
      <c r="AD41" s="240"/>
      <c r="AE41" s="237">
        <f>INDEX(C41:AD41,1,MATCH(AE$2,$C$2:$AD$2,0))</f>
        <v>0.21312219493517071</v>
      </c>
      <c r="AF41" s="273">
        <f>+AF39/AE39-1</f>
        <v>1.0210884337857662E-2</v>
      </c>
      <c r="AG41" s="272">
        <f>+AG39/AF39-1</f>
        <v>7.0159762003128012E-2</v>
      </c>
      <c r="AH41" s="234"/>
      <c r="AI41" s="234"/>
      <c r="AJ41" s="234"/>
    </row>
    <row r="42" spans="1:40" ht="13.5" customHeight="1">
      <c r="B42" s="259"/>
      <c r="C42" s="258"/>
      <c r="D42" s="258"/>
      <c r="E42" s="258"/>
      <c r="F42" s="258"/>
      <c r="G42" s="258"/>
      <c r="H42" s="258"/>
      <c r="I42" s="258"/>
      <c r="J42" s="258"/>
      <c r="K42" s="259"/>
      <c r="L42" s="259"/>
      <c r="M42" s="270"/>
      <c r="N42" s="259"/>
      <c r="O42" s="259"/>
      <c r="P42" s="259"/>
      <c r="Q42" s="259"/>
      <c r="R42" s="270"/>
      <c r="S42" s="259"/>
      <c r="T42" s="259"/>
      <c r="U42" s="259"/>
      <c r="V42" s="259"/>
      <c r="W42" s="270"/>
      <c r="X42" s="259"/>
      <c r="Y42" s="259"/>
      <c r="Z42" s="259"/>
      <c r="AA42" s="259"/>
      <c r="AB42" s="271"/>
      <c r="AC42" s="270"/>
      <c r="AD42" s="259"/>
      <c r="AE42" s="257"/>
      <c r="AF42" s="256"/>
      <c r="AG42" s="269"/>
    </row>
    <row r="43" spans="1:40" ht="13.5" customHeight="1">
      <c r="B43" s="259" t="s">
        <v>45</v>
      </c>
      <c r="C43" s="268">
        <v>7534.9479009590141</v>
      </c>
      <c r="D43" s="268">
        <v>7618.7348066570958</v>
      </c>
      <c r="E43" s="268">
        <v>7800.4520282362182</v>
      </c>
      <c r="F43" s="268">
        <v>8019.2385997086521</v>
      </c>
      <c r="G43" s="268">
        <v>8313.1799309880935</v>
      </c>
      <c r="H43" s="268">
        <v>8390.4151227123148</v>
      </c>
      <c r="I43" s="268">
        <v>8428.2798938427441</v>
      </c>
      <c r="J43" s="268">
        <v>8390.8863249734495</v>
      </c>
      <c r="K43" s="266">
        <v>8475.0289513257449</v>
      </c>
      <c r="L43" s="266">
        <v>8535.5319603719618</v>
      </c>
      <c r="M43" s="267">
        <v>8471.3946535516188</v>
      </c>
      <c r="N43" s="266">
        <v>8449.90222241025</v>
      </c>
      <c r="O43" s="266">
        <v>8447.4539148589702</v>
      </c>
      <c r="P43" s="266">
        <v>8481.9361717951542</v>
      </c>
      <c r="Q43" s="266">
        <v>8473.5716024703233</v>
      </c>
      <c r="R43" s="267">
        <v>8463.215977883674</v>
      </c>
      <c r="S43" s="266">
        <v>8454.7657176312714</v>
      </c>
      <c r="T43" s="266">
        <v>8436.9179537989694</v>
      </c>
      <c r="U43" s="266">
        <v>8400.860267874561</v>
      </c>
      <c r="V43" s="266">
        <v>8397.7324533853989</v>
      </c>
      <c r="W43" s="267">
        <v>8422.5690981725493</v>
      </c>
      <c r="X43" s="266">
        <v>8351.939900462241</v>
      </c>
      <c r="Y43" s="266">
        <v>8310.2036568749427</v>
      </c>
      <c r="Z43" s="492">
        <f>+Z39/Z45</f>
        <v>8183.1484637097865</v>
      </c>
      <c r="AA43" s="492">
        <f>+AA39/AA45</f>
        <v>8289.3606834805614</v>
      </c>
      <c r="AB43" s="295">
        <f>+AB39/AB45</f>
        <v>8353.9944521979596</v>
      </c>
      <c r="AC43" s="295">
        <f>+AC39/AC45</f>
        <v>8185.7811085147387</v>
      </c>
      <c r="AD43" s="259"/>
      <c r="AE43" s="257">
        <f>INDEX($C43:$AD43,1,MATCH(AE$2,$C$2:$AD$2,0))</f>
        <v>8422.5690981725493</v>
      </c>
      <c r="AF43" s="264">
        <v>8353.9944521979596</v>
      </c>
      <c r="AG43" s="263">
        <v>8305.8869184789364</v>
      </c>
      <c r="AI43" s="499"/>
      <c r="AK43" s="187"/>
      <c r="AL43" s="186"/>
      <c r="AM43" s="186"/>
      <c r="AN43" s="187"/>
    </row>
    <row r="44" spans="1:40" ht="13.5">
      <c r="B44" s="259"/>
      <c r="C44" s="258"/>
      <c r="D44" s="258"/>
      <c r="E44" s="258"/>
      <c r="F44" s="258"/>
      <c r="G44" s="258"/>
      <c r="H44" s="258"/>
      <c r="I44" s="262"/>
      <c r="J44" s="262"/>
      <c r="K44" s="261"/>
      <c r="L44" s="261"/>
      <c r="M44" s="260"/>
      <c r="N44" s="261"/>
      <c r="O44" s="261"/>
      <c r="P44" s="261"/>
      <c r="Q44" s="261"/>
      <c r="R44" s="260"/>
      <c r="S44" s="261"/>
      <c r="T44" s="261"/>
      <c r="U44" s="261"/>
      <c r="V44" s="261"/>
      <c r="W44" s="260"/>
      <c r="X44" s="261"/>
      <c r="Y44" s="261"/>
      <c r="Z44" s="493"/>
      <c r="AA44" s="493"/>
      <c r="AB44" s="494"/>
      <c r="AC44" s="494"/>
      <c r="AD44" s="259"/>
      <c r="AE44" s="257"/>
      <c r="AF44" s="256"/>
      <c r="AG44" s="255"/>
      <c r="AK44" s="189"/>
    </row>
    <row r="45" spans="1:40" s="244" customFormat="1" ht="14.25" thickBot="1">
      <c r="A45" s="254"/>
      <c r="B45" s="253" t="s">
        <v>44</v>
      </c>
      <c r="C45" s="249">
        <f t="shared" ref="C45:Y45" si="12">+C39/C43</f>
        <v>87.334686048105198</v>
      </c>
      <c r="D45" s="249">
        <f t="shared" si="12"/>
        <v>87.609415479294469</v>
      </c>
      <c r="E45" s="249">
        <f t="shared" si="12"/>
        <v>65.289939134590028</v>
      </c>
      <c r="F45" s="249">
        <f t="shared" si="12"/>
        <v>63.616831656873586</v>
      </c>
      <c r="G45" s="249">
        <f t="shared" si="12"/>
        <v>87.5555997130012</v>
      </c>
      <c r="H45" s="249">
        <f t="shared" si="12"/>
        <v>100.27864571370644</v>
      </c>
      <c r="I45" s="249">
        <f t="shared" si="12"/>
        <v>105.28368758605163</v>
      </c>
      <c r="J45" s="249">
        <f t="shared" si="12"/>
        <v>111.3982419899274</v>
      </c>
      <c r="K45" s="251">
        <f t="shared" si="12"/>
        <v>117.98903460631126</v>
      </c>
      <c r="L45" s="251">
        <f t="shared" si="12"/>
        <v>117.66610607197596</v>
      </c>
      <c r="M45" s="252">
        <f t="shared" si="12"/>
        <v>119.3114699598023</v>
      </c>
      <c r="N45" s="251">
        <f t="shared" si="12"/>
        <v>30.519704195637786</v>
      </c>
      <c r="O45" s="251">
        <f t="shared" si="12"/>
        <v>32.028272974724224</v>
      </c>
      <c r="P45" s="251">
        <f t="shared" si="12"/>
        <v>33.236015953575809</v>
      </c>
      <c r="Q45" s="251">
        <f t="shared" si="12"/>
        <v>36.90954258711475</v>
      </c>
      <c r="R45" s="252">
        <f t="shared" si="12"/>
        <v>132.34970058697078</v>
      </c>
      <c r="S45" s="251">
        <f t="shared" si="12"/>
        <v>38.355312782217879</v>
      </c>
      <c r="T45" s="251">
        <f t="shared" si="12"/>
        <v>39.807955943117953</v>
      </c>
      <c r="U45" s="251">
        <f t="shared" si="12"/>
        <v>42.193679804594218</v>
      </c>
      <c r="V45" s="251">
        <f t="shared" si="12"/>
        <v>40.317074856744874</v>
      </c>
      <c r="W45" s="252">
        <f t="shared" si="12"/>
        <v>161.40207040778446</v>
      </c>
      <c r="X45" s="251">
        <f t="shared" si="12"/>
        <v>38.578839585550099</v>
      </c>
      <c r="Y45" s="251">
        <f t="shared" si="12"/>
        <v>40.96023204281407</v>
      </c>
      <c r="Z45" s="495">
        <v>42.25</v>
      </c>
      <c r="AA45" s="496">
        <v>41.12</v>
      </c>
      <c r="AB45" s="497">
        <v>162.96</v>
      </c>
      <c r="AC45" s="498">
        <v>179.36</v>
      </c>
      <c r="AD45" s="250"/>
      <c r="AE45" s="249">
        <f>+AE39/AE43</f>
        <v>161.40207040778446</v>
      </c>
      <c r="AF45" s="248">
        <f>+MROUND(AF39/AF43,0.25)</f>
        <v>164.5</v>
      </c>
      <c r="AG45" s="247">
        <f>+MROUND(AG39/AG43,0.5)</f>
        <v>177</v>
      </c>
      <c r="AH45" s="246"/>
      <c r="AI45" s="245">
        <f>+AF45/AB45-1</f>
        <v>9.4501718213058084E-3</v>
      </c>
      <c r="AJ45" s="245">
        <f>+AG45/AC45-1</f>
        <v>-1.3157894736842146E-2</v>
      </c>
    </row>
    <row r="46" spans="1:40" ht="15" thickTop="1" thickBot="1">
      <c r="A46" s="168"/>
      <c r="B46" s="243" t="s">
        <v>43</v>
      </c>
      <c r="C46" s="239"/>
      <c r="D46" s="237">
        <f t="shared" ref="D46:M46" si="13">+D45/C45-1</f>
        <v>3.145708121489621E-3</v>
      </c>
      <c r="E46" s="237">
        <f t="shared" si="13"/>
        <v>-0.25476116034559559</v>
      </c>
      <c r="F46" s="237">
        <f t="shared" si="13"/>
        <v>-2.5625808507302561E-2</v>
      </c>
      <c r="G46" s="237">
        <f t="shared" si="13"/>
        <v>0.37629613787188831</v>
      </c>
      <c r="H46" s="237">
        <f t="shared" si="13"/>
        <v>0.14531390387833731</v>
      </c>
      <c r="I46" s="237">
        <f t="shared" si="13"/>
        <v>4.9911342905791578E-2</v>
      </c>
      <c r="J46" s="237">
        <f t="shared" si="13"/>
        <v>5.8076939971143826E-2</v>
      </c>
      <c r="K46" s="242">
        <f t="shared" si="13"/>
        <v>5.9164242618656493E-2</v>
      </c>
      <c r="L46" s="242">
        <f t="shared" si="13"/>
        <v>-2.7369368298740815E-3</v>
      </c>
      <c r="M46" s="241">
        <f t="shared" si="13"/>
        <v>1.3983329123000487E-2</v>
      </c>
      <c r="N46" s="242"/>
      <c r="O46" s="242"/>
      <c r="P46" s="242"/>
      <c r="Q46" s="242"/>
      <c r="R46" s="241">
        <f t="shared" ref="R46:AB46" si="14">+R45/M45-1</f>
        <v>0.10927893715131698</v>
      </c>
      <c r="S46" s="242">
        <f t="shared" si="14"/>
        <v>0.25673933588452158</v>
      </c>
      <c r="T46" s="242">
        <f t="shared" si="14"/>
        <v>0.24290048278698095</v>
      </c>
      <c r="U46" s="242">
        <f t="shared" si="14"/>
        <v>0.2695167755223884</v>
      </c>
      <c r="V46" s="242">
        <f t="shared" si="14"/>
        <v>9.2321173083832919E-2</v>
      </c>
      <c r="W46" s="241">
        <f t="shared" si="14"/>
        <v>0.2195121688373034</v>
      </c>
      <c r="X46" s="242">
        <f t="shared" si="14"/>
        <v>5.8277924782261792E-3</v>
      </c>
      <c r="Y46" s="242">
        <f t="shared" si="14"/>
        <v>2.8945874571972841E-2</v>
      </c>
      <c r="Z46" s="242">
        <f t="shared" si="14"/>
        <v>1.334801696998511E-3</v>
      </c>
      <c r="AA46" s="242">
        <f t="shared" si="14"/>
        <v>1.9915262853470672E-2</v>
      </c>
      <c r="AB46" s="241">
        <f t="shared" si="14"/>
        <v>9.6524758838558711E-3</v>
      </c>
      <c r="AC46" s="241">
        <f>+AC45/AB45-1</f>
        <v>0.10063819342169866</v>
      </c>
      <c r="AD46" s="240"/>
      <c r="AE46" s="237">
        <f>INDEX(C46:AD46,1,MATCH(AE$2,$C$2:$AD$2,0))</f>
        <v>0.2195121688373034</v>
      </c>
      <c r="AF46" s="236">
        <f>+AF45/AE45-1</f>
        <v>1.9193865260765053E-2</v>
      </c>
      <c r="AG46" s="235">
        <f>+AG45/AF45-1</f>
        <v>7.5987841945288848E-2</v>
      </c>
      <c r="AH46" s="234"/>
      <c r="AI46" s="234"/>
      <c r="AJ46" s="234"/>
    </row>
    <row r="47" spans="1:40" ht="13.5">
      <c r="B47" s="233"/>
      <c r="K47" s="230"/>
      <c r="L47" s="230"/>
      <c r="M47" s="232"/>
      <c r="N47" s="230"/>
      <c r="O47" s="230"/>
      <c r="P47" s="230"/>
      <c r="Q47" s="230"/>
      <c r="R47" s="232"/>
      <c r="S47" s="230"/>
      <c r="T47" s="230"/>
      <c r="U47" s="230"/>
      <c r="V47" s="230"/>
      <c r="W47" s="232"/>
      <c r="X47" s="230"/>
      <c r="Y47" s="230"/>
      <c r="Z47" s="230"/>
      <c r="AA47" s="230"/>
      <c r="AB47" s="232"/>
      <c r="AC47" s="231"/>
      <c r="AD47" s="230"/>
      <c r="AE47" s="189"/>
      <c r="AF47" s="229"/>
      <c r="AG47" s="229"/>
      <c r="AI47" s="228"/>
      <c r="AJ47" s="187"/>
    </row>
    <row r="48" spans="1:40" ht="13.5" customHeight="1">
      <c r="B48" s="227" t="s">
        <v>5</v>
      </c>
      <c r="C48" s="223">
        <v>27.731999999999999</v>
      </c>
      <c r="D48" s="223">
        <v>28.387</v>
      </c>
      <c r="E48" s="223">
        <v>22.405000000000001</v>
      </c>
      <c r="F48" s="223">
        <v>22.728999999999999</v>
      </c>
      <c r="G48" s="223">
        <v>26.424999999999997</v>
      </c>
      <c r="H48" s="223">
        <v>31.246942068069242</v>
      </c>
      <c r="I48" s="223">
        <v>34.992044109737122</v>
      </c>
      <c r="J48" s="223">
        <v>39.44</v>
      </c>
      <c r="K48" s="224">
        <v>43.39</v>
      </c>
      <c r="L48" s="224">
        <v>45.7</v>
      </c>
      <c r="M48" s="226">
        <v>48.92</v>
      </c>
      <c r="N48" s="224">
        <v>11.72</v>
      </c>
      <c r="O48" s="224">
        <v>12.11</v>
      </c>
      <c r="P48" s="224">
        <v>12.31</v>
      </c>
      <c r="Q48" s="224">
        <v>12.78</v>
      </c>
      <c r="R48" s="226">
        <v>49</v>
      </c>
      <c r="S48" s="224">
        <v>12.79</v>
      </c>
      <c r="T48" s="224">
        <v>13.1</v>
      </c>
      <c r="U48" s="224">
        <v>13.66</v>
      </c>
      <c r="V48" s="224">
        <v>14.19</v>
      </c>
      <c r="W48" s="226">
        <v>53.74</v>
      </c>
      <c r="X48" s="224">
        <v>13.99</v>
      </c>
      <c r="Y48" s="224">
        <v>14.24</v>
      </c>
      <c r="Z48" s="224"/>
      <c r="AA48" s="224"/>
      <c r="AB48" s="226"/>
      <c r="AC48" s="225"/>
      <c r="AD48" s="224"/>
      <c r="AE48" s="223"/>
      <c r="AF48" s="218">
        <v>57</v>
      </c>
      <c r="AG48" s="218">
        <v>61</v>
      </c>
      <c r="AJ48" s="186"/>
    </row>
    <row r="49" spans="2:41" s="169" customFormat="1" ht="13.5">
      <c r="B49" s="222"/>
      <c r="C49" s="217"/>
      <c r="D49" s="217"/>
      <c r="E49" s="217"/>
      <c r="F49" s="217"/>
      <c r="G49" s="217"/>
      <c r="H49" s="217"/>
      <c r="I49" s="217"/>
      <c r="J49" s="217"/>
      <c r="K49" s="218"/>
      <c r="L49" s="218"/>
      <c r="M49" s="221"/>
      <c r="N49" s="218"/>
      <c r="O49" s="218"/>
      <c r="P49" s="218"/>
      <c r="Q49" s="218"/>
      <c r="R49" s="221"/>
      <c r="S49" s="218"/>
      <c r="T49" s="218"/>
      <c r="U49" s="218"/>
      <c r="V49" s="218"/>
      <c r="W49" s="221"/>
      <c r="X49" s="218"/>
      <c r="Y49" s="218"/>
      <c r="Z49" s="218"/>
      <c r="AA49" s="218"/>
      <c r="AB49" s="221"/>
      <c r="AC49" s="221"/>
      <c r="AD49" s="218"/>
      <c r="AE49" s="217"/>
      <c r="AF49" s="218"/>
      <c r="AG49" s="218"/>
    </row>
    <row r="50" spans="2:41" s="169" customFormat="1" ht="13.5">
      <c r="B50" s="220" t="s">
        <v>4</v>
      </c>
      <c r="C50" s="216"/>
      <c r="D50" s="216"/>
      <c r="E50" s="216"/>
      <c r="F50" s="216"/>
      <c r="G50" s="216"/>
      <c r="H50" s="216"/>
      <c r="I50" s="216"/>
      <c r="J50" s="216"/>
      <c r="K50" s="215"/>
      <c r="L50" s="215"/>
      <c r="M50" s="219"/>
      <c r="N50" s="215"/>
      <c r="O50" s="215"/>
      <c r="P50" s="215"/>
      <c r="Q50" s="215"/>
      <c r="R50" s="219"/>
      <c r="S50" s="215"/>
      <c r="T50" s="215"/>
      <c r="U50" s="215"/>
      <c r="V50" s="215"/>
      <c r="W50" s="219"/>
      <c r="X50" s="215"/>
      <c r="Y50" s="215"/>
      <c r="Z50" s="215"/>
      <c r="AA50" s="215"/>
      <c r="AB50" s="219"/>
      <c r="AC50" s="219"/>
      <c r="AD50" s="218"/>
      <c r="AE50" s="216"/>
      <c r="AF50" s="215"/>
      <c r="AG50" s="215"/>
    </row>
    <row r="51" spans="2:41" s="191" customFormat="1" ht="12.75" customHeight="1">
      <c r="B51" s="214" t="s">
        <v>3</v>
      </c>
      <c r="C51" s="208"/>
      <c r="D51" s="213">
        <v>5.339E-2</v>
      </c>
      <c r="E51" s="213">
        <v>2.8000000000000001E-2</v>
      </c>
      <c r="F51" s="213">
        <v>-7.0000000000000001E-3</v>
      </c>
      <c r="G51" s="213">
        <v>0.05</v>
      </c>
      <c r="H51" s="213">
        <v>3.7999999999999999E-2</v>
      </c>
      <c r="I51" s="213">
        <v>3.1E-2</v>
      </c>
      <c r="J51" s="213">
        <v>3.3000000000000002E-2</v>
      </c>
      <c r="K51" s="211">
        <v>3.3000000000000002E-2</v>
      </c>
      <c r="L51" s="211">
        <v>3.2000000000000001E-2</v>
      </c>
      <c r="M51" s="212">
        <v>3.1E-2</v>
      </c>
      <c r="N51" s="211"/>
      <c r="O51" s="211"/>
      <c r="P51" s="211"/>
      <c r="Q51" s="211"/>
      <c r="R51" s="212">
        <v>3.7999999999999999E-2</v>
      </c>
      <c r="S51" s="211"/>
      <c r="T51" s="211"/>
      <c r="U51" s="211"/>
      <c r="V51" s="211"/>
      <c r="W51" s="210">
        <v>3.7999999999999999E-2</v>
      </c>
      <c r="X51" s="211"/>
      <c r="Y51" s="211"/>
      <c r="Z51" s="211"/>
      <c r="AA51" s="211"/>
      <c r="AB51" s="210"/>
      <c r="AC51" s="210"/>
      <c r="AD51" s="209"/>
      <c r="AE51" s="208"/>
      <c r="AF51" s="207">
        <v>3.2000000000000001E-2</v>
      </c>
      <c r="AG51" s="207">
        <v>3.2000000000000001E-2</v>
      </c>
    </row>
    <row r="52" spans="2:41" s="191" customFormat="1" ht="12.75" customHeight="1">
      <c r="B52" s="214" t="s">
        <v>2</v>
      </c>
      <c r="C52" s="208"/>
      <c r="D52" s="213">
        <v>1.7780000000000001E-2</v>
      </c>
      <c r="E52" s="213">
        <v>-2.9099999999999998E-3</v>
      </c>
      <c r="F52" s="213">
        <v>-2.776E-2</v>
      </c>
      <c r="G52" s="213">
        <v>2.5319999999999999E-2</v>
      </c>
      <c r="H52" s="213">
        <v>1.602E-2</v>
      </c>
      <c r="I52" s="213">
        <v>2.2239999999999999E-2</v>
      </c>
      <c r="J52" s="213">
        <v>1.489E-2</v>
      </c>
      <c r="K52" s="211">
        <v>2.4279999999999999E-2</v>
      </c>
      <c r="L52" s="211">
        <v>2.5999999999999999E-2</v>
      </c>
      <c r="M52" s="212">
        <v>1.4999999999999999E-2</v>
      </c>
      <c r="N52" s="211"/>
      <c r="O52" s="211"/>
      <c r="P52" s="211"/>
      <c r="Q52" s="211"/>
      <c r="R52" s="212">
        <v>2.3E-2</v>
      </c>
      <c r="S52" s="211"/>
      <c r="T52" s="211"/>
      <c r="U52" s="211"/>
      <c r="V52" s="211"/>
      <c r="W52" s="210">
        <v>2.9000000000000001E-2</v>
      </c>
      <c r="X52" s="211"/>
      <c r="Y52" s="211"/>
      <c r="Z52" s="211"/>
      <c r="AA52" s="211"/>
      <c r="AB52" s="210"/>
      <c r="AC52" s="210"/>
      <c r="AD52" s="209"/>
      <c r="AE52" s="208"/>
      <c r="AF52" s="207">
        <v>2.3E-2</v>
      </c>
      <c r="AG52" s="207">
        <v>1.7000000000000001E-2</v>
      </c>
    </row>
    <row r="53" spans="2:41" s="191" customFormat="1" ht="12.75" customHeight="1">
      <c r="B53" s="214" t="s">
        <v>1</v>
      </c>
      <c r="C53" s="208"/>
      <c r="D53" s="213">
        <v>4.5999999999999999E-2</v>
      </c>
      <c r="E53" s="213">
        <v>5.8000000000000003E-2</v>
      </c>
      <c r="F53" s="213">
        <v>9.2999999999999999E-2</v>
      </c>
      <c r="G53" s="213">
        <v>9.6000000000000002E-2</v>
      </c>
      <c r="H53" s="213">
        <v>8.8999999999999996E-2</v>
      </c>
      <c r="I53" s="213">
        <v>8.1000000000000003E-2</v>
      </c>
      <c r="J53" s="213">
        <v>7.3999999999999996E-2</v>
      </c>
      <c r="K53" s="211">
        <v>6.2E-2</v>
      </c>
      <c r="L53" s="211">
        <v>5.2999999999999999E-2</v>
      </c>
      <c r="M53" s="212">
        <v>4.9000000000000002E-2</v>
      </c>
      <c r="N53" s="211"/>
      <c r="O53" s="211"/>
      <c r="P53" s="211"/>
      <c r="Q53" s="211"/>
      <c r="R53" s="212">
        <v>4.3999999999999997E-2</v>
      </c>
      <c r="S53" s="211"/>
      <c r="T53" s="211"/>
      <c r="U53" s="211"/>
      <c r="V53" s="211"/>
      <c r="W53" s="210">
        <v>3.9E-2</v>
      </c>
      <c r="X53" s="211"/>
      <c r="Y53" s="211"/>
      <c r="Z53" s="211"/>
      <c r="AA53" s="211"/>
      <c r="AB53" s="210"/>
      <c r="AC53" s="210"/>
      <c r="AD53" s="209"/>
      <c r="AE53" s="208"/>
      <c r="AF53" s="207">
        <v>3.6999999999999998E-2</v>
      </c>
      <c r="AG53" s="207">
        <v>3.6999999999999998E-2</v>
      </c>
    </row>
    <row r="54" spans="2:41" s="202" customFormat="1" ht="12.75" customHeight="1">
      <c r="B54" s="201" t="s">
        <v>0</v>
      </c>
      <c r="C54" s="204"/>
      <c r="D54" s="204">
        <v>1.37</v>
      </c>
      <c r="E54" s="204">
        <v>1.47</v>
      </c>
      <c r="F54" s="204">
        <v>1.39</v>
      </c>
      <c r="G54" s="204">
        <v>1.33</v>
      </c>
      <c r="H54" s="204">
        <v>1.39257769230769</v>
      </c>
      <c r="I54" s="204">
        <v>1.2859511247086199</v>
      </c>
      <c r="J54" s="204">
        <v>1.33</v>
      </c>
      <c r="K54" s="201">
        <v>1.33</v>
      </c>
      <c r="L54" s="201">
        <v>1.1100000000000001</v>
      </c>
      <c r="M54" s="206">
        <v>1.1069157088122601</v>
      </c>
      <c r="N54" s="201"/>
      <c r="O54" s="201"/>
      <c r="P54" s="201"/>
      <c r="Q54" s="201"/>
      <c r="R54" s="206">
        <v>1.1299811538461499</v>
      </c>
      <c r="S54" s="201"/>
      <c r="T54" s="201"/>
      <c r="U54" s="201"/>
      <c r="V54" s="201"/>
      <c r="W54" s="206">
        <v>1.18</v>
      </c>
      <c r="X54" s="201"/>
      <c r="Y54" s="201"/>
      <c r="Z54" s="201"/>
      <c r="AA54" s="201"/>
      <c r="AB54" s="206"/>
      <c r="AC54" s="206"/>
      <c r="AD54" s="205"/>
      <c r="AE54" s="204"/>
      <c r="AF54" s="203">
        <v>1.1100000000000001</v>
      </c>
      <c r="AG54" s="203">
        <v>1.1100000000000001</v>
      </c>
      <c r="AJ54" s="191"/>
      <c r="AK54" s="191"/>
      <c r="AL54" s="500"/>
      <c r="AM54" s="500"/>
      <c r="AN54" s="191"/>
      <c r="AO54" s="191"/>
    </row>
    <row r="55" spans="2:41" s="190" customFormat="1" ht="13.5">
      <c r="B55" s="201" t="s">
        <v>42</v>
      </c>
      <c r="C55" s="194"/>
      <c r="D55" s="200">
        <v>72</v>
      </c>
      <c r="E55" s="200">
        <v>100</v>
      </c>
      <c r="F55" s="200">
        <v>62</v>
      </c>
      <c r="G55" s="200">
        <v>80</v>
      </c>
      <c r="H55" s="200">
        <v>106</v>
      </c>
      <c r="I55" s="200">
        <v>106</v>
      </c>
      <c r="J55" s="200">
        <v>105</v>
      </c>
      <c r="K55" s="197">
        <v>96.928333333333327</v>
      </c>
      <c r="L55" s="197">
        <v>51.143333333333338</v>
      </c>
      <c r="M55" s="199">
        <v>43.34</v>
      </c>
      <c r="N55" s="197"/>
      <c r="O55" s="197"/>
      <c r="P55" s="197"/>
      <c r="Q55" s="197"/>
      <c r="R55" s="199">
        <v>59</v>
      </c>
      <c r="S55" s="197"/>
      <c r="T55" s="197"/>
      <c r="U55" s="197"/>
      <c r="V55" s="197"/>
      <c r="W55" s="198">
        <v>69.430000000000007</v>
      </c>
      <c r="X55" s="197"/>
      <c r="Y55" s="197"/>
      <c r="Z55" s="197"/>
      <c r="AA55" s="197"/>
      <c r="AB55" s="196"/>
      <c r="AC55" s="196"/>
      <c r="AD55" s="195"/>
      <c r="AE55" s="193"/>
      <c r="AF55" s="192">
        <v>62</v>
      </c>
      <c r="AG55" s="192">
        <v>58</v>
      </c>
      <c r="AJ55" s="191"/>
      <c r="AK55" s="191"/>
      <c r="AN55" s="191"/>
      <c r="AO55" s="191"/>
    </row>
    <row r="56" spans="2:41">
      <c r="M56" s="185"/>
      <c r="R56" s="185"/>
      <c r="W56" s="185"/>
      <c r="AB56" s="185"/>
      <c r="AC56" s="185"/>
      <c r="AE56" s="189"/>
      <c r="AF56" s="189"/>
      <c r="AG56" s="189"/>
      <c r="AJ56" s="169"/>
      <c r="AK56" s="169"/>
      <c r="AL56" s="169"/>
      <c r="AM56" s="169"/>
      <c r="AN56" s="169"/>
    </row>
    <row r="57" spans="2:41">
      <c r="B57" s="168" t="s">
        <v>41</v>
      </c>
      <c r="C57" s="174">
        <f>+Tech!C43+HC!C43+'Cons. Disc.'!C43+'Cons. Staples'!C43+Industrials!C43+Financials!C43+Energy!C43+'Comm Svcs'!C43+Materials!C43+Utilities!C43+'Real Estate'!C51</f>
        <v>4901082.5284348549</v>
      </c>
      <c r="D57" s="174">
        <f>+Tech!D43+HC!D43+'Cons. Disc.'!D43+'Cons. Staples'!D43+Industrials!D43+Financials!D43+Energy!D43+'Comm Svcs'!D43+Materials!D43+Utilities!D43+'Real Estate'!D51</f>
        <v>5703839.6768771298</v>
      </c>
      <c r="E57" s="174">
        <f>+Tech!E43+HC!E43+'Cons. Disc.'!E43+'Cons. Staples'!E43+Industrials!E43+Financials!E43+Energy!E43+'Comm Svcs'!E43+Materials!E43+Utilities!E43+'Real Estate'!E51</f>
        <v>6618922.6846351111</v>
      </c>
      <c r="F57" s="174">
        <f>+Tech!F43+HC!F43+'Cons. Disc.'!F43+'Cons. Staples'!F43+Industrials!F43+Financials!F43+Energy!F43+'Comm Svcs'!F43+Materials!F43+Utilities!F43+'Real Estate'!F51</f>
        <v>6438616.8984983163</v>
      </c>
      <c r="G57" s="174">
        <f>+Tech!G43+HC!G43+'Cons. Disc.'!G43+'Cons. Staples'!G43+Industrials!G43+Financials!G43+Energy!G43+'Comm Svcs'!G43+Materials!G43+Utilities!G43+'Real Estate'!G51</f>
        <v>6354695.3257717993</v>
      </c>
      <c r="H57" s="174">
        <f>+Tech!H43+HC!H43+'Cons. Disc.'!H43+'Cons. Staples'!H43+Industrials!H43+Financials!H43+Energy!H43+'Comm Svcs'!H43+Materials!H43+Utilities!H43+'Real Estate'!H51</f>
        <v>6363488.173915904</v>
      </c>
      <c r="I57" s="174">
        <f>+Tech!I43+HC!I43+'Cons. Disc.'!I43+'Cons. Staples'!I43+Industrials!I43+Financials!I43+Energy!I43+'Comm Svcs'!I43+Materials!I43+Utilities!I43+'Real Estate'!I51</f>
        <v>6235691.5075775841</v>
      </c>
      <c r="J57" s="174">
        <f>+Tech!J43+HC!J43+'Cons. Disc.'!J43+'Cons. Staples'!J43+Industrials!J43+Financials!J43+Energy!J43+'Comm Svcs'!J43+Materials!J43+Utilities!J43+'Real Estate'!J51</f>
        <v>6202837.6383166676</v>
      </c>
      <c r="K57" s="174">
        <f>+Tech!K43+HC!K43+'Cons. Disc.'!K43+'Cons. Staples'!K43+Industrials!K43+Financials!K43+Energy!K43+'Comm Svcs'!K43+Materials!K43+Utilities!K43+'Real Estate'!K51</f>
        <v>6460197.8657571878</v>
      </c>
      <c r="L57" s="174">
        <f>+Tech!L43+HC!L43+'Cons. Disc.'!L43+'Cons. Staples'!L43+Industrials!L43+Financials!L43+Energy!L43+'Comm Svcs'!L43+Materials!L43+Utilities!L43+'Real Estate'!L51</f>
        <v>6733948.0287236106</v>
      </c>
      <c r="M57" s="175">
        <f>+Tech!M43+HC!M43+'Cons. Disc.'!M43+'Cons. Staples'!M43+Industrials!M43+Financials!M43+Energy!M43+'Comm Svcs'!M43+Materials!M43+Utilities!M43+'Real Estate'!M51</f>
        <v>7061230.4782290729</v>
      </c>
      <c r="N57" s="174">
        <f>+Tech!N43+HC!N43+'Cons. Disc.'!N43+'Cons. Staples'!N43+Industrials!N43+Financials!N43+Energy!N43+'Comm Svcs'!N43+Materials!N43+Utilities!N43+'Real Estate'!N51</f>
        <v>7223522.8697454324</v>
      </c>
      <c r="O57" s="174">
        <f>+Tech!O43+HC!O43+'Cons. Disc.'!O43+'Cons. Staples'!O43+Industrials!O43+Financials!O43+Energy!O43+'Comm Svcs'!O43+Materials!O43+Utilities!O43+'Real Estate'!O51</f>
        <v>7420896.3095483985</v>
      </c>
      <c r="P57" s="174">
        <f>+Tech!P43+HC!P43+'Cons. Disc.'!P43+'Cons. Staples'!P43+Industrials!P43+Financials!P43+Energy!P43+'Comm Svcs'!P43+Materials!P43+Utilities!P43+'Real Estate'!P51</f>
        <v>7581426.0619142856</v>
      </c>
      <c r="Q57" s="174">
        <f>+Tech!Q43+HC!Q43+'Cons. Disc.'!Q43+'Cons. Staples'!Q43+Industrials!Q43+Financials!Q43+Energy!Q43+'Comm Svcs'!Q43+Materials!Q43+Utilities!Q43+'Real Estate'!Q51</f>
        <v>7714439.0117854923</v>
      </c>
      <c r="R57" s="175">
        <f>+Tech!R43+HC!R43+'Cons. Disc.'!R43+'Cons. Staples'!R43+Industrials!R43+Financials!R43+Energy!R43+'Comm Svcs'!R43+Materials!R43+Utilities!R43+'Real Estate'!R51</f>
        <v>7494538.1529667955</v>
      </c>
      <c r="S57" s="174">
        <f>+Tech!S43+HC!S43+'Cons. Disc.'!S43+'Cons. Staples'!S43+Industrials!S43+Financials!S43+Energy!S43+'Comm Svcs'!S43+Materials!S43+Utilities!S43+'Real Estate'!S51</f>
        <v>7807678.0657013534</v>
      </c>
      <c r="T57" s="174">
        <f>+Tech!T43+HC!T43+'Cons. Disc.'!T43+'Cons. Staples'!T43+Industrials!T43+Financials!T43+Energy!T43+'Comm Svcs'!T43+Materials!T43+Utilities!T43+'Real Estate'!T51</f>
        <v>7870090.8900399143</v>
      </c>
      <c r="U57" s="174">
        <f>+Tech!U43+HC!U43+'Cons. Disc.'!U43+'Cons. Staples'!U43+Industrials!U43+Financials!U43+Energy!U43+'Comm Svcs'!U43+Materials!U43+Utilities!U43+'Real Estate'!U51</f>
        <v>7877003.8171542408</v>
      </c>
      <c r="V57" s="174">
        <f>+Tech!V43+HC!V43+'Cons. Disc.'!V43+'Cons. Staples'!V43+Industrials!V43+Financials!V43+Energy!V43+'Comm Svcs'!V43+Materials!V43+Utilities!V43+'Real Estate'!V51</f>
        <v>7975338.0036030887</v>
      </c>
      <c r="W57" s="175">
        <f>+Tech!W43+HC!W43+'Cons. Disc.'!W43+'Cons. Staples'!W43+Industrials!W43+Financials!W43+Energy!W43+'Comm Svcs'!W43+Materials!W43+Utilities!W43+'Real Estate'!W51</f>
        <v>7882030.5202091336</v>
      </c>
      <c r="X57" s="174">
        <f>+Tech!X43+HC!X43+'Cons. Disc.'!X43+'Cons. Staples'!X43+Industrials!X43+Financials!X43+Energy!X43+'Comm Svcs'!X43+Materials!X43+Utilities!X43+'Real Estate'!X51</f>
        <v>8348764.0153521933</v>
      </c>
      <c r="Y57" s="174">
        <f>+Tech!Y43+HC!Y43+'Cons. Disc.'!Y43+'Cons. Staples'!Y43+Industrials!Y43+Financials!Y43+Energy!Y43+'Comm Svcs'!Y43+Materials!Y43+Utilities!Y43+'Real Estate'!Y51</f>
        <v>8742319.6992939021</v>
      </c>
      <c r="Z57" s="174"/>
      <c r="AA57" s="174"/>
      <c r="AB57" s="175"/>
      <c r="AC57" s="175"/>
      <c r="AE57" s="174">
        <f>+Tech!AE43+HC!AE43+'Cons. Disc.'!AE43+'Cons. Staples'!AE43+Industrials!AE43+Financials!AE43+Energy!AE43+'Comm Svcs'!AE43+Materials!AE43+Utilities!AE43+'Real Estate'!AE51</f>
        <v>7882030.5202091336</v>
      </c>
      <c r="AF57" s="174">
        <f>+Tech!AF43+HC!AF43+'Cons. Disc.'!AF43+'Cons. Staples'!AF43+Industrials!AF43+Financials!AF43+Energy!AF43+'Comm Svcs'!AF43+Materials!AF43+Utilities!AF43+'Real Estate'!AF51</f>
        <v>8757587.1073818281</v>
      </c>
      <c r="AG57" s="174">
        <f>+Tech!AG43+HC!AG43+'Cons. Disc.'!AG43+'Cons. Staples'!AG43+Industrials!AG43+Financials!AG43+Energy!AG43+'Comm Svcs'!AG43+Materials!AG43+Utilities!AG43+'Real Estate'!AG51</f>
        <v>8757587.1073818281</v>
      </c>
      <c r="AJ57" s="169"/>
      <c r="AK57" s="169"/>
      <c r="AL57" s="169"/>
      <c r="AM57" s="169"/>
      <c r="AN57" s="169"/>
    </row>
    <row r="58" spans="2:41">
      <c r="B58" s="168" t="s">
        <v>40</v>
      </c>
      <c r="C58" s="174">
        <f>+Tech!C44+HC!C44+'Cons. Disc.'!C44+'Cons. Staples'!C44+Industrials!C44+Financials!C44+Energy!C44+'Comm Svcs'!C44+Materials!C44+Utilities!C44+'Real Estate'!C52</f>
        <v>2016646.3461299404</v>
      </c>
      <c r="D58" s="174">
        <f>+Tech!D44+HC!D44+'Cons. Disc.'!D44+'Cons. Staples'!D44+Industrials!D44+Financials!D44+Energy!D44+'Comm Svcs'!D44+Materials!D44+Utilities!D44+'Real Estate'!D52</f>
        <v>2222210.1068387148</v>
      </c>
      <c r="E58" s="174">
        <f>+Tech!E44+HC!E44+'Cons. Disc.'!E44+'Cons. Staples'!E44+Industrials!E44+Financials!E44+Energy!E44+'Comm Svcs'!E44+Materials!E44+Utilities!E44+'Real Estate'!E52</f>
        <v>2454272.6320835925</v>
      </c>
      <c r="F58" s="174">
        <f>+Tech!F44+HC!F44+'Cons. Disc.'!F44+'Cons. Staples'!F44+Industrials!F44+Financials!F44+Energy!F44+'Comm Svcs'!F44+Materials!F44+Utilities!F44+'Real Estate'!F52</f>
        <v>2746035.4577893182</v>
      </c>
      <c r="G58" s="174">
        <f>+Tech!G44+HC!G44+'Cons. Disc.'!G44+'Cons. Staples'!G44+Industrials!G44+Financials!G44+Energy!G44+'Comm Svcs'!G44+Materials!G44+Utilities!G44+'Real Estate'!G52</f>
        <v>2948828.2094679051</v>
      </c>
      <c r="H58" s="174">
        <f>+Tech!H44+HC!H44+'Cons. Disc.'!H44+'Cons. Staples'!H44+Industrials!H44+Financials!H44+Energy!H44+'Comm Svcs'!H44+Materials!H44+Utilities!H44+'Real Estate'!H52</f>
        <v>3411235.1460653641</v>
      </c>
      <c r="I58" s="174">
        <f>+Tech!I44+HC!I44+'Cons. Disc.'!I44+'Cons. Staples'!I44+Industrials!I44+Financials!I44+Energy!I44+'Comm Svcs'!I44+Materials!I44+Utilities!I44+'Real Estate'!I52</f>
        <v>3529039.5055337851</v>
      </c>
      <c r="J58" s="174">
        <f>+Tech!J44+HC!J44+'Cons. Disc.'!J44+'Cons. Staples'!J44+Industrials!J44+Financials!J44+Energy!J44+'Comm Svcs'!J44+Materials!J44+Utilities!J44+'Real Estate'!J52</f>
        <v>3708410.340610323</v>
      </c>
      <c r="K58" s="174">
        <f>+Tech!K44+HC!K44+'Cons. Disc.'!K44+'Cons. Staples'!K44+Industrials!K44+Financials!K44+Energy!K44+'Comm Svcs'!K44+Materials!K44+Utilities!K44+'Real Estate'!K52</f>
        <v>3980517.1153086829</v>
      </c>
      <c r="L58" s="174">
        <f>+Tech!L44+HC!L44+'Cons. Disc.'!L44+'Cons. Staples'!L44+Industrials!L44+Financials!L44+Energy!L44+'Comm Svcs'!L44+Materials!L44+Utilities!L44+'Real Estate'!L52</f>
        <v>4024905.2601009714</v>
      </c>
      <c r="M58" s="175">
        <f>+Tech!M44+HC!M44+'Cons. Disc.'!M44+'Cons. Staples'!M44+Industrials!M44+Financials!M44+Energy!M44+'Comm Svcs'!M44+Materials!M44+Utilities!M44+'Real Estate'!M52</f>
        <v>4068855.4608610692</v>
      </c>
      <c r="N58" s="174">
        <f>+Tech!N44+HC!N44+'Cons. Disc.'!N44+'Cons. Staples'!N44+Industrials!N44+Financials!N44+Energy!N44+'Comm Svcs'!N44+Materials!N44+Utilities!N44+'Real Estate'!N52</f>
        <v>4119849.1872186167</v>
      </c>
      <c r="O58" s="174">
        <f>+Tech!O44+HC!O44+'Cons. Disc.'!O44+'Cons. Staples'!O44+Industrials!O44+Financials!O44+Energy!O44+'Comm Svcs'!O44+Materials!O44+Utilities!O44+'Real Estate'!O52</f>
        <v>4227961.2830788996</v>
      </c>
      <c r="P58" s="174">
        <f>+Tech!P44+HC!P44+'Cons. Disc.'!P44+'Cons. Staples'!P44+Industrials!P44+Financials!P44+Energy!P44+'Comm Svcs'!P44+Materials!P44+Utilities!P44+'Real Estate'!P52</f>
        <v>4302780.3110597832</v>
      </c>
      <c r="Q58" s="174">
        <f>+Tech!Q44+HC!Q44+'Cons. Disc.'!Q44+'Cons. Staples'!Q44+Industrials!Q44+Financials!Q44+Energy!Q44+'Comm Svcs'!Q44+Materials!Q44+Utilities!Q44+'Real Estate'!Q52</f>
        <v>4368307.4876959426</v>
      </c>
      <c r="R58" s="175">
        <f>+Tech!R44+HC!R44+'Cons. Disc.'!R44+'Cons. Staples'!R44+Industrials!R44+Financials!R44+Energy!R44+'Comm Svcs'!R44+Materials!R44+Utilities!R44+'Real Estate'!R52</f>
        <v>4260984.8719954677</v>
      </c>
      <c r="S58" s="174">
        <f>+Tech!S44+HC!S44+'Cons. Disc.'!S44+'Cons. Staples'!S44+Industrials!S44+Financials!S44+Energy!S44+'Comm Svcs'!S44+Materials!S44+Utilities!S44+'Real Estate'!S52</f>
        <v>4400290.3789128447</v>
      </c>
      <c r="T58" s="174">
        <f>+Tech!T44+HC!T44+'Cons. Disc.'!T44+'Cons. Staples'!T44+Industrials!T44+Financials!T44+Energy!T44+'Comm Svcs'!T44+Materials!T44+Utilities!T44+'Real Estate'!T52</f>
        <v>4346284.7910194416</v>
      </c>
      <c r="U58" s="174">
        <f>+Tech!U44+HC!U44+'Cons. Disc.'!U44+'Cons. Staples'!U44+Industrials!U44+Financials!U44+Energy!U44+'Comm Svcs'!U44+Materials!U44+Utilities!U44+'Real Estate'!U52</f>
        <v>4246199.2529980624</v>
      </c>
      <c r="V58" s="174">
        <f>+Tech!V44+HC!V44+'Cons. Disc.'!V44+'Cons. Staples'!V44+Industrials!V44+Financials!V44+Energy!V44+'Comm Svcs'!V44+Materials!V44+Utilities!V44+'Real Estate'!V52</f>
        <v>4254122.4382112687</v>
      </c>
      <c r="W58" s="175">
        <f>+Tech!W44+HC!W44+'Cons. Disc.'!W44+'Cons. Staples'!W44+Industrials!W44+Financials!W44+Energy!W44+'Comm Svcs'!W44+Materials!W44+Utilities!W44+'Real Estate'!W52</f>
        <v>4311000.3612603107</v>
      </c>
      <c r="X58" s="174">
        <f>+Tech!X44+HC!X44+'Cons. Disc.'!X44+'Cons. Staples'!X44+Industrials!X44+Financials!X44+Energy!X44+'Comm Svcs'!X44+Materials!X44+Utilities!X44+'Real Estate'!X52</f>
        <v>4190525.8613868929</v>
      </c>
      <c r="Y58" s="174">
        <f>+Tech!Y44+HC!Y44+'Cons. Disc.'!Y44+'Cons. Staples'!Y44+Industrials!Y44+Financials!Y44+Energy!Y44+'Comm Svcs'!Y44+Materials!Y44+Utilities!Y44+'Real Estate'!Y52</f>
        <v>4191898.2559484462</v>
      </c>
      <c r="Z58" s="174"/>
      <c r="AA58" s="174"/>
      <c r="AB58" s="175"/>
      <c r="AC58" s="175"/>
      <c r="AE58" s="174">
        <f>+Tech!AE44+HC!AE44+'Cons. Disc.'!AE44+'Cons. Staples'!AE44+Industrials!AE44+Financials!AE44+Energy!AE44+'Comm Svcs'!AE44+Materials!AE44+Utilities!AE44+'Real Estate'!AE52</f>
        <v>4311000.3612603107</v>
      </c>
      <c r="AF58" s="174">
        <f>+Tech!AF44+HC!AF44+'Cons. Disc.'!AF44+'Cons. Staples'!AF44+Industrials!AF44+Financials!AF44+Energy!AF44+'Comm Svcs'!AF44+Materials!AF44+Utilities!AF44+'Real Estate'!AF52</f>
        <v>4207757.3714764873</v>
      </c>
      <c r="AG58" s="174">
        <f>+Tech!AG44+HC!AG44+'Cons. Disc.'!AG44+'Cons. Staples'!AG44+Industrials!AG44+Financials!AG44+Energy!AG44+'Comm Svcs'!AG44+Materials!AG44+Utilities!AG44+'Real Estate'!AG52</f>
        <v>4207757.3714764873</v>
      </c>
      <c r="AJ58" s="501"/>
      <c r="AK58" s="501"/>
      <c r="AL58" s="169"/>
      <c r="AM58" s="169"/>
      <c r="AN58" s="169"/>
    </row>
    <row r="59" spans="2:41" ht="12.75" customHeight="1">
      <c r="C59" s="174"/>
      <c r="D59" s="174"/>
      <c r="E59" s="174"/>
      <c r="F59" s="174"/>
      <c r="G59" s="174"/>
      <c r="H59" s="174"/>
      <c r="I59" s="174"/>
      <c r="J59" s="174"/>
      <c r="K59" s="174"/>
      <c r="L59" s="174"/>
      <c r="M59" s="175"/>
      <c r="N59" s="174"/>
      <c r="O59" s="174"/>
      <c r="P59" s="174"/>
      <c r="Q59" s="174"/>
      <c r="R59" s="175"/>
      <c r="S59" s="174"/>
      <c r="T59" s="174"/>
      <c r="U59" s="174"/>
      <c r="V59" s="174"/>
      <c r="W59" s="175"/>
      <c r="X59" s="174"/>
      <c r="Y59" s="174"/>
      <c r="Z59" s="174"/>
      <c r="AA59" s="174"/>
      <c r="AB59" s="175"/>
      <c r="AC59" s="175"/>
      <c r="AE59" s="174"/>
      <c r="AF59" s="174"/>
      <c r="AG59" s="174"/>
      <c r="AJ59" s="501"/>
      <c r="AK59" s="501"/>
      <c r="AL59" s="169"/>
      <c r="AM59" s="188"/>
      <c r="AN59" s="169"/>
    </row>
  </sheetData>
  <mergeCells count="1">
    <mergeCell ref="AI1:AJ1"/>
  </mergeCells>
  <pageMargins left="0.7" right="0.7" top="0.75" bottom="0.75" header="0.3" footer="0.3"/>
  <pageSetup orientation="portrait" horizontalDpi="90" verticalDpi="90" r:id="rId1"/>
  <drawing r:id="rId2"/>
  <legacyDrawing r:id="rId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M4" sqref="AM4"/>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20</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1026853.6567481555</v>
      </c>
      <c r="D3" s="179">
        <v>1092433.2064050657</v>
      </c>
      <c r="E3" s="179">
        <v>1402374.5228036107</v>
      </c>
      <c r="F3" s="179">
        <v>1020031.0815856397</v>
      </c>
      <c r="G3" s="179">
        <v>1278649.3283184685</v>
      </c>
      <c r="H3" s="179">
        <v>1403391.0880701889</v>
      </c>
      <c r="I3" s="179">
        <v>1366257.3004243199</v>
      </c>
      <c r="J3" s="179">
        <v>1339909.4722235012</v>
      </c>
      <c r="K3" s="179">
        <v>1277451.6864243923</v>
      </c>
      <c r="L3" s="179">
        <v>813126.48416573834</v>
      </c>
      <c r="M3" s="180">
        <v>691225.93883277138</v>
      </c>
      <c r="N3" s="179">
        <v>195499.16396446968</v>
      </c>
      <c r="O3" s="179">
        <v>198356.9501605462</v>
      </c>
      <c r="P3" s="179">
        <v>212186.23786951939</v>
      </c>
      <c r="Q3" s="179">
        <v>236850.6133932902</v>
      </c>
      <c r="R3" s="180">
        <v>843862.88092494989</v>
      </c>
      <c r="S3" s="179">
        <v>238247.93424200246</v>
      </c>
      <c r="T3" s="179">
        <v>261052.67286184707</v>
      </c>
      <c r="U3" s="179">
        <v>274554.47245695407</v>
      </c>
      <c r="V3" s="179">
        <v>274721.94970648852</v>
      </c>
      <c r="W3" s="180">
        <v>1046857.4793042775</v>
      </c>
      <c r="X3" s="179">
        <v>238531.27219247233</v>
      </c>
      <c r="Y3" s="179">
        <v>263593.31094311416</v>
      </c>
      <c r="Z3" s="179">
        <v>255861.37136486368</v>
      </c>
      <c r="AA3" s="179">
        <v>253727.79164072828</v>
      </c>
      <c r="AB3" s="180">
        <v>1014335.5309649033</v>
      </c>
      <c r="AC3" s="180">
        <v>1073710.1815791433</v>
      </c>
      <c r="AE3" s="179">
        <f>INDEX(C3:AD3,1,MATCH(AE$2,$C$2:$AD$2,0))</f>
        <v>1046857.4793042775</v>
      </c>
      <c r="AF3" s="179">
        <f>+AE3*(1+AF4)</f>
        <v>1012311.1824872362</v>
      </c>
      <c r="AG3" s="179">
        <f>+AF3*(1+AG4)</f>
        <v>1057865.1856991618</v>
      </c>
      <c r="AI3" s="245">
        <f>+AF3/AB3-1</f>
        <v>-1.9957385065091371E-3</v>
      </c>
      <c r="AJ3" s="245">
        <f>+AG3/AC3-1</f>
        <v>-1.4757237243180121E-2</v>
      </c>
    </row>
    <row r="4" spans="1:37" s="234" customFormat="1" ht="12.75" customHeight="1">
      <c r="A4" s="278"/>
      <c r="B4" s="458" t="s">
        <v>60</v>
      </c>
      <c r="C4" s="386"/>
      <c r="D4" s="384">
        <v>6.38645528756141E-2</v>
      </c>
      <c r="E4" s="384">
        <v>0.22896893724340539</v>
      </c>
      <c r="F4" s="384">
        <v>-0.35174741015626887</v>
      </c>
      <c r="G4" s="384">
        <v>0.25353957482433409</v>
      </c>
      <c r="H4" s="384">
        <v>9.7557443615730266E-2</v>
      </c>
      <c r="I4" s="384">
        <v>-2.6460042365618719E-2</v>
      </c>
      <c r="J4" s="384">
        <v>-1.9284675143280694E-2</v>
      </c>
      <c r="K4" s="384">
        <v>-4.6613437022326454E-2</v>
      </c>
      <c r="L4" s="384">
        <v>-0.36347770110845257</v>
      </c>
      <c r="M4" s="385">
        <v>-0.14991584668163405</v>
      </c>
      <c r="N4" s="384"/>
      <c r="O4" s="384"/>
      <c r="P4" s="384"/>
      <c r="Q4" s="384"/>
      <c r="R4" s="385">
        <v>0.22082062248694934</v>
      </c>
      <c r="S4" s="384">
        <v>0.21866472168291229</v>
      </c>
      <c r="T4" s="384">
        <v>0.31607525045407381</v>
      </c>
      <c r="U4" s="384">
        <v>0.2939315726300169</v>
      </c>
      <c r="V4" s="384">
        <v>0.15989545380789449</v>
      </c>
      <c r="W4" s="385">
        <v>0.24055400820193351</v>
      </c>
      <c r="X4" s="384">
        <v>1.1892566933322524E-3</v>
      </c>
      <c r="Y4" s="384">
        <v>9.7322814335314423E-3</v>
      </c>
      <c r="Z4" s="384">
        <v>-6.8085217934379827E-2</v>
      </c>
      <c r="AA4" s="384">
        <v>-7.6419660271741296E-2</v>
      </c>
      <c r="AB4" s="385">
        <v>-3.1066261628075353E-2</v>
      </c>
      <c r="AC4" s="385">
        <f>+AC3/AB3-1</f>
        <v>5.8535512955716795E-2</v>
      </c>
      <c r="AE4" s="384">
        <f>INDEX(C4:AD4,1,MATCH(AE$2,$C$2:$AD$2,0))</f>
        <v>0.24055400820193351</v>
      </c>
      <c r="AF4" s="476">
        <v>-3.3000000000000002E-2</v>
      </c>
      <c r="AG4" s="476">
        <v>4.4999999999999998E-2</v>
      </c>
    </row>
    <row r="5" spans="1:37" s="187" customFormat="1" ht="12.75" customHeight="1">
      <c r="A5" s="313"/>
      <c r="B5" s="458" t="s">
        <v>93</v>
      </c>
      <c r="C5" s="384"/>
      <c r="D5" s="384"/>
      <c r="E5" s="384"/>
      <c r="F5" s="384"/>
      <c r="G5" s="384"/>
      <c r="H5" s="384"/>
      <c r="I5" s="384"/>
      <c r="J5" s="384"/>
      <c r="K5" s="384"/>
      <c r="L5" s="384"/>
      <c r="M5" s="385"/>
      <c r="N5" s="384"/>
      <c r="O5" s="384">
        <v>1.4617894716909774E-2</v>
      </c>
      <c r="P5" s="384">
        <v>6.9719199139631982E-2</v>
      </c>
      <c r="Q5" s="384">
        <v>0.11623928003727446</v>
      </c>
      <c r="R5" s="385"/>
      <c r="S5" s="384">
        <v>5.8995872068610122E-3</v>
      </c>
      <c r="T5" s="384">
        <v>9.5718515639596324E-2</v>
      </c>
      <c r="U5" s="384">
        <v>5.172059510860616E-2</v>
      </c>
      <c r="V5" s="384">
        <v>6.0999643544579207E-4</v>
      </c>
      <c r="W5" s="385"/>
      <c r="X5" s="384">
        <v>-0.13173566055672703</v>
      </c>
      <c r="Y5" s="384">
        <v>0.10506814691542465</v>
      </c>
      <c r="Z5" s="384">
        <v>-2.9332836825738395E-2</v>
      </c>
      <c r="AA5" s="384">
        <v>-8.3388114147675552E-3</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225284.07818328548</v>
      </c>
      <c r="D7" s="466">
        <f t="shared" si="1"/>
        <v>231232.77878066522</v>
      </c>
      <c r="E7" s="466">
        <f t="shared" si="1"/>
        <v>278183.49441592011</v>
      </c>
      <c r="F7" s="466">
        <f t="shared" si="1"/>
        <v>166117.11805405328</v>
      </c>
      <c r="G7" s="466">
        <f t="shared" si="1"/>
        <v>225952.57994861598</v>
      </c>
      <c r="H7" s="466">
        <f t="shared" si="1"/>
        <v>290317.66754283814</v>
      </c>
      <c r="I7" s="466">
        <f t="shared" si="1"/>
        <v>298669.87913726165</v>
      </c>
      <c r="J7" s="466">
        <f t="shared" si="1"/>
        <v>279512.40327125305</v>
      </c>
      <c r="K7" s="466">
        <f t="shared" si="1"/>
        <v>259356.95042277558</v>
      </c>
      <c r="L7" s="466">
        <f t="shared" si="1"/>
        <v>165298.24903524085</v>
      </c>
      <c r="M7" s="482">
        <f t="shared" si="1"/>
        <v>117277.11703004909</v>
      </c>
      <c r="N7" s="466">
        <f t="shared" si="1"/>
        <v>36149.785446899281</v>
      </c>
      <c r="O7" s="466">
        <f t="shared" si="1"/>
        <v>35074.631725940308</v>
      </c>
      <c r="P7" s="466">
        <f t="shared" si="1"/>
        <v>38574.60038699775</v>
      </c>
      <c r="Q7" s="466">
        <f t="shared" si="1"/>
        <v>35677.759839341532</v>
      </c>
      <c r="R7" s="482">
        <f t="shared" si="1"/>
        <v>155649.24035386584</v>
      </c>
      <c r="S7" s="466">
        <f t="shared" si="1"/>
        <v>45726.702091304316</v>
      </c>
      <c r="T7" s="466">
        <f t="shared" si="1"/>
        <v>47518.384568902089</v>
      </c>
      <c r="U7" s="466">
        <f t="shared" si="1"/>
        <v>56437.177726523514</v>
      </c>
      <c r="V7" s="466">
        <f t="shared" si="1"/>
        <v>51963.493997498481</v>
      </c>
      <c r="W7" s="482">
        <f t="shared" si="1"/>
        <v>208745.54817098757</v>
      </c>
      <c r="X7" s="466">
        <f t="shared" si="1"/>
        <v>41092.578173307687</v>
      </c>
      <c r="Y7" s="466">
        <f t="shared" si="1"/>
        <v>45736.486725151342</v>
      </c>
      <c r="Z7" s="466"/>
      <c r="AA7" s="466"/>
      <c r="AB7" s="482"/>
      <c r="AC7" s="482"/>
      <c r="AE7" s="466"/>
      <c r="AF7" s="466"/>
      <c r="AG7" s="466"/>
    </row>
    <row r="8" spans="1:37" s="234" customFormat="1" ht="12.75" customHeight="1">
      <c r="A8" s="278"/>
      <c r="B8" s="458" t="s">
        <v>58</v>
      </c>
      <c r="C8" s="386">
        <f t="shared" ref="C8:Y8" si="2">+C7/C3</f>
        <v>0.21939258501227532</v>
      </c>
      <c r="D8" s="384">
        <f t="shared" si="2"/>
        <v>0.2116676584205972</v>
      </c>
      <c r="E8" s="384">
        <f t="shared" si="2"/>
        <v>0.19836604979087821</v>
      </c>
      <c r="F8" s="384">
        <f t="shared" si="2"/>
        <v>0.16285495712133005</v>
      </c>
      <c r="G8" s="384">
        <f t="shared" si="2"/>
        <v>0.17671192166953439</v>
      </c>
      <c r="H8" s="384">
        <f t="shared" si="2"/>
        <v>0.20686868401170741</v>
      </c>
      <c r="I8" s="384">
        <f t="shared" si="2"/>
        <v>0.21860441590650856</v>
      </c>
      <c r="J8" s="384">
        <f t="shared" si="2"/>
        <v>0.20860543869983889</v>
      </c>
      <c r="K8" s="384">
        <f t="shared" si="2"/>
        <v>0.20302681751410875</v>
      </c>
      <c r="L8" s="384">
        <f t="shared" si="2"/>
        <v>0.20328725266504585</v>
      </c>
      <c r="M8" s="385">
        <f t="shared" si="2"/>
        <v>0.16966538788762381</v>
      </c>
      <c r="N8" s="384">
        <f t="shared" si="2"/>
        <v>0.18491017922444516</v>
      </c>
      <c r="O8" s="384">
        <f t="shared" si="2"/>
        <v>0.17682582686188505</v>
      </c>
      <c r="P8" s="384">
        <f t="shared" si="2"/>
        <v>0.18179595799572354</v>
      </c>
      <c r="Q8" s="384">
        <f t="shared" si="2"/>
        <v>0.1506340191743504</v>
      </c>
      <c r="R8" s="385">
        <f t="shared" si="2"/>
        <v>0.18444849734741292</v>
      </c>
      <c r="S8" s="384">
        <f t="shared" si="2"/>
        <v>0.19192906010617078</v>
      </c>
      <c r="T8" s="384">
        <f t="shared" si="2"/>
        <v>0.18202604113557388</v>
      </c>
      <c r="U8" s="384">
        <f t="shared" si="2"/>
        <v>0.20555912719787145</v>
      </c>
      <c r="V8" s="384">
        <f t="shared" si="2"/>
        <v>0.18914940743910708</v>
      </c>
      <c r="W8" s="385">
        <f t="shared" si="2"/>
        <v>0.19940206981156222</v>
      </c>
      <c r="X8" s="384">
        <f t="shared" si="2"/>
        <v>0.17227333672269957</v>
      </c>
      <c r="Y8" s="384">
        <f t="shared" si="2"/>
        <v>0.17351156052295155</v>
      </c>
      <c r="Z8" s="384"/>
      <c r="AA8" s="384"/>
      <c r="AB8" s="385"/>
      <c r="AC8" s="385"/>
      <c r="AE8" s="384"/>
      <c r="AF8" s="384"/>
      <c r="AG8" s="384"/>
    </row>
    <row r="9" spans="1:37" s="187" customFormat="1" ht="12.75" customHeight="1">
      <c r="A9" s="313"/>
      <c r="B9" s="465" t="s">
        <v>56</v>
      </c>
      <c r="C9" s="384"/>
      <c r="D9" s="384">
        <f t="shared" ref="D9:M9" si="3">+(D7-C7)/(D$3-C$3)</f>
        <v>9.0709689659372483E-2</v>
      </c>
      <c r="E9" s="384">
        <f t="shared" si="3"/>
        <v>0.15148259735363023</v>
      </c>
      <c r="F9" s="384">
        <f t="shared" si="3"/>
        <v>0.29310395911297638</v>
      </c>
      <c r="G9" s="384">
        <f t="shared" si="3"/>
        <v>0.23136597146750063</v>
      </c>
      <c r="H9" s="384">
        <f t="shared" si="3"/>
        <v>0.51598668899918643</v>
      </c>
      <c r="I9" s="384">
        <f t="shared" si="3"/>
        <v>-0.22492215644887695</v>
      </c>
      <c r="J9" s="384">
        <f t="shared" si="3"/>
        <v>0.72709886067244456</v>
      </c>
      <c r="K9" s="384">
        <f t="shared" si="3"/>
        <v>0.32270520945628883</v>
      </c>
      <c r="L9" s="384">
        <f t="shared" si="3"/>
        <v>0.20257074337123535</v>
      </c>
      <c r="M9" s="385">
        <f t="shared" si="3"/>
        <v>0.3939369743919009</v>
      </c>
      <c r="N9" s="384"/>
      <c r="O9" s="384"/>
      <c r="P9" s="384"/>
      <c r="Q9" s="384"/>
      <c r="R9" s="385">
        <f t="shared" ref="R9:Y9" si="4">+(R7-M7)/(R$3-M$3)</f>
        <v>0.2513947331350726</v>
      </c>
      <c r="S9" s="384">
        <f t="shared" si="4"/>
        <v>0.22402788623462039</v>
      </c>
      <c r="T9" s="384">
        <f t="shared" si="4"/>
        <v>0.19847849752441862</v>
      </c>
      <c r="U9" s="384">
        <f t="shared" si="4"/>
        <v>0.28640504990539745</v>
      </c>
      <c r="V9" s="384">
        <f t="shared" si="4"/>
        <v>0.43002797745167765</v>
      </c>
      <c r="W9" s="385">
        <f t="shared" si="4"/>
        <v>0.26156512656510628</v>
      </c>
      <c r="X9" s="384">
        <f t="shared" si="4"/>
        <v>-16.355464950288948</v>
      </c>
      <c r="Y9" s="384">
        <f t="shared" si="4"/>
        <v>-0.70135839373944087</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44115.949087629793</v>
      </c>
      <c r="D11" s="174">
        <v>50787.698019570431</v>
      </c>
      <c r="E11" s="174">
        <v>56886.643421628432</v>
      </c>
      <c r="F11" s="174">
        <v>67525.599639265347</v>
      </c>
      <c r="G11" s="174">
        <v>67546.050071750607</v>
      </c>
      <c r="H11" s="174">
        <v>69711.358960232435</v>
      </c>
      <c r="I11" s="174">
        <v>76440.641416764483</v>
      </c>
      <c r="J11" s="174">
        <v>83041.163939107821</v>
      </c>
      <c r="K11" s="174">
        <v>89719.106749769198</v>
      </c>
      <c r="L11" s="174">
        <v>102562.02598462059</v>
      </c>
      <c r="M11" s="175">
        <v>95485.893712341785</v>
      </c>
      <c r="N11" s="174">
        <v>21028.963044465756</v>
      </c>
      <c r="O11" s="174">
        <v>21788.030464559142</v>
      </c>
      <c r="P11" s="174">
        <v>22262.272165702081</v>
      </c>
      <c r="Q11" s="174">
        <v>22540.548380204378</v>
      </c>
      <c r="R11" s="175">
        <v>86426.099042719274</v>
      </c>
      <c r="S11" s="174">
        <v>20075.496524472612</v>
      </c>
      <c r="T11" s="174">
        <v>20783.53420497763</v>
      </c>
      <c r="U11" s="174">
        <v>22628.839293366353</v>
      </c>
      <c r="V11" s="174">
        <v>22990.975511429002</v>
      </c>
      <c r="W11" s="175">
        <v>86216.987791076433</v>
      </c>
      <c r="X11" s="174">
        <v>21382.58414014733</v>
      </c>
      <c r="Y11" s="174">
        <v>21768.901334713308</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181168.12909565569</v>
      </c>
      <c r="D13" s="176">
        <v>180445.08076109478</v>
      </c>
      <c r="E13" s="176">
        <v>221296.85099429166</v>
      </c>
      <c r="F13" s="176">
        <v>98591.518414787919</v>
      </c>
      <c r="G13" s="176">
        <v>158406.52987686536</v>
      </c>
      <c r="H13" s="176">
        <v>220606.30858260571</v>
      </c>
      <c r="I13" s="176">
        <v>222229.23772049716</v>
      </c>
      <c r="J13" s="176">
        <v>196471.23933214523</v>
      </c>
      <c r="K13" s="176">
        <v>169637.8436730064</v>
      </c>
      <c r="L13" s="176">
        <v>62736.223050620261</v>
      </c>
      <c r="M13" s="177">
        <v>21791.223317707303</v>
      </c>
      <c r="N13" s="176">
        <v>15120.822402433527</v>
      </c>
      <c r="O13" s="176">
        <v>13286.601261381165</v>
      </c>
      <c r="P13" s="176">
        <v>16312.328221295671</v>
      </c>
      <c r="Q13" s="176">
        <v>13137.211459137154</v>
      </c>
      <c r="R13" s="177">
        <v>69223.141311146581</v>
      </c>
      <c r="S13" s="176">
        <v>25651.205566831704</v>
      </c>
      <c r="T13" s="176">
        <v>26734.850363924459</v>
      </c>
      <c r="U13" s="176">
        <v>33808.338433157158</v>
      </c>
      <c r="V13" s="176">
        <v>28972.518486069479</v>
      </c>
      <c r="W13" s="177">
        <v>122528.56037991116</v>
      </c>
      <c r="X13" s="176">
        <v>19709.994033160358</v>
      </c>
      <c r="Y13" s="176">
        <v>23967.585390438035</v>
      </c>
      <c r="Z13" s="176">
        <v>23505.652090519237</v>
      </c>
      <c r="AA13" s="176">
        <v>22642.921956640501</v>
      </c>
      <c r="AB13" s="177">
        <v>96992.675970589218</v>
      </c>
      <c r="AC13" s="177">
        <v>108865.76634481536</v>
      </c>
      <c r="AE13" s="176">
        <f>INDEX(C13:AD13,1,MATCH(AE$2,$C$2:$AD$2,0))</f>
        <v>122528.56037991116</v>
      </c>
      <c r="AF13" s="481">
        <f>+AF3*AF14</f>
        <v>97181.873518774679</v>
      </c>
      <c r="AG13" s="481">
        <f>+AG3*AG14</f>
        <v>106844.38375561536</v>
      </c>
      <c r="AI13" s="245">
        <f>+AF13/AB13-1</f>
        <v>1.9506374712543462E-3</v>
      </c>
      <c r="AJ13" s="245">
        <f>+AG13/AC13-1</f>
        <v>-1.8567660496666916E-2</v>
      </c>
    </row>
    <row r="14" spans="1:37" s="234" customFormat="1" ht="12.75" customHeight="1">
      <c r="A14" s="278"/>
      <c r="B14" s="458" t="s">
        <v>57</v>
      </c>
      <c r="C14" s="386">
        <v>0.17646809363975724</v>
      </c>
      <c r="D14" s="386">
        <v>0.16613925371056976</v>
      </c>
      <c r="E14" s="386">
        <v>0.16572555938913494</v>
      </c>
      <c r="F14" s="386">
        <v>0.11407857193325913</v>
      </c>
      <c r="G14" s="386">
        <v>0.13967733369799176</v>
      </c>
      <c r="H14" s="386">
        <v>0.15720070536859015</v>
      </c>
      <c r="I14" s="386">
        <v>0.16265548052440723</v>
      </c>
      <c r="J14" s="386">
        <v>0.14663023391133487</v>
      </c>
      <c r="K14" s="386">
        <v>0.13279394084000581</v>
      </c>
      <c r="L14" s="386">
        <v>7.7154322571336684E-2</v>
      </c>
      <c r="M14" s="459">
        <v>3.1525471041356945E-2</v>
      </c>
      <c r="N14" s="386">
        <v>7.7344690871320593E-2</v>
      </c>
      <c r="O14" s="386">
        <v>6.6983290732324993E-2</v>
      </c>
      <c r="P14" s="386">
        <v>7.6877409133982957E-2</v>
      </c>
      <c r="Q14" s="386">
        <v>5.5466233635303397E-2</v>
      </c>
      <c r="R14" s="459">
        <v>8.2031267017304718E-2</v>
      </c>
      <c r="S14" s="386">
        <v>0.10766601460131135</v>
      </c>
      <c r="T14" s="386">
        <v>0.10241170898898605</v>
      </c>
      <c r="U14" s="386">
        <v>0.12313890985133301</v>
      </c>
      <c r="V14" s="386">
        <v>0.10546124369393696</v>
      </c>
      <c r="W14" s="459">
        <v>0.11704416580310571</v>
      </c>
      <c r="X14" s="386">
        <v>8.2630649859848332E-2</v>
      </c>
      <c r="Y14" s="386">
        <v>9.0926379370872792E-2</v>
      </c>
      <c r="Z14" s="386">
        <v>9.1868702044122494E-2</v>
      </c>
      <c r="AA14" s="386">
        <v>8.9241000405277909E-2</v>
      </c>
      <c r="AB14" s="459">
        <v>9.5621885470504361E-2</v>
      </c>
      <c r="AC14" s="459">
        <f>+AC13/AC3</f>
        <v>0.10139213375503495</v>
      </c>
      <c r="AE14" s="386">
        <f>INDEX(C14:AD14,1,MATCH(AE$2,$C$2:$AD$2,0))</f>
        <v>0.11704416580310571</v>
      </c>
      <c r="AF14" s="476">
        <v>9.6000000000000002E-2</v>
      </c>
      <c r="AG14" s="476">
        <v>0.10100000000000001</v>
      </c>
    </row>
    <row r="15" spans="1:37" s="187" customFormat="1" ht="12.75" customHeight="1">
      <c r="A15" s="313"/>
      <c r="B15" s="458" t="s">
        <v>56</v>
      </c>
      <c r="C15" s="384"/>
      <c r="D15" s="384">
        <f t="shared" ref="D15:M15" si="5">+(D13-C13)/(D$3-C$3)</f>
        <v>-1.102551539837726E-2</v>
      </c>
      <c r="E15" s="384">
        <f t="shared" si="5"/>
        <v>0.13180485489281049</v>
      </c>
      <c r="F15" s="384">
        <f t="shared" si="5"/>
        <v>0.32092961288578875</v>
      </c>
      <c r="G15" s="384">
        <f t="shared" si="5"/>
        <v>0.23128689571494404</v>
      </c>
      <c r="H15" s="384">
        <f t="shared" si="5"/>
        <v>0.49862835693146884</v>
      </c>
      <c r="I15" s="384">
        <f t="shared" si="5"/>
        <v>-4.3704917833018213E-2</v>
      </c>
      <c r="J15" s="384">
        <f t="shared" si="5"/>
        <v>0.97761372178491435</v>
      </c>
      <c r="K15" s="384">
        <f t="shared" si="5"/>
        <v>0.42962451063261453</v>
      </c>
      <c r="L15" s="384">
        <f t="shared" si="5"/>
        <v>0.23023006311605768</v>
      </c>
      <c r="M15" s="385">
        <f t="shared" si="5"/>
        <v>0.33588856900576747</v>
      </c>
      <c r="N15" s="384"/>
      <c r="O15" s="384"/>
      <c r="P15" s="384"/>
      <c r="Q15" s="384"/>
      <c r="R15" s="385">
        <f t="shared" ref="R15:AB15" si="6">+(R13-M13)/(R$3-M$3)</f>
        <v>0.31074992294325976</v>
      </c>
      <c r="S15" s="384">
        <f t="shared" si="6"/>
        <v>0.24633183822676111</v>
      </c>
      <c r="T15" s="384">
        <f t="shared" si="6"/>
        <v>0.21450026450152487</v>
      </c>
      <c r="U15" s="384">
        <f t="shared" si="6"/>
        <v>0.28052758471676231</v>
      </c>
      <c r="V15" s="384">
        <f t="shared" si="6"/>
        <v>0.41813436145937249</v>
      </c>
      <c r="W15" s="385">
        <f t="shared" si="6"/>
        <v>0.26259525866375494</v>
      </c>
      <c r="X15" s="384">
        <f t="shared" si="6"/>
        <v>-20.968640183282396</v>
      </c>
      <c r="Y15" s="384">
        <f t="shared" si="6"/>
        <v>-1.0892007775095225</v>
      </c>
      <c r="Z15" s="384">
        <f t="shared" si="6"/>
        <v>0.55114912672233363</v>
      </c>
      <c r="AA15" s="384">
        <f t="shared" si="6"/>
        <v>0.30149323014539137</v>
      </c>
      <c r="AB15" s="385">
        <f t="shared" si="6"/>
        <v>0.78518925566355979</v>
      </c>
      <c r="AC15" s="385">
        <f>+(AC13-AB13)/(AC$3-AB$3)</f>
        <v>0.19996901457772268</v>
      </c>
      <c r="AD15" s="311"/>
      <c r="AE15" s="384">
        <f>INDEX(C15:AD15,1,MATCH(AE$2,$C$2:$AD$2,0))</f>
        <v>0.26259525866375494</v>
      </c>
      <c r="AF15" s="384">
        <f>+(AF13-AE13)/(AF$3-AE$3)</f>
        <v>0.73370199403350489</v>
      </c>
      <c r="AG15" s="384">
        <f>+(AG13-AF13)/(AG$3-AF$3)</f>
        <v>0.21211111111111139</v>
      </c>
      <c r="AH15" s="311"/>
      <c r="AI15" s="311"/>
      <c r="AJ15" s="311"/>
      <c r="AK15" s="311"/>
    </row>
    <row r="16" spans="1:37" ht="12.75" customHeight="1">
      <c r="M16" s="185"/>
      <c r="R16" s="185"/>
      <c r="W16" s="185"/>
      <c r="AB16" s="185"/>
      <c r="AC16" s="185"/>
    </row>
    <row r="17" spans="1:37" ht="12.75" customHeight="1">
      <c r="A17" s="286"/>
      <c r="B17" s="168" t="s">
        <v>35</v>
      </c>
      <c r="C17" s="174">
        <v>5857.7186966370364</v>
      </c>
      <c r="D17" s="174">
        <v>6217.9351372105375</v>
      </c>
      <c r="E17" s="174">
        <v>5610.02336960496</v>
      </c>
      <c r="F17" s="174">
        <v>6253.3577931892978</v>
      </c>
      <c r="G17" s="174">
        <v>6151.1119286512694</v>
      </c>
      <c r="H17" s="174">
        <v>6212.2327133097269</v>
      </c>
      <c r="I17" s="174">
        <v>6824.5826543147041</v>
      </c>
      <c r="J17" s="174">
        <v>7305.5839368282213</v>
      </c>
      <c r="K17" s="174">
        <v>7962.5147048404242</v>
      </c>
      <c r="L17" s="174">
        <v>9668.4266593704178</v>
      </c>
      <c r="M17" s="175">
        <v>11858.717352639083</v>
      </c>
      <c r="N17" s="174">
        <v>3201.9621546304875</v>
      </c>
      <c r="O17" s="174">
        <v>2976.9732607753622</v>
      </c>
      <c r="P17" s="174">
        <v>2818.1451636047595</v>
      </c>
      <c r="Q17" s="174">
        <v>3009.9945934567913</v>
      </c>
      <c r="R17" s="175">
        <v>11924.203473167354</v>
      </c>
      <c r="S17" s="174">
        <v>2992.6347527713524</v>
      </c>
      <c r="T17" s="174">
        <v>3025.6090075706338</v>
      </c>
      <c r="U17" s="174">
        <v>3043.597473374979</v>
      </c>
      <c r="V17" s="174">
        <v>3148.2151655399484</v>
      </c>
      <c r="W17" s="175">
        <v>12199.300958117765</v>
      </c>
      <c r="X17" s="174">
        <v>3201.6931964854898</v>
      </c>
      <c r="Y17" s="174">
        <v>3258.2400713711122</v>
      </c>
      <c r="Z17" s="174"/>
      <c r="AA17" s="174"/>
      <c r="AB17" s="175"/>
      <c r="AC17" s="175"/>
      <c r="AE17" s="174">
        <f>INDEX(C17:AD17,1,MATCH(AE$2,$C$2:$AD$2,0))</f>
        <v>12199.300958117765</v>
      </c>
      <c r="AF17" s="174">
        <f>+AF43*AF18</f>
        <v>13551.278557324464</v>
      </c>
      <c r="AG17" s="174">
        <f>+AG43*AG18</f>
        <v>13551.278557324464</v>
      </c>
    </row>
    <row r="18" spans="1:37" s="187" customFormat="1" ht="12.75" customHeight="1">
      <c r="A18" s="313"/>
      <c r="B18" s="458" t="s">
        <v>55</v>
      </c>
      <c r="C18" s="384">
        <v>5.579165332675895E-2</v>
      </c>
      <c r="D18" s="384">
        <v>5.5461434443253736E-2</v>
      </c>
      <c r="E18" s="384">
        <v>4.8720951229052421E-2</v>
      </c>
      <c r="F18" s="384">
        <v>4.549537699175344E-2</v>
      </c>
      <c r="G18" s="384">
        <v>4.2880072916684456E-2</v>
      </c>
      <c r="H18" s="384">
        <v>3.9956703503114928E-2</v>
      </c>
      <c r="I18" s="384">
        <v>3.7502722277653944E-2</v>
      </c>
      <c r="J18" s="384">
        <v>3.5655148074150364E-2</v>
      </c>
      <c r="K18" s="384">
        <v>3.4963066387643842E-2</v>
      </c>
      <c r="L18" s="384">
        <v>3.4587009514801849E-2</v>
      </c>
      <c r="M18" s="385">
        <v>3.6762119203885467E-2</v>
      </c>
      <c r="N18" s="384">
        <v>4.0351648005254925E-2</v>
      </c>
      <c r="O18" s="384">
        <v>3.7909860023209389E-2</v>
      </c>
      <c r="P18" s="384">
        <v>3.6715306284294667E-2</v>
      </c>
      <c r="Q18" s="384">
        <v>3.97205688441441E-2</v>
      </c>
      <c r="R18" s="385">
        <v>3.8412573229124732E-2</v>
      </c>
      <c r="S18" s="384">
        <v>3.9459012183930886E-2</v>
      </c>
      <c r="T18" s="384">
        <v>4.0366730437141597E-2</v>
      </c>
      <c r="U18" s="384">
        <v>4.1144736038160122E-2</v>
      </c>
      <c r="V18" s="384">
        <v>4.2038045120583178E-2</v>
      </c>
      <c r="W18" s="385">
        <v>4.0709575791463788E-2</v>
      </c>
      <c r="X18" s="384">
        <v>4.0369836331345617E-2</v>
      </c>
      <c r="Y18" s="384">
        <v>3.9367747269534792E-2</v>
      </c>
      <c r="Z18" s="384"/>
      <c r="AA18" s="384"/>
      <c r="AB18" s="385"/>
      <c r="AC18" s="385"/>
      <c r="AD18" s="311"/>
      <c r="AE18" s="384">
        <f>+AE17/AE43</f>
        <v>4.0709575791463788E-2</v>
      </c>
      <c r="AF18" s="476">
        <f>+AE18</f>
        <v>4.0709575791463788E-2</v>
      </c>
      <c r="AG18" s="476">
        <v>4.0709575791463788E-2</v>
      </c>
      <c r="AH18" s="311"/>
      <c r="AI18" s="311"/>
      <c r="AJ18" s="311"/>
      <c r="AK18" s="311"/>
    </row>
    <row r="19" spans="1:37" ht="12.75" customHeight="1">
      <c r="A19" s="286"/>
      <c r="B19" s="168" t="s">
        <v>34</v>
      </c>
      <c r="C19" s="174">
        <v>1565.6061396027253</v>
      </c>
      <c r="D19" s="174">
        <v>2041.197526048697</v>
      </c>
      <c r="E19" s="174">
        <v>1282.0361250852829</v>
      </c>
      <c r="F19" s="174">
        <v>643.96000038809393</v>
      </c>
      <c r="G19" s="174">
        <v>644.73468466706493</v>
      </c>
      <c r="H19" s="174">
        <v>676.06653766729335</v>
      </c>
      <c r="I19" s="174">
        <v>660.71073811362487</v>
      </c>
      <c r="J19" s="174">
        <v>582.54849847529476</v>
      </c>
      <c r="K19" s="174">
        <v>556.99300953759268</v>
      </c>
      <c r="L19" s="174">
        <v>489.03646958496859</v>
      </c>
      <c r="M19" s="175">
        <v>715.36100537117329</v>
      </c>
      <c r="N19" s="174">
        <v>366.68134684150584</v>
      </c>
      <c r="O19" s="174">
        <v>119.68200514625377</v>
      </c>
      <c r="P19" s="174">
        <v>120.62212498069648</v>
      </c>
      <c r="Q19" s="174">
        <v>126.35608678432315</v>
      </c>
      <c r="R19" s="175">
        <v>1154.2054330101282</v>
      </c>
      <c r="S19" s="174">
        <v>114.77798836119115</v>
      </c>
      <c r="T19" s="174">
        <v>176.46015999736926</v>
      </c>
      <c r="U19" s="174">
        <v>107.62127231352595</v>
      </c>
      <c r="V19" s="174">
        <v>245.72085101319647</v>
      </c>
      <c r="W19" s="175">
        <v>1117.9951300720725</v>
      </c>
      <c r="X19" s="174">
        <v>132.64554072353189</v>
      </c>
      <c r="Y19" s="174">
        <v>211.11935951720875</v>
      </c>
      <c r="Z19" s="174"/>
      <c r="AA19" s="174"/>
      <c r="AB19" s="175"/>
      <c r="AC19" s="175"/>
      <c r="AE19" s="174">
        <f>INDEX(C19:AD19,1,MATCH(AE$2,$C$2:$AD$2,0))</f>
        <v>1117.9951300720725</v>
      </c>
      <c r="AF19" s="174">
        <f>+AF20*AF44</f>
        <v>921.79916260064181</v>
      </c>
      <c r="AG19" s="174">
        <f>+AG20*AG44</f>
        <v>921.79916260064181</v>
      </c>
    </row>
    <row r="20" spans="1:37" s="187" customFormat="1" ht="12.75" customHeight="1">
      <c r="A20" s="313"/>
      <c r="B20" s="458" t="s">
        <v>54</v>
      </c>
      <c r="C20" s="384">
        <v>2.3464601465512186E-2</v>
      </c>
      <c r="D20" s="384">
        <v>3.114361452715109E-2</v>
      </c>
      <c r="E20" s="384">
        <v>1.8607142605229953E-2</v>
      </c>
      <c r="F20" s="384">
        <v>1.1742148310320203E-2</v>
      </c>
      <c r="G20" s="384">
        <v>1.1046811672763415E-2</v>
      </c>
      <c r="H20" s="384">
        <v>8.9906359454817869E-3</v>
      </c>
      <c r="I20" s="384">
        <v>8.3090702106724344E-3</v>
      </c>
      <c r="J20" s="384">
        <v>8.3350811177744493E-3</v>
      </c>
      <c r="K20" s="384">
        <v>8.0637141477776213E-3</v>
      </c>
      <c r="L20" s="384">
        <v>7.0401726644393602E-3</v>
      </c>
      <c r="M20" s="385">
        <v>9.9886158287479446E-3</v>
      </c>
      <c r="N20" s="384">
        <v>2.2017130108124498E-2</v>
      </c>
      <c r="O20" s="384">
        <v>7.0870446749804082E-3</v>
      </c>
      <c r="P20" s="384">
        <v>6.9177524981451285E-3</v>
      </c>
      <c r="Q20" s="384">
        <v>7.3041795935682762E-3</v>
      </c>
      <c r="R20" s="385">
        <v>1.6907017473182444E-2</v>
      </c>
      <c r="S20" s="384">
        <v>6.881624048745684E-3</v>
      </c>
      <c r="T20" s="384">
        <v>1.1441930337191911E-2</v>
      </c>
      <c r="U20" s="384">
        <v>6.7399569725240657E-3</v>
      </c>
      <c r="V20" s="384">
        <v>1.4962850099825533E-2</v>
      </c>
      <c r="W20" s="385">
        <v>1.7333053091308403E-2</v>
      </c>
      <c r="X20" s="384">
        <v>9.4245365580287385E-3</v>
      </c>
      <c r="Y20" s="384">
        <v>1.6425834385585619E-2</v>
      </c>
      <c r="Z20" s="384"/>
      <c r="AA20" s="384"/>
      <c r="AB20" s="385"/>
      <c r="AC20" s="385"/>
      <c r="AD20" s="311"/>
      <c r="AE20" s="384">
        <f>+AE19/AE44</f>
        <v>1.7333053091308403E-2</v>
      </c>
      <c r="AF20" s="476">
        <f>+AE20</f>
        <v>1.7333053091308403E-2</v>
      </c>
      <c r="AG20" s="476">
        <v>1.7333053091308403E-2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-24738.660618380585</v>
      </c>
      <c r="D22" s="479">
        <f t="shared" si="7"/>
        <v>16738.771046037233</v>
      </c>
      <c r="E22" s="479">
        <f t="shared" si="7"/>
        <v>-1514.710922862083</v>
      </c>
      <c r="F22" s="479">
        <f t="shared" si="7"/>
        <v>-15759.046444686799</v>
      </c>
      <c r="G22" s="479">
        <f t="shared" si="7"/>
        <v>-6612.4113320414617</v>
      </c>
      <c r="H22" s="485">
        <f t="shared" si="7"/>
        <v>-1551.5673134889512</v>
      </c>
      <c r="I22" s="485">
        <f t="shared" si="7"/>
        <v>-2222.764692419034</v>
      </c>
      <c r="J22" s="485">
        <f t="shared" si="7"/>
        <v>-14027.01041544904</v>
      </c>
      <c r="K22" s="485">
        <f t="shared" si="7"/>
        <v>-2315.5001318121795</v>
      </c>
      <c r="L22" s="485">
        <f t="shared" si="7"/>
        <v>-1839.2866588935431</v>
      </c>
      <c r="M22" s="486">
        <f t="shared" si="7"/>
        <v>-1002.1560264046457</v>
      </c>
      <c r="N22" s="485">
        <f t="shared" si="7"/>
        <v>2021.3488253632931</v>
      </c>
      <c r="O22" s="485">
        <f t="shared" si="7"/>
        <v>-4151.7780288151425</v>
      </c>
      <c r="P22" s="485">
        <f t="shared" si="7"/>
        <v>89.027321651485181</v>
      </c>
      <c r="Q22" s="485">
        <f t="shared" si="7"/>
        <v>1531.176780504933</v>
      </c>
      <c r="R22" s="486">
        <f t="shared" si="7"/>
        <v>-747.43716451434739</v>
      </c>
      <c r="S22" s="485">
        <f t="shared" si="7"/>
        <v>809.13728094802718</v>
      </c>
      <c r="T22" s="485">
        <f t="shared" si="7"/>
        <v>291.30088124440954</v>
      </c>
      <c r="U22" s="485">
        <f t="shared" si="7"/>
        <v>1409.2078876518935</v>
      </c>
      <c r="V22" s="485">
        <f t="shared" si="7"/>
        <v>2792.1894008432937</v>
      </c>
      <c r="W22" s="486">
        <f t="shared" si="7"/>
        <v>-3379.5961119756976</v>
      </c>
      <c r="X22" s="485">
        <f t="shared" si="7"/>
        <v>-2639.1333654152913</v>
      </c>
      <c r="Y22" s="485">
        <f t="shared" si="7"/>
        <v>1021.4176118420473</v>
      </c>
      <c r="Z22" s="485"/>
      <c r="AA22" s="485"/>
      <c r="AB22" s="486"/>
      <c r="AC22" s="480"/>
      <c r="AE22" s="479">
        <f>INDEX(C22:AD22,1,MATCH(AE$2,$C$2:$AD$2,0))</f>
        <v>-3379.5961119756976</v>
      </c>
      <c r="AF22" s="484">
        <f>+AE22</f>
        <v>-3379.5961119756976</v>
      </c>
      <c r="AG22" s="484"/>
    </row>
    <row r="23" spans="1:37" ht="12.75" customHeight="1">
      <c r="H23" s="187"/>
      <c r="I23" s="187"/>
      <c r="J23" s="187"/>
      <c r="K23" s="187"/>
      <c r="L23" s="187"/>
      <c r="M23" s="471"/>
      <c r="N23" s="187"/>
      <c r="O23" s="187"/>
      <c r="P23" s="187"/>
      <c r="Q23" s="187"/>
      <c r="R23" s="471"/>
      <c r="S23" s="187"/>
      <c r="T23" s="187"/>
      <c r="U23" s="187"/>
      <c r="V23" s="187"/>
      <c r="W23" s="471"/>
      <c r="X23" s="187"/>
      <c r="Y23" s="187"/>
      <c r="Z23" s="187"/>
      <c r="AA23" s="187"/>
      <c r="AB23" s="471"/>
      <c r="AC23" s="185"/>
    </row>
    <row r="24" spans="1:37" s="171" customFormat="1" ht="12.75" customHeight="1">
      <c r="A24" s="286"/>
      <c r="B24" s="178" t="s">
        <v>33</v>
      </c>
      <c r="C24" s="176">
        <v>152137.35592024078</v>
      </c>
      <c r="D24" s="176">
        <v>193007.11419597018</v>
      </c>
      <c r="E24" s="176">
        <v>215454.15282690991</v>
      </c>
      <c r="F24" s="176">
        <v>77223.074177299917</v>
      </c>
      <c r="G24" s="176">
        <v>146287.7413008397</v>
      </c>
      <c r="H24" s="176">
        <v>213518.57509347433</v>
      </c>
      <c r="I24" s="176">
        <v>213842.60111187704</v>
      </c>
      <c r="J24" s="176">
        <v>175721.19347834325</v>
      </c>
      <c r="K24" s="176">
        <v>159916.82184589139</v>
      </c>
      <c r="L24" s="176">
        <v>51717.546201941273</v>
      </c>
      <c r="M24" s="177">
        <v>9645.7109440347467</v>
      </c>
      <c r="N24" s="176">
        <v>14306.890420007838</v>
      </c>
      <c r="O24" s="176">
        <v>6277.5319769369162</v>
      </c>
      <c r="P24" s="176">
        <v>13703.832504323094</v>
      </c>
      <c r="Q24" s="176">
        <v>11784.749732969618</v>
      </c>
      <c r="R24" s="177">
        <v>57705.706106475009</v>
      </c>
      <c r="S24" s="176">
        <v>23582.486083369571</v>
      </c>
      <c r="T24" s="176">
        <v>24177.002397595603</v>
      </c>
      <c r="U24" s="176">
        <v>32281.570119747597</v>
      </c>
      <c r="V24" s="176">
        <v>28862.213572386019</v>
      </c>
      <c r="W24" s="177">
        <v>108067.65843988977</v>
      </c>
      <c r="X24" s="176">
        <v>14001.813011983111</v>
      </c>
      <c r="Y24" s="176">
        <v>21941.88229042618</v>
      </c>
      <c r="Z24" s="176">
        <v>22087.557104473111</v>
      </c>
      <c r="AA24" s="176">
        <v>19230.771470251755</v>
      </c>
      <c r="AB24" s="177">
        <v>82758.411859151864</v>
      </c>
      <c r="AC24" s="177">
        <v>96373.451669092785</v>
      </c>
      <c r="AE24" s="176">
        <f>INDEX(C24:AD24,1,MATCH(AE$2,$C$2:$AD$2,0))</f>
        <v>108067.65843988977</v>
      </c>
      <c r="AF24" s="176">
        <f>+AF13-AF17+AF19+AF22</f>
        <v>81172.79801207516</v>
      </c>
      <c r="AG24" s="176">
        <f>+AG13-AG17+AG19+AG22</f>
        <v>94214.904360891538</v>
      </c>
      <c r="AI24" s="245">
        <f>+AF24/AB24-1</f>
        <v>-1.9159548998780807E-2</v>
      </c>
      <c r="AJ24" s="245">
        <f>+AG24/AC24-1</f>
        <v>-2.2397737870931689E-2</v>
      </c>
    </row>
    <row r="25" spans="1:37" s="234" customFormat="1" ht="12.75" customHeight="1">
      <c r="A25" s="278"/>
      <c r="B25" s="458" t="s">
        <v>52</v>
      </c>
      <c r="C25" s="386">
        <v>0.17981046694387387</v>
      </c>
      <c r="D25" s="386">
        <v>0.17770535931541376</v>
      </c>
      <c r="E25" s="386">
        <v>0.16135005916045708</v>
      </c>
      <c r="F25" s="386">
        <v>8.9353507929351067E-2</v>
      </c>
      <c r="G25" s="386">
        <v>0.1289914100983475</v>
      </c>
      <c r="H25" s="386">
        <v>0.15215009411855501</v>
      </c>
      <c r="I25" s="386">
        <v>0.15651707847816346</v>
      </c>
      <c r="J25" s="386">
        <v>0.13114407885089746</v>
      </c>
      <c r="K25" s="386">
        <v>0.1251842426178176</v>
      </c>
      <c r="L25" s="386">
        <v>6.3603322741360574E-2</v>
      </c>
      <c r="M25" s="459">
        <v>1.3954497946536608E-2</v>
      </c>
      <c r="N25" s="386">
        <v>7.3181338118704142E-2</v>
      </c>
      <c r="O25" s="386">
        <v>3.164765324258114E-2</v>
      </c>
      <c r="P25" s="386">
        <v>6.458398358874741E-2</v>
      </c>
      <c r="Q25" s="386">
        <v>4.9756044808721069E-2</v>
      </c>
      <c r="R25" s="459">
        <v>6.8382799398907498E-2</v>
      </c>
      <c r="S25" s="386">
        <v>9.8982961419574994E-2</v>
      </c>
      <c r="T25" s="386">
        <v>9.2613502602941863E-2</v>
      </c>
      <c r="U25" s="386">
        <v>0.11757801587008877</v>
      </c>
      <c r="V25" s="386">
        <v>0.10505972894856874</v>
      </c>
      <c r="W25" s="459">
        <v>0.10323053574753038</v>
      </c>
      <c r="X25" s="386">
        <v>5.8700114594135745E-2</v>
      </c>
      <c r="Y25" s="386">
        <v>8.3241422978147711E-2</v>
      </c>
      <c r="Z25" s="386">
        <v>8.6326267176047425E-2</v>
      </c>
      <c r="AA25" s="386">
        <v>7.5792924952746255E-2</v>
      </c>
      <c r="AB25" s="459">
        <v>8.1588793188015971E-2</v>
      </c>
      <c r="AC25" s="459">
        <f>+AC24/AC$3</f>
        <v>8.9757416221342867E-2</v>
      </c>
      <c r="AE25" s="384">
        <f>INDEX(C25:AD25,1,MATCH(AE$2,$C$2:$AD$2,0))</f>
        <v>0.10323053574753038</v>
      </c>
      <c r="AF25" s="384">
        <f>+AF24/AF$3</f>
        <v>8.018561823315494E-2</v>
      </c>
      <c r="AG25" s="384">
        <f>+AG24/AG$3</f>
        <v>8.9061352651116157E-2</v>
      </c>
    </row>
    <row r="26" spans="1:37" ht="12.75" customHeight="1">
      <c r="M26" s="185"/>
      <c r="R26" s="185"/>
      <c r="W26" s="185"/>
      <c r="AB26" s="185"/>
      <c r="AC26" s="457"/>
    </row>
    <row r="27" spans="1:37" ht="12.75" customHeight="1">
      <c r="B27" s="168" t="s">
        <v>51</v>
      </c>
      <c r="C27" s="477">
        <f t="shared" ref="C27:Y27" si="8">+C24-C30+C33-C39-C37</f>
        <v>44750.238346131468</v>
      </c>
      <c r="D27" s="477">
        <f t="shared" si="8"/>
        <v>83147.922999289643</v>
      </c>
      <c r="E27" s="477">
        <f t="shared" si="8"/>
        <v>86561.278714544227</v>
      </c>
      <c r="F27" s="477">
        <f t="shared" si="8"/>
        <v>23540.91788023138</v>
      </c>
      <c r="G27" s="477">
        <f t="shared" si="8"/>
        <v>58747.584771981485</v>
      </c>
      <c r="H27" s="477">
        <f t="shared" si="8"/>
        <v>87166.399271942137</v>
      </c>
      <c r="I27" s="477">
        <f t="shared" si="8"/>
        <v>95604.812807309034</v>
      </c>
      <c r="J27" s="477">
        <f t="shared" si="8"/>
        <v>68868.588777867117</v>
      </c>
      <c r="K27" s="477">
        <f t="shared" si="8"/>
        <v>54373.647302710378</v>
      </c>
      <c r="L27" s="477">
        <f t="shared" si="8"/>
        <v>10656.760791952614</v>
      </c>
      <c r="M27" s="478">
        <f t="shared" si="8"/>
        <v>-1263.2932199178222</v>
      </c>
      <c r="N27" s="477">
        <f t="shared" si="8"/>
        <v>4190.7368995431007</v>
      </c>
      <c r="O27" s="477">
        <f t="shared" si="8"/>
        <v>-1993.6607600386237</v>
      </c>
      <c r="P27" s="477">
        <f t="shared" si="8"/>
        <v>2756.9724311715418</v>
      </c>
      <c r="Q27" s="477">
        <f t="shared" si="8"/>
        <v>-1526.1418745691658</v>
      </c>
      <c r="R27" s="478">
        <f t="shared" si="8"/>
        <v>17887.715919229438</v>
      </c>
      <c r="S27" s="477">
        <f t="shared" si="8"/>
        <v>7169.561955334374</v>
      </c>
      <c r="T27" s="477">
        <f t="shared" si="8"/>
        <v>6613.7039995323339</v>
      </c>
      <c r="U27" s="477">
        <f t="shared" si="8"/>
        <v>9535.722630621809</v>
      </c>
      <c r="V27" s="477">
        <f t="shared" si="8"/>
        <v>5863.4145474659526</v>
      </c>
      <c r="W27" s="478">
        <f t="shared" si="8"/>
        <v>30547.043208759573</v>
      </c>
      <c r="X27" s="477">
        <f t="shared" si="8"/>
        <v>3487.383900783052</v>
      </c>
      <c r="Y27" s="477">
        <f t="shared" si="8"/>
        <v>4636.1833481933863</v>
      </c>
      <c r="Z27" s="477"/>
      <c r="AA27" s="477"/>
      <c r="AB27" s="478"/>
      <c r="AC27" s="478"/>
      <c r="AE27" s="477">
        <f>INDEX(C27:AD27,1,MATCH(AE$2,$C$2:$AD$2,0))</f>
        <v>30547.043208759573</v>
      </c>
      <c r="AF27" s="477">
        <f>+AF24*AF28</f>
        <v>23540.111423501796</v>
      </c>
      <c r="AG27" s="477">
        <f>+AG24*AG28</f>
        <v>24966.949655636257</v>
      </c>
    </row>
    <row r="28" spans="1:37" s="234" customFormat="1" ht="12.75" customHeight="1">
      <c r="A28" s="278"/>
      <c r="B28" s="458" t="s">
        <v>50</v>
      </c>
      <c r="C28" s="386">
        <f t="shared" ref="C28:Y28" si="9">+C27/C24</f>
        <v>0.29414365771935813</v>
      </c>
      <c r="D28" s="384">
        <f t="shared" si="9"/>
        <v>0.43080237402474825</v>
      </c>
      <c r="E28" s="384">
        <f t="shared" si="9"/>
        <v>0.40176194136339177</v>
      </c>
      <c r="F28" s="384">
        <f t="shared" si="9"/>
        <v>0.30484305540831919</v>
      </c>
      <c r="G28" s="384">
        <f t="shared" si="9"/>
        <v>0.40158925313617017</v>
      </c>
      <c r="H28" s="384">
        <f t="shared" si="9"/>
        <v>0.40823801504755436</v>
      </c>
      <c r="I28" s="384">
        <f t="shared" si="9"/>
        <v>0.4470802932166496</v>
      </c>
      <c r="J28" s="384">
        <f t="shared" si="9"/>
        <v>0.39191965075262719</v>
      </c>
      <c r="K28" s="384">
        <f t="shared" si="9"/>
        <v>0.34001205548662766</v>
      </c>
      <c r="L28" s="384">
        <f t="shared" si="9"/>
        <v>0.20605696856423172</v>
      </c>
      <c r="M28" s="385">
        <f t="shared" si="9"/>
        <v>-0.13096942540032136</v>
      </c>
      <c r="N28" s="384">
        <f t="shared" si="9"/>
        <v>0.29291738291938391</v>
      </c>
      <c r="O28" s="384">
        <f t="shared" si="9"/>
        <v>-0.31758671518729858</v>
      </c>
      <c r="P28" s="384">
        <f t="shared" si="9"/>
        <v>0.20118258379922627</v>
      </c>
      <c r="Q28" s="384">
        <f t="shared" si="9"/>
        <v>-0.12950142422622293</v>
      </c>
      <c r="R28" s="385">
        <f t="shared" si="9"/>
        <v>0.30998175269225764</v>
      </c>
      <c r="S28" s="384">
        <f t="shared" si="9"/>
        <v>0.30402061640101496</v>
      </c>
      <c r="T28" s="384">
        <f t="shared" si="9"/>
        <v>0.27355351547593282</v>
      </c>
      <c r="U28" s="384">
        <f t="shared" si="9"/>
        <v>0.29539215704965116</v>
      </c>
      <c r="V28" s="384">
        <f t="shared" si="9"/>
        <v>0.20315193541065701</v>
      </c>
      <c r="W28" s="385">
        <f t="shared" si="9"/>
        <v>0.28266591179775297</v>
      </c>
      <c r="X28" s="384">
        <f t="shared" si="9"/>
        <v>0.24906659571860154</v>
      </c>
      <c r="Y28" s="384">
        <f t="shared" si="9"/>
        <v>0.21129378449980452</v>
      </c>
      <c r="Z28" s="384"/>
      <c r="AA28" s="384"/>
      <c r="AB28" s="385"/>
      <c r="AC28" s="385"/>
      <c r="AE28" s="384">
        <f>INDEX(C28:AD28,1,MATCH(AE$2,$C$2:$AD$2,0))</f>
        <v>0.28266591179775297</v>
      </c>
      <c r="AF28" s="476">
        <v>0.28999999999999998</v>
      </c>
      <c r="AG28" s="476">
        <v>0.26500000000000001</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1785.4139876333177</v>
      </c>
      <c r="D30" s="174">
        <v>1559.9850386288683</v>
      </c>
      <c r="E30" s="174">
        <v>2583.5292573663933</v>
      </c>
      <c r="F30" s="174">
        <v>1201.9063647266555</v>
      </c>
      <c r="G30" s="174">
        <v>1846.9589058497595</v>
      </c>
      <c r="H30" s="174">
        <v>2111.0733444814787</v>
      </c>
      <c r="I30" s="174">
        <v>3833.3786534612377</v>
      </c>
      <c r="J30" s="174">
        <v>2961.460864623135</v>
      </c>
      <c r="K30" s="174">
        <v>3545.5161961272142</v>
      </c>
      <c r="L30" s="174">
        <v>-673.56502470610599</v>
      </c>
      <c r="M30" s="175">
        <v>1182.1883736923053</v>
      </c>
      <c r="N30" s="174">
        <v>640.78684169863254</v>
      </c>
      <c r="O30" s="174">
        <v>424.23383130422224</v>
      </c>
      <c r="P30" s="174">
        <v>380.03063771804437</v>
      </c>
      <c r="Q30" s="174">
        <v>373.39053472519555</v>
      </c>
      <c r="R30" s="175">
        <v>1593.5058233255795</v>
      </c>
      <c r="S30" s="174">
        <v>772.00553063450002</v>
      </c>
      <c r="T30" s="174">
        <v>692.42563427563141</v>
      </c>
      <c r="U30" s="174">
        <v>1018.3466486786057</v>
      </c>
      <c r="V30" s="174">
        <v>922.33721203781192</v>
      </c>
      <c r="W30" s="175">
        <v>3359.3088449159964</v>
      </c>
      <c r="X30" s="174">
        <v>648.53406010713161</v>
      </c>
      <c r="Y30" s="174">
        <v>791.23948011195728</v>
      </c>
      <c r="Z30" s="174"/>
      <c r="AA30" s="174"/>
      <c r="AB30" s="175"/>
      <c r="AC30" s="175"/>
      <c r="AE30" s="174">
        <f>INDEX(C30:AD30,1,MATCH(AE$2,$C$2:$AD$2,0))</f>
        <v>3359.3088449159964</v>
      </c>
      <c r="AF30" s="477">
        <f>+AF24*AF31</f>
        <v>3246.9119204830063</v>
      </c>
      <c r="AG30" s="477">
        <f>+AG24*AG31</f>
        <v>3768.5961744356614</v>
      </c>
    </row>
    <row r="31" spans="1:37" s="234" customFormat="1" ht="12.75" customHeight="1">
      <c r="A31" s="278"/>
      <c r="B31" s="458" t="s">
        <v>49</v>
      </c>
      <c r="C31" s="386">
        <f t="shared" ref="C31:Y31" si="10">+C30/C24</f>
        <v>1.1735539748497635E-2</v>
      </c>
      <c r="D31" s="384">
        <f t="shared" si="10"/>
        <v>8.0825261033898171E-3</v>
      </c>
      <c r="E31" s="384">
        <f t="shared" si="10"/>
        <v>1.1991085915349848E-2</v>
      </c>
      <c r="F31" s="384">
        <f t="shared" si="10"/>
        <v>1.5564083371857806E-2</v>
      </c>
      <c r="G31" s="384">
        <f t="shared" si="10"/>
        <v>1.2625520699314795E-2</v>
      </c>
      <c r="H31" s="384">
        <f t="shared" si="10"/>
        <v>9.8870711532113367E-3</v>
      </c>
      <c r="I31" s="384">
        <f t="shared" si="10"/>
        <v>1.7926169217590611E-2</v>
      </c>
      <c r="J31" s="384">
        <f t="shared" si="10"/>
        <v>1.6853179778727828E-2</v>
      </c>
      <c r="K31" s="384">
        <f t="shared" si="10"/>
        <v>2.21710021197392E-2</v>
      </c>
      <c r="L31" s="384">
        <f t="shared" si="10"/>
        <v>-1.3023916913537228E-2</v>
      </c>
      <c r="M31" s="385">
        <f t="shared" si="10"/>
        <v>0.12256104091771618</v>
      </c>
      <c r="N31" s="384">
        <f t="shared" si="10"/>
        <v>4.4788687330861762E-2</v>
      </c>
      <c r="O31" s="384">
        <f t="shared" si="10"/>
        <v>6.7579716497314368E-2</v>
      </c>
      <c r="P31" s="384">
        <f t="shared" si="10"/>
        <v>2.7731704805802143E-2</v>
      </c>
      <c r="Q31" s="384">
        <f t="shared" si="10"/>
        <v>3.1684214190868996E-2</v>
      </c>
      <c r="R31" s="385">
        <f t="shared" si="10"/>
        <v>2.7614354469302237E-2</v>
      </c>
      <c r="S31" s="384">
        <f t="shared" si="10"/>
        <v>3.2736392927585366E-2</v>
      </c>
      <c r="T31" s="384">
        <f t="shared" si="10"/>
        <v>2.8639846366747806E-2</v>
      </c>
      <c r="U31" s="384">
        <f t="shared" si="10"/>
        <v>3.1545759543326946E-2</v>
      </c>
      <c r="V31" s="384">
        <f t="shared" si="10"/>
        <v>3.1956565276069465E-2</v>
      </c>
      <c r="W31" s="385">
        <f t="shared" si="10"/>
        <v>3.1085237650305315E-2</v>
      </c>
      <c r="X31" s="384">
        <f t="shared" si="10"/>
        <v>4.6317863233289826E-2</v>
      </c>
      <c r="Y31" s="384">
        <f t="shared" si="10"/>
        <v>3.6060692954186332E-2</v>
      </c>
      <c r="Z31" s="384"/>
      <c r="AA31" s="384"/>
      <c r="AB31" s="385"/>
      <c r="AC31" s="385"/>
      <c r="AE31" s="384">
        <f>INDEX(C31:AD31,1,MATCH(AE$2,$C$2:$AD$2,0))</f>
        <v>3.1085237650305315E-2</v>
      </c>
      <c r="AF31" s="476">
        <v>0.04</v>
      </c>
      <c r="AG31" s="476">
        <f>+AF31</f>
        <v>0.04</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190.54237273711161</v>
      </c>
      <c r="D33" s="174">
        <v>93.043646310049979</v>
      </c>
      <c r="E33" s="174">
        <v>231.44334193693112</v>
      </c>
      <c r="F33" s="174">
        <v>230.34059690563132</v>
      </c>
      <c r="G33" s="174">
        <v>276.49415480323091</v>
      </c>
      <c r="H33" s="174">
        <v>381.83502266217118</v>
      </c>
      <c r="I33" s="174">
        <v>362.92197903986897</v>
      </c>
      <c r="J33" s="174">
        <v>395</v>
      </c>
      <c r="K33" s="174">
        <v>331</v>
      </c>
      <c r="L33" s="174">
        <v>208</v>
      </c>
      <c r="M33" s="175">
        <v>298.1162791214316</v>
      </c>
      <c r="N33" s="174">
        <v>39.318093970751804</v>
      </c>
      <c r="O33" s="174">
        <v>199.32917946023102</v>
      </c>
      <c r="P33" s="174">
        <v>76.033877935332072</v>
      </c>
      <c r="Q33" s="174">
        <v>95.114915707917874</v>
      </c>
      <c r="R33" s="175">
        <v>410.1415885556097</v>
      </c>
      <c r="S33" s="174">
        <v>76.028562061513711</v>
      </c>
      <c r="T33" s="174">
        <v>115.49361774607056</v>
      </c>
      <c r="U33" s="174">
        <v>102.26486274509804</v>
      </c>
      <c r="V33" s="174">
        <v>144.08462179074965</v>
      </c>
      <c r="W33" s="175">
        <v>437.75046036412266</v>
      </c>
      <c r="X33" s="174">
        <v>85.954008653404543</v>
      </c>
      <c r="Y33" s="174">
        <v>110.06365542654913</v>
      </c>
      <c r="Z33" s="174"/>
      <c r="AA33" s="174"/>
      <c r="AB33" s="175"/>
      <c r="AC33" s="175"/>
      <c r="AE33" s="174">
        <f>INDEX(C33:AD33,1,MATCH(AE$2,$C$2:$AD$2,0))</f>
        <v>437.75046036412266</v>
      </c>
      <c r="AF33" s="475">
        <f>+AE33</f>
        <v>437.75046036412266</v>
      </c>
      <c r="AG33" s="475">
        <f>+AF33</f>
        <v>437.75046036412266</v>
      </c>
    </row>
    <row r="34" spans="1:36" ht="12.75" customHeight="1">
      <c r="M34" s="185"/>
      <c r="R34" s="185"/>
      <c r="W34" s="185"/>
      <c r="AB34" s="185"/>
      <c r="AC34" s="185"/>
    </row>
    <row r="35" spans="1:36" s="171" customFormat="1" ht="12.75" customHeight="1" thickBot="1">
      <c r="A35" s="286"/>
      <c r="B35" s="173" t="s">
        <v>48</v>
      </c>
      <c r="C35" s="170">
        <f t="shared" ref="C35:Y35" si="11">+C24-C27-C30+C33</f>
        <v>105792.24595921311</v>
      </c>
      <c r="D35" s="170">
        <f t="shared" si="11"/>
        <v>108392.24980436171</v>
      </c>
      <c r="E35" s="170">
        <f t="shared" si="11"/>
        <v>126540.78819693622</v>
      </c>
      <c r="F35" s="170">
        <f t="shared" si="11"/>
        <v>52710.590529247514</v>
      </c>
      <c r="G35" s="170">
        <f t="shared" si="11"/>
        <v>85969.691777811677</v>
      </c>
      <c r="H35" s="170">
        <f t="shared" si="11"/>
        <v>124622.93749971288</v>
      </c>
      <c r="I35" s="170">
        <f t="shared" si="11"/>
        <v>114767.33163014663</v>
      </c>
      <c r="J35" s="170">
        <f t="shared" si="11"/>
        <v>104286.143835853</v>
      </c>
      <c r="K35" s="170">
        <f t="shared" si="11"/>
        <v>102328.6583470538</v>
      </c>
      <c r="L35" s="170">
        <f t="shared" si="11"/>
        <v>41942.350434694767</v>
      </c>
      <c r="M35" s="172">
        <f t="shared" si="11"/>
        <v>10024.932069381697</v>
      </c>
      <c r="N35" s="170">
        <f t="shared" si="11"/>
        <v>9514.6847727368568</v>
      </c>
      <c r="O35" s="170">
        <f t="shared" si="11"/>
        <v>8046.2880851315485</v>
      </c>
      <c r="P35" s="170">
        <f t="shared" si="11"/>
        <v>10642.86331336884</v>
      </c>
      <c r="Q35" s="170">
        <f t="shared" si="11"/>
        <v>13032.615988521507</v>
      </c>
      <c r="R35" s="172">
        <f t="shared" si="11"/>
        <v>38634.625952475602</v>
      </c>
      <c r="S35" s="170">
        <f t="shared" si="11"/>
        <v>15716.94715946221</v>
      </c>
      <c r="T35" s="170">
        <f t="shared" si="11"/>
        <v>16986.36638153371</v>
      </c>
      <c r="U35" s="170">
        <f t="shared" si="11"/>
        <v>21829.765703192279</v>
      </c>
      <c r="V35" s="170">
        <f t="shared" si="11"/>
        <v>22220.546434673004</v>
      </c>
      <c r="W35" s="172">
        <f t="shared" si="11"/>
        <v>74599.056846578329</v>
      </c>
      <c r="X35" s="170">
        <f t="shared" si="11"/>
        <v>9951.8490597463333</v>
      </c>
      <c r="Y35" s="170">
        <f t="shared" si="11"/>
        <v>16624.523117547382</v>
      </c>
      <c r="Z35" s="170"/>
      <c r="AA35" s="170"/>
      <c r="AB35" s="172"/>
      <c r="AC35" s="172"/>
      <c r="AE35" s="170">
        <f>+AE24-AE27-AE30+AE33</f>
        <v>74599.056846578329</v>
      </c>
      <c r="AF35" s="170">
        <f>+AF24-AF27-AF30+AF33</f>
        <v>54823.525128454479</v>
      </c>
      <c r="AG35" s="170">
        <f>+AG24-AG27-AG30+AG33</f>
        <v>65917.108991183748</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62.87648478106145</v>
      </c>
      <c r="D37" s="174">
        <v>22.113818510992122</v>
      </c>
      <c r="E37" s="174">
        <v>11.071412456169364</v>
      </c>
      <c r="F37" s="174">
        <v>7.3880876187150415</v>
      </c>
      <c r="G37" s="174">
        <v>31.940317605515798</v>
      </c>
      <c r="H37" s="174">
        <v>73.148856051637281</v>
      </c>
      <c r="I37" s="174">
        <v>74.481079147453187</v>
      </c>
      <c r="J37" s="174">
        <v>43.078485972568586</v>
      </c>
      <c r="K37" s="174">
        <v>0</v>
      </c>
      <c r="L37" s="174">
        <v>20.713523446325102</v>
      </c>
      <c r="M37" s="175">
        <v>166.397569079264</v>
      </c>
      <c r="N37" s="174">
        <v>43.861917743304616</v>
      </c>
      <c r="O37" s="174">
        <v>43.245212060332406</v>
      </c>
      <c r="P37" s="174">
        <v>43.286698581480074</v>
      </c>
      <c r="Q37" s="174">
        <v>44.209638835008825</v>
      </c>
      <c r="R37" s="175">
        <v>174.60321615731974</v>
      </c>
      <c r="S37" s="174">
        <v>43.317578600789489</v>
      </c>
      <c r="T37" s="174">
        <v>44.40603765846965</v>
      </c>
      <c r="U37" s="174">
        <v>43.24960045097275</v>
      </c>
      <c r="V37" s="174">
        <v>20.804196252545633</v>
      </c>
      <c r="W37" s="175">
        <v>151.43200904108679</v>
      </c>
      <c r="X37" s="174">
        <v>5.9368278065977487</v>
      </c>
      <c r="Y37" s="174">
        <v>1.5434807215533588</v>
      </c>
      <c r="Z37" s="174"/>
      <c r="AA37" s="174"/>
      <c r="AB37" s="175"/>
      <c r="AC37" s="175"/>
      <c r="AE37" s="174">
        <f>INDEX(C37:AD37,1,MATCH(AE$2,$C$2:$AD$2,0))</f>
        <v>151.43200904108679</v>
      </c>
      <c r="AF37" s="475">
        <f>+AE37</f>
        <v>151.43200904108679</v>
      </c>
      <c r="AG37" s="475">
        <f>+AF37</f>
        <v>151.43200904108679</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105729.36947443205</v>
      </c>
      <c r="D39" s="170">
        <v>108370.13598585073</v>
      </c>
      <c r="E39" s="170">
        <v>126529.71678448006</v>
      </c>
      <c r="F39" s="170">
        <v>52703.202441628797</v>
      </c>
      <c r="G39" s="170">
        <v>85937.751460206171</v>
      </c>
      <c r="H39" s="170">
        <v>124549.78864366126</v>
      </c>
      <c r="I39" s="170">
        <v>114692.8505509992</v>
      </c>
      <c r="J39" s="170">
        <v>104243.06534988043</v>
      </c>
      <c r="K39" s="170">
        <v>102328.65834705379</v>
      </c>
      <c r="L39" s="170">
        <v>41921.636911248439</v>
      </c>
      <c r="M39" s="172">
        <v>9858.5345003024322</v>
      </c>
      <c r="N39" s="170">
        <v>9470.822854993552</v>
      </c>
      <c r="O39" s="170">
        <v>8003.0428730712165</v>
      </c>
      <c r="P39" s="170">
        <v>10599.57661478736</v>
      </c>
      <c r="Q39" s="170">
        <v>12988.406349686498</v>
      </c>
      <c r="R39" s="172">
        <v>38460.022736318286</v>
      </c>
      <c r="S39" s="170">
        <v>15673.629580861423</v>
      </c>
      <c r="T39" s="170">
        <v>16941.960343875238</v>
      </c>
      <c r="U39" s="170">
        <v>21786.516102741309</v>
      </c>
      <c r="V39" s="170">
        <v>22199.742238420458</v>
      </c>
      <c r="W39" s="172">
        <v>74447.624837537238</v>
      </c>
      <c r="X39" s="170">
        <v>9945.9122319397356</v>
      </c>
      <c r="Y39" s="170">
        <v>16622.979636825828</v>
      </c>
      <c r="Z39" s="170">
        <v>14176.044835229639</v>
      </c>
      <c r="AA39" s="170">
        <v>14447.112982151641</v>
      </c>
      <c r="AB39" s="172">
        <v>55546.419503812605</v>
      </c>
      <c r="AC39" s="172">
        <v>67409.911732062887</v>
      </c>
      <c r="AE39" s="170">
        <f>+AE35-AE37</f>
        <v>74447.624837537238</v>
      </c>
      <c r="AF39" s="170">
        <f>+AF35-AF37</f>
        <v>54672.093119413395</v>
      </c>
      <c r="AG39" s="170">
        <f>+AG35-AG37</f>
        <v>65765.676982142657</v>
      </c>
      <c r="AI39" s="245">
        <f>+AF39/AB39-1</f>
        <v>-1.5740463421574757E-2</v>
      </c>
      <c r="AJ39" s="245">
        <f>+AG39/AC39-1</f>
        <v>-2.4391587344835042E-2</v>
      </c>
    </row>
    <row r="40" spans="1:36" s="234" customFormat="1" ht="12.75" customHeight="1" thickTop="1">
      <c r="A40" s="278"/>
      <c r="B40" s="458" t="s">
        <v>47</v>
      </c>
      <c r="C40" s="386">
        <v>0.10298643787967433</v>
      </c>
      <c r="D40" s="386">
        <v>9.977846689564121E-2</v>
      </c>
      <c r="E40" s="386">
        <v>9.4756016632146625E-2</v>
      </c>
      <c r="F40" s="386">
        <v>6.0981980676632651E-2</v>
      </c>
      <c r="G40" s="386">
        <v>7.5776901351813322E-2</v>
      </c>
      <c r="H40" s="386">
        <v>8.8752287974398172E-2</v>
      </c>
      <c r="I40" s="386">
        <v>8.3946743058850568E-2</v>
      </c>
      <c r="J40" s="386">
        <v>7.7798588270963698E-2</v>
      </c>
      <c r="K40" s="386">
        <v>8.010374046589061E-2</v>
      </c>
      <c r="L40" s="386">
        <v>5.1556108093391798E-2</v>
      </c>
      <c r="M40" s="459">
        <v>1.4262390842782757E-2</v>
      </c>
      <c r="N40" s="386">
        <v>4.8444313842256601E-2</v>
      </c>
      <c r="O40" s="386">
        <v>4.0346672332851011E-2</v>
      </c>
      <c r="P40" s="386">
        <v>4.9954119179517212E-2</v>
      </c>
      <c r="Q40" s="386">
        <v>5.4837967964724087E-2</v>
      </c>
      <c r="R40" s="459">
        <v>4.5576151772622857E-2</v>
      </c>
      <c r="S40" s="386">
        <v>6.5787053435438364E-2</v>
      </c>
      <c r="T40" s="386">
        <v>6.4898628150960078E-2</v>
      </c>
      <c r="U40" s="386">
        <v>7.9352253517403909E-2</v>
      </c>
      <c r="V40" s="386">
        <v>8.0808039773081639E-2</v>
      </c>
      <c r="W40" s="459">
        <v>7.1115339298157165E-2</v>
      </c>
      <c r="X40" s="386">
        <v>4.169647082548706E-2</v>
      </c>
      <c r="Y40" s="386">
        <v>6.3062979774980779E-2</v>
      </c>
      <c r="Z40" s="386">
        <v>5.54051780446932E-2</v>
      </c>
      <c r="AA40" s="386">
        <v>5.6939418771312068E-2</v>
      </c>
      <c r="AB40" s="459">
        <v>5.4761385959706213E-2</v>
      </c>
      <c r="AC40" s="459">
        <f>+AC39/AC$3</f>
        <v>6.2782222697116238E-2</v>
      </c>
      <c r="AE40" s="384">
        <f>INDEX(C40:AD40,1,MATCH(AE$2,$C$2:$AD$2,0))</f>
        <v>7.1115339298157165E-2</v>
      </c>
      <c r="AF40" s="384">
        <f>+AF39/AF$3</f>
        <v>5.4007200616992823E-2</v>
      </c>
      <c r="AG40" s="384">
        <f>+AG39/AG$3</f>
        <v>6.2168296935376462E-2</v>
      </c>
    </row>
    <row r="41" spans="1:36">
      <c r="A41" s="168"/>
      <c r="B41" s="458" t="s">
        <v>46</v>
      </c>
      <c r="C41" s="386"/>
      <c r="D41" s="384">
        <v>2.8829676064942245E-2</v>
      </c>
      <c r="E41" s="384">
        <v>0.16756997334579626</v>
      </c>
      <c r="F41" s="384">
        <v>-0.58347174259941692</v>
      </c>
      <c r="G41" s="384">
        <v>0.6192131883929195</v>
      </c>
      <c r="H41" s="384">
        <v>0.40029335519144671</v>
      </c>
      <c r="I41" s="384">
        <v>-7.9342383477942535E-2</v>
      </c>
      <c r="J41" s="384">
        <v>-9.1111042675429688E-2</v>
      </c>
      <c r="K41" s="384">
        <v>-1.8364837952540514E-2</v>
      </c>
      <c r="L41" s="384">
        <v>-0.59032359469554763</v>
      </c>
      <c r="M41" s="385">
        <v>-0.76483421863574264</v>
      </c>
      <c r="N41" s="384"/>
      <c r="O41" s="384"/>
      <c r="P41" s="384"/>
      <c r="Q41" s="384"/>
      <c r="R41" s="385">
        <v>2.9011906622772825</v>
      </c>
      <c r="S41" s="384">
        <v>0.6549385223267481</v>
      </c>
      <c r="T41" s="384">
        <v>1.116939845578218</v>
      </c>
      <c r="U41" s="384">
        <v>1.0554138051464399</v>
      </c>
      <c r="V41" s="384">
        <v>0.70919677447235818</v>
      </c>
      <c r="W41" s="385">
        <v>0.93571453007060779</v>
      </c>
      <c r="X41" s="384">
        <v>-0.36543656460502438</v>
      </c>
      <c r="Y41" s="384">
        <v>-1.8827851120825301E-2</v>
      </c>
      <c r="Z41" s="384">
        <v>-0.3493202507285722</v>
      </c>
      <c r="AA41" s="384">
        <v>-0.34922158883680932</v>
      </c>
      <c r="AB41" s="385">
        <v>-0.2538859416263668</v>
      </c>
      <c r="AC41" s="385">
        <v>0.21357798277953788</v>
      </c>
      <c r="AD41" s="234"/>
      <c r="AE41" s="384">
        <f>INDEX(C41:AD41,1,MATCH(AE$2,$C$2:$AD$2,0))</f>
        <v>0.93571453007060779</v>
      </c>
      <c r="AF41" s="386">
        <f>+AF39/AE39-1</f>
        <v>-0.26563012267051966</v>
      </c>
      <c r="AG41" s="386">
        <f>+AG39/AF39-1</f>
        <v>0.20291127026175748</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106193.60874035532</v>
      </c>
      <c r="D43" s="174">
        <v>113209.26982217919</v>
      </c>
      <c r="E43" s="174">
        <v>116036.75499226387</v>
      </c>
      <c r="F43" s="174">
        <v>138563.29694867379</v>
      </c>
      <c r="G43" s="174">
        <v>144901.05130973755</v>
      </c>
      <c r="H43" s="174">
        <v>157545.7434634011</v>
      </c>
      <c r="I43" s="174">
        <v>184650.70326304983</v>
      </c>
      <c r="J43" s="174">
        <v>207845.30551051785</v>
      </c>
      <c r="K43" s="174">
        <v>231031.67932431021</v>
      </c>
      <c r="L43" s="174">
        <v>279539.24883944419</v>
      </c>
      <c r="M43" s="175">
        <v>322579.80795039993</v>
      </c>
      <c r="N43" s="174">
        <v>317405.83722513652</v>
      </c>
      <c r="O43" s="174">
        <v>314110.70987366163</v>
      </c>
      <c r="P43" s="174">
        <v>307026.73612833227</v>
      </c>
      <c r="Q43" s="174">
        <v>303116.96746010194</v>
      </c>
      <c r="R43" s="175">
        <v>310424.49049277243</v>
      </c>
      <c r="S43" s="174">
        <v>303366.4136164118</v>
      </c>
      <c r="T43" s="174">
        <v>299812.1447841372</v>
      </c>
      <c r="U43" s="174">
        <v>295891.79724494158</v>
      </c>
      <c r="V43" s="174">
        <v>299558.66468191036</v>
      </c>
      <c r="W43" s="175">
        <v>299666.61948552611</v>
      </c>
      <c r="X43" s="174">
        <v>317236.18299631291</v>
      </c>
      <c r="Y43" s="174">
        <v>331056.79622085369</v>
      </c>
      <c r="Z43" s="174"/>
      <c r="AA43" s="174"/>
      <c r="AB43" s="175"/>
      <c r="AC43" s="175"/>
      <c r="AE43" s="174">
        <f>INDEX(C43:AD43,1,MATCH(AE$2,$C$2:$AD$2,0))</f>
        <v>299666.61948552611</v>
      </c>
      <c r="AF43" s="189">
        <v>332876.92867990956</v>
      </c>
      <c r="AG43" s="474">
        <f>+AF43</f>
        <v>332876.92867990956</v>
      </c>
    </row>
    <row r="44" spans="1:36" ht="12.75" customHeight="1">
      <c r="B44" s="168" t="s">
        <v>40</v>
      </c>
      <c r="C44" s="174">
        <v>69514.039375420762</v>
      </c>
      <c r="D44" s="174">
        <v>68859.252681256519</v>
      </c>
      <c r="E44" s="174">
        <v>71969.59590843918</v>
      </c>
      <c r="F44" s="174">
        <v>54343.300166153545</v>
      </c>
      <c r="G44" s="174">
        <v>61881.838034347835</v>
      </c>
      <c r="H44" s="174">
        <v>78909.510972137548</v>
      </c>
      <c r="I44" s="174">
        <v>82690.609223289706</v>
      </c>
      <c r="J44" s="174">
        <v>72936.132537045414</v>
      </c>
      <c r="K44" s="174">
        <v>73135.273815642475</v>
      </c>
      <c r="L44" s="174">
        <v>69463.703930891119</v>
      </c>
      <c r="M44" s="175">
        <v>71617.631275027481</v>
      </c>
      <c r="N44" s="174">
        <v>66617.464681502242</v>
      </c>
      <c r="O44" s="174">
        <v>67549.739353990808</v>
      </c>
      <c r="P44" s="174">
        <v>69746.424153242915</v>
      </c>
      <c r="Q44" s="174">
        <v>69196.593630083516</v>
      </c>
      <c r="R44" s="175">
        <v>68267.832267926889</v>
      </c>
      <c r="S44" s="174">
        <v>66715.640115278758</v>
      </c>
      <c r="T44" s="174">
        <v>61688.94751046921</v>
      </c>
      <c r="U44" s="174">
        <v>63870.599027413409</v>
      </c>
      <c r="V44" s="174">
        <v>65688.247726564223</v>
      </c>
      <c r="W44" s="175">
        <v>64500.761878626399</v>
      </c>
      <c r="X44" s="174">
        <v>56297.957955516227</v>
      </c>
      <c r="Y44" s="174">
        <v>51411.539788194903</v>
      </c>
      <c r="Z44" s="174"/>
      <c r="AA44" s="174"/>
      <c r="AB44" s="175"/>
      <c r="AC44" s="175"/>
      <c r="AE44" s="174">
        <f>INDEX(C44:AD44,1,MATCH(AE$2,$C$2:$AD$2,0))</f>
        <v>64500.761878626399</v>
      </c>
      <c r="AF44" s="174">
        <v>53181.58074891461</v>
      </c>
      <c r="AG44" s="472">
        <f>+AF44</f>
        <v>53181.58074891461</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K45"/>
  <sheetViews>
    <sheetView workbookViewId="0">
      <pane xSplit="2" ySplit="2" topLeftCell="V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13</v>
      </c>
      <c r="Z1" s="470" t="s">
        <v>63</v>
      </c>
      <c r="AA1" s="470" t="s">
        <v>63</v>
      </c>
      <c r="AB1" s="483" t="s">
        <v>63</v>
      </c>
      <c r="AC1" s="483"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f>+'M&amp;E'!C3+Teleco!C3</f>
        <v>294970.08545870986</v>
      </c>
      <c r="D3" s="179">
        <f>+'M&amp;E'!D3+Teleco!D3</f>
        <v>377602.70099097618</v>
      </c>
      <c r="E3" s="179">
        <f>+'M&amp;E'!E3+Teleco!E3</f>
        <v>408100.00362333562</v>
      </c>
      <c r="F3" s="179">
        <f>+'M&amp;E'!F3+Teleco!F3</f>
        <v>417578.28085964161</v>
      </c>
      <c r="G3" s="179">
        <f>+'M&amp;E'!G3+Teleco!G3</f>
        <v>434527.66564632079</v>
      </c>
      <c r="H3" s="179">
        <f>+'M&amp;E'!H3+Teleco!H3</f>
        <v>487660.30123966164</v>
      </c>
      <c r="I3" s="179">
        <f>+'M&amp;E'!I3+Teleco!I3</f>
        <v>514850.46735022974</v>
      </c>
      <c r="J3" s="179">
        <f>+'M&amp;E'!J3+Teleco!J3</f>
        <v>545573.52812699799</v>
      </c>
      <c r="K3" s="179">
        <f>+'M&amp;E'!K3+Teleco!K3</f>
        <v>579637.45411522337</v>
      </c>
      <c r="L3" s="179">
        <f>+'M&amp;E'!L3+Teleco!L3</f>
        <v>614345.97351448901</v>
      </c>
      <c r="M3" s="180">
        <f>+'M&amp;E'!M3+Teleco!M3</f>
        <v>679912.29245787114</v>
      </c>
      <c r="N3" s="179">
        <f>+'M&amp;E'!N3+Teleco!N3</f>
        <v>172894.08421920176</v>
      </c>
      <c r="O3" s="179">
        <f>+'M&amp;E'!O3+Teleco!O3</f>
        <v>178792.23306008376</v>
      </c>
      <c r="P3" s="179">
        <f>+'M&amp;E'!P3+Teleco!P3</f>
        <v>180822.86030238753</v>
      </c>
      <c r="Q3" s="179">
        <f>+'M&amp;E'!Q3+Teleco!Q3</f>
        <v>199279.82618648763</v>
      </c>
      <c r="R3" s="180">
        <f>+'M&amp;E'!R3+Teleco!R3</f>
        <v>731662.61361333332</v>
      </c>
      <c r="S3" s="179">
        <f>+'M&amp;E'!S3+Teleco!S3</f>
        <v>190268.15047942387</v>
      </c>
      <c r="T3" s="179">
        <f>+'M&amp;E'!T3+Teleco!T3</f>
        <v>195306.96624577456</v>
      </c>
      <c r="U3" s="179">
        <f>+'M&amp;E'!U3+Teleco!U3</f>
        <v>203276.22792215907</v>
      </c>
      <c r="V3" s="179">
        <f>+'M&amp;E'!V3+Teleco!V3</f>
        <v>227289.51054311969</v>
      </c>
      <c r="W3" s="180">
        <f>+'M&amp;E'!W3+Teleco!W3</f>
        <v>818222.4649434241</v>
      </c>
      <c r="X3" s="179">
        <f>+'M&amp;E'!X3+Teleco!X3</f>
        <v>207633.93235956004</v>
      </c>
      <c r="Y3" s="179">
        <f>+'M&amp;E'!Y3+Teleco!Y3</f>
        <v>216379.38671892526</v>
      </c>
      <c r="Z3" s="179">
        <f>+'M&amp;E'!Z3+Teleco!Z3</f>
        <v>218407.78241252518</v>
      </c>
      <c r="AA3" s="179">
        <f>+'M&amp;E'!AA3+Teleco!AA3</f>
        <v>239329.45847971833</v>
      </c>
      <c r="AB3" s="180">
        <f>+'M&amp;E'!AB3+Teleco!AB3</f>
        <v>879165.34537779912</v>
      </c>
      <c r="AC3" s="180">
        <f>+'M&amp;E'!AC3+Teleco!AC3</f>
        <v>944924.18233409338</v>
      </c>
      <c r="AE3" s="179">
        <f>+'M&amp;E'!AE3+Teleco!AE3</f>
        <v>818222.4649434241</v>
      </c>
      <c r="AF3" s="179">
        <f>+'M&amp;E'!AF3+Teleco!AF3</f>
        <v>881899.83390570513</v>
      </c>
      <c r="AG3" s="179">
        <f>+'M&amp;E'!AG3+Teleco!AG3</f>
        <v>949411.75449178228</v>
      </c>
      <c r="AI3" s="245">
        <f>+AF3/AB3-1</f>
        <v>3.1103233791942575E-3</v>
      </c>
      <c r="AJ3" s="245">
        <f>+AG3/AC3-1</f>
        <v>4.7491346306789417E-3</v>
      </c>
    </row>
    <row r="4" spans="1:37" s="234" customFormat="1" ht="12.75" customHeight="1">
      <c r="A4" s="278"/>
      <c r="B4" s="458" t="s">
        <v>60</v>
      </c>
      <c r="C4" s="386"/>
      <c r="D4" s="384">
        <v>0.27980545874945029</v>
      </c>
      <c r="E4" s="384">
        <v>8.0210418779805837E-2</v>
      </c>
      <c r="F4" s="384">
        <v>2.3225378956511999E-2</v>
      </c>
      <c r="G4" s="384">
        <v>4.0532319477658341E-2</v>
      </c>
      <c r="H4" s="384">
        <v>0.12227676116849961</v>
      </c>
      <c r="I4" s="384">
        <v>5.575636573542897E-2</v>
      </c>
      <c r="J4" s="384">
        <v>5.9673755245653881E-2</v>
      </c>
      <c r="K4" s="384">
        <v>6.2436911309040388E-2</v>
      </c>
      <c r="L4" s="384">
        <v>5.9879704378741128E-2</v>
      </c>
      <c r="M4" s="385">
        <v>0.10672539866794772</v>
      </c>
      <c r="N4" s="384"/>
      <c r="O4" s="384"/>
      <c r="P4" s="384"/>
      <c r="Q4" s="384"/>
      <c r="R4" s="385">
        <v>7.611323067624709E-2</v>
      </c>
      <c r="S4" s="384">
        <v>0.10048965144576361</v>
      </c>
      <c r="T4" s="384">
        <v>9.2368291972397598E-2</v>
      </c>
      <c r="U4" s="384">
        <v>0.12417327976243175</v>
      </c>
      <c r="V4" s="384">
        <v>0.14055454027955849</v>
      </c>
      <c r="W4" s="385">
        <v>0.11830569133854274</v>
      </c>
      <c r="X4" s="384">
        <v>9.1270040920559348E-2</v>
      </c>
      <c r="Y4" s="384">
        <v>0.10789384975973237</v>
      </c>
      <c r="Z4" s="384">
        <v>7.4438386844528193E-2</v>
      </c>
      <c r="AA4" s="384">
        <v>5.2971859140479305E-2</v>
      </c>
      <c r="AB4" s="385">
        <v>7.4482042531781811E-2</v>
      </c>
      <c r="AC4" s="385">
        <v>7.479689378342802E-2</v>
      </c>
      <c r="AE4" s="384">
        <f>INDEX(C4:AD4,1,MATCH(AE$2,$C$2:$AD$2,0))</f>
        <v>0.11830569133854274</v>
      </c>
      <c r="AF4" s="237">
        <f>+AF3/AE3-1</f>
        <v>7.7824029149192286E-2</v>
      </c>
      <c r="AG4" s="237">
        <f>+AG3/AF3-1</f>
        <v>7.6552821522920977E-2</v>
      </c>
    </row>
    <row r="5" spans="1:37" s="187" customFormat="1" ht="12.75" customHeight="1">
      <c r="A5" s="313"/>
      <c r="B5" s="458" t="s">
        <v>93</v>
      </c>
      <c r="C5" s="384"/>
      <c r="D5" s="384"/>
      <c r="E5" s="384"/>
      <c r="F5" s="384"/>
      <c r="G5" s="384"/>
      <c r="H5" s="384"/>
      <c r="I5" s="384"/>
      <c r="J5" s="384"/>
      <c r="K5" s="384"/>
      <c r="L5" s="384"/>
      <c r="M5" s="385"/>
      <c r="N5" s="384"/>
      <c r="O5" s="384">
        <v>3.4114231655283822E-2</v>
      </c>
      <c r="P5" s="384">
        <v>1.1357468988159924E-2</v>
      </c>
      <c r="Q5" s="384">
        <v>0.10207208233093246</v>
      </c>
      <c r="R5" s="385"/>
      <c r="S5" s="384">
        <v>-4.522121420675318E-2</v>
      </c>
      <c r="T5" s="384">
        <v>2.6482707450796283E-2</v>
      </c>
      <c r="U5" s="384">
        <v>4.0803775869192371E-2</v>
      </c>
      <c r="V5" s="384">
        <v>0.11813128798393513</v>
      </c>
      <c r="W5" s="385"/>
      <c r="X5" s="384">
        <v>-8.6478157907910691E-2</v>
      </c>
      <c r="Y5" s="384">
        <v>4.2119581611645085E-2</v>
      </c>
      <c r="Z5" s="384">
        <v>9.3742556735998406E-3</v>
      </c>
      <c r="AA5" s="384">
        <v>9.5791806665920687E-2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324">
        <f>+'M&amp;E'!C7+Teleco!C7</f>
        <v>88009.619657113974</v>
      </c>
      <c r="D7" s="324">
        <f>+'M&amp;E'!D7+Teleco!D7</f>
        <v>124813.74069859937</v>
      </c>
      <c r="E7" s="324">
        <f>+'M&amp;E'!E7+Teleco!E7</f>
        <v>129382.3991472215</v>
      </c>
      <c r="F7" s="324">
        <f>+'M&amp;E'!F7+Teleco!F7</f>
        <v>125623.97066435998</v>
      </c>
      <c r="G7" s="324">
        <f>+'M&amp;E'!G7+Teleco!G7</f>
        <v>135582.77150004604</v>
      </c>
      <c r="H7" s="324">
        <f>+'M&amp;E'!H7+Teleco!H7</f>
        <v>157306.22695283033</v>
      </c>
      <c r="I7" s="324">
        <f>+'M&amp;E'!I7+Teleco!I7</f>
        <v>170355.48184830381</v>
      </c>
      <c r="J7" s="324">
        <f>+'M&amp;E'!J7+Teleco!J7</f>
        <v>179930.57061413105</v>
      </c>
      <c r="K7" s="324">
        <f>+'M&amp;E'!K7+Teleco!K7</f>
        <v>185268.72984265105</v>
      </c>
      <c r="L7" s="324">
        <f>+'M&amp;E'!L7+Teleco!L7</f>
        <v>206940.70791481406</v>
      </c>
      <c r="M7" s="467">
        <f>+'M&amp;E'!M7+Teleco!M7</f>
        <v>239202.21324716462</v>
      </c>
      <c r="N7" s="324">
        <f>+'M&amp;E'!N7+Teleco!N7</f>
        <v>57674.354575818659</v>
      </c>
      <c r="O7" s="324">
        <f>+'M&amp;E'!O7+Teleco!O7</f>
        <v>58713.468945443252</v>
      </c>
      <c r="P7" s="324">
        <f>+'M&amp;E'!P7+Teleco!P7</f>
        <v>60302.867662848701</v>
      </c>
      <c r="Q7" s="324">
        <f>+'M&amp;E'!Q7+Teleco!Q7</f>
        <v>55642.405305829918</v>
      </c>
      <c r="R7" s="467">
        <f>+'M&amp;E'!R7+Teleco!R7</f>
        <v>244022.88796825963</v>
      </c>
      <c r="S7" s="324">
        <f>+'M&amp;E'!S7+Teleco!S7</f>
        <v>63026.383987903042</v>
      </c>
      <c r="T7" s="324">
        <f>+'M&amp;E'!T7+Teleco!T7</f>
        <v>60769.745385859176</v>
      </c>
      <c r="U7" s="324">
        <f>+'M&amp;E'!U7+Teleco!U7</f>
        <v>68550.178228680656</v>
      </c>
      <c r="V7" s="324">
        <f>+'M&amp;E'!V7+Teleco!V7</f>
        <v>64851.344946963232</v>
      </c>
      <c r="W7" s="467">
        <f>+'M&amp;E'!W7+Teleco!W7</f>
        <v>271859.07230353466</v>
      </c>
      <c r="X7" s="324">
        <f>+'M&amp;E'!X7+Teleco!X7</f>
        <v>65502.974081734159</v>
      </c>
      <c r="Y7" s="324">
        <f>+'M&amp;E'!Y7+Teleco!Y7</f>
        <v>70099.539309225365</v>
      </c>
      <c r="Z7" s="324"/>
      <c r="AA7" s="324"/>
      <c r="AB7" s="467"/>
      <c r="AC7" s="467"/>
      <c r="AE7" s="466"/>
      <c r="AF7" s="466"/>
      <c r="AG7" s="466"/>
    </row>
    <row r="8" spans="1:37" s="234" customFormat="1" ht="12.75" customHeight="1">
      <c r="A8" s="278"/>
      <c r="B8" s="458" t="s">
        <v>58</v>
      </c>
      <c r="C8" s="386">
        <f t="shared" ref="C8:Y8" si="1">+C7/C3</f>
        <v>0.29836794982192738</v>
      </c>
      <c r="D8" s="384">
        <f t="shared" si="1"/>
        <v>0.33054249975182814</v>
      </c>
      <c r="E8" s="384">
        <f t="shared" si="1"/>
        <v>0.31703601567873957</v>
      </c>
      <c r="F8" s="384">
        <f t="shared" si="1"/>
        <v>0.30083933102494215</v>
      </c>
      <c r="G8" s="384">
        <f t="shared" si="1"/>
        <v>0.31202333526538262</v>
      </c>
      <c r="H8" s="384">
        <f t="shared" si="1"/>
        <v>0.32257337034191319</v>
      </c>
      <c r="I8" s="384">
        <f t="shared" si="1"/>
        <v>0.33088341693670564</v>
      </c>
      <c r="J8" s="384">
        <f t="shared" si="1"/>
        <v>0.3298007717343775</v>
      </c>
      <c r="K8" s="384">
        <f t="shared" si="1"/>
        <v>0.31962863774124295</v>
      </c>
      <c r="L8" s="384">
        <f t="shared" si="1"/>
        <v>0.33684717868494907</v>
      </c>
      <c r="M8" s="385">
        <f t="shared" si="1"/>
        <v>0.35181333813285354</v>
      </c>
      <c r="N8" s="384">
        <f t="shared" si="1"/>
        <v>0.33358200100529117</v>
      </c>
      <c r="O8" s="384">
        <f t="shared" si="1"/>
        <v>0.32838937095054005</v>
      </c>
      <c r="P8" s="384">
        <f t="shared" si="1"/>
        <v>0.33349139352184265</v>
      </c>
      <c r="Q8" s="384">
        <f t="shared" si="1"/>
        <v>0.27921745201523468</v>
      </c>
      <c r="R8" s="385">
        <f t="shared" si="1"/>
        <v>0.33351832310133595</v>
      </c>
      <c r="S8" s="384">
        <f t="shared" si="1"/>
        <v>0.33125031083286266</v>
      </c>
      <c r="T8" s="384">
        <f t="shared" si="1"/>
        <v>0.31114991213056087</v>
      </c>
      <c r="U8" s="384">
        <f t="shared" si="1"/>
        <v>0.33722673295044958</v>
      </c>
      <c r="V8" s="384">
        <f t="shared" si="1"/>
        <v>0.28532484755674686</v>
      </c>
      <c r="W8" s="385">
        <f t="shared" si="1"/>
        <v>0.3322556932268198</v>
      </c>
      <c r="X8" s="384">
        <f t="shared" si="1"/>
        <v>0.3154733589898136</v>
      </c>
      <c r="Y8" s="384">
        <f t="shared" si="1"/>
        <v>0.32396588405292037</v>
      </c>
      <c r="Z8" s="384"/>
      <c r="AA8" s="384"/>
      <c r="AB8" s="385"/>
      <c r="AC8" s="385"/>
      <c r="AE8" s="384"/>
      <c r="AF8" s="384"/>
      <c r="AG8" s="384"/>
    </row>
    <row r="9" spans="1:37" s="187" customFormat="1" ht="12.75" customHeight="1">
      <c r="A9" s="313"/>
      <c r="B9" s="465" t="s">
        <v>56</v>
      </c>
      <c r="C9" s="384"/>
      <c r="D9" s="384">
        <f t="shared" ref="D9:M9" si="2">+(D7-C7)/(D$3-C$3)</f>
        <v>0.44539460362493488</v>
      </c>
      <c r="E9" s="384">
        <f t="shared" si="2"/>
        <v>0.14980532880880124</v>
      </c>
      <c r="F9" s="384">
        <f t="shared" si="2"/>
        <v>-0.396530760723592</v>
      </c>
      <c r="G9" s="384">
        <f t="shared" si="2"/>
        <v>0.5875611982986465</v>
      </c>
      <c r="H9" s="384">
        <f t="shared" si="2"/>
        <v>0.40885333863443624</v>
      </c>
      <c r="I9" s="384">
        <f t="shared" si="2"/>
        <v>0.47992553051750503</v>
      </c>
      <c r="J9" s="384">
        <f t="shared" si="2"/>
        <v>0.31165803548673776</v>
      </c>
      <c r="K9" s="384">
        <f t="shared" si="2"/>
        <v>0.15671004071477854</v>
      </c>
      <c r="L9" s="384">
        <f t="shared" si="2"/>
        <v>0.62439938226294789</v>
      </c>
      <c r="M9" s="385">
        <f t="shared" si="2"/>
        <v>0.49204387027139707</v>
      </c>
      <c r="N9" s="384"/>
      <c r="O9" s="384"/>
      <c r="P9" s="384"/>
      <c r="Q9" s="384"/>
      <c r="R9" s="385">
        <f t="shared" ref="R9:Y9" si="3">+(R7-M7)/(R$3-M$3)</f>
        <v>9.3152556611451998E-2</v>
      </c>
      <c r="S9" s="384">
        <f t="shared" si="3"/>
        <v>0.3080470243363721</v>
      </c>
      <c r="T9" s="384">
        <f t="shared" si="3"/>
        <v>0.12451163559806018</v>
      </c>
      <c r="U9" s="384">
        <f t="shared" si="3"/>
        <v>0.36730840137181481</v>
      </c>
      <c r="V9" s="384">
        <f t="shared" si="3"/>
        <v>0.32877698741195727</v>
      </c>
      <c r="W9" s="385">
        <f t="shared" si="3"/>
        <v>0.32158308855133561</v>
      </c>
      <c r="X9" s="384">
        <f t="shared" si="3"/>
        <v>0.14261322127188303</v>
      </c>
      <c r="Y9" s="384">
        <f t="shared" si="3"/>
        <v>0.44274903944962984</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f>+'M&amp;E'!C11+Teleco!C11</f>
        <v>35024.171581309885</v>
      </c>
      <c r="D11" s="174">
        <f>+'M&amp;E'!D11+Teleco!D11</f>
        <v>48961.376183486245</v>
      </c>
      <c r="E11" s="174">
        <f>+'M&amp;E'!E11+Teleco!E11</f>
        <v>48618.930407439468</v>
      </c>
      <c r="F11" s="174">
        <f>+'M&amp;E'!F11+Teleco!F11</f>
        <v>50917.466127417458</v>
      </c>
      <c r="G11" s="174">
        <f>+'M&amp;E'!G11+Teleco!G11</f>
        <v>51738.979906030043</v>
      </c>
      <c r="H11" s="174">
        <f>+'M&amp;E'!H11+Teleco!H11</f>
        <v>62450.930630642317</v>
      </c>
      <c r="I11" s="174">
        <f>+'M&amp;E'!I11+Teleco!I11</f>
        <v>68062.655396712245</v>
      </c>
      <c r="J11" s="174">
        <f>+'M&amp;E'!J11+Teleco!J11</f>
        <v>70071.520429667828</v>
      </c>
      <c r="K11" s="174">
        <f>+'M&amp;E'!K11+Teleco!K11</f>
        <v>63784.293306342479</v>
      </c>
      <c r="L11" s="174">
        <f>+'M&amp;E'!L11+Teleco!L11</f>
        <v>68450.887529897795</v>
      </c>
      <c r="M11" s="175">
        <f>+'M&amp;E'!M11+Teleco!M11</f>
        <v>81197.872527296044</v>
      </c>
      <c r="N11" s="174">
        <f>+'M&amp;E'!N11+Teleco!N11</f>
        <v>20839.449307861731</v>
      </c>
      <c r="O11" s="174">
        <f>+'M&amp;E'!O11+Teleco!O11</f>
        <v>21587.116542534575</v>
      </c>
      <c r="P11" s="174">
        <f>+'M&amp;E'!P11+Teleco!P11</f>
        <v>21747.715307161736</v>
      </c>
      <c r="Q11" s="174">
        <f>+'M&amp;E'!Q11+Teleco!Q11</f>
        <v>22622.3666484231</v>
      </c>
      <c r="R11" s="175">
        <f>+'M&amp;E'!R11+Teleco!R11</f>
        <v>86670.57229168668</v>
      </c>
      <c r="S11" s="174">
        <f>+'M&amp;E'!S11+Teleco!S11</f>
        <v>23105.708689086168</v>
      </c>
      <c r="T11" s="174">
        <f>+'M&amp;E'!T11+Teleco!T11</f>
        <v>23515.551128840478</v>
      </c>
      <c r="U11" s="174">
        <f>+'M&amp;E'!U11+Teleco!U11</f>
        <v>25491.796546885191</v>
      </c>
      <c r="V11" s="174">
        <f>+'M&amp;E'!V11+Teleco!V11</f>
        <v>26551.179914848475</v>
      </c>
      <c r="W11" s="175">
        <f>+'M&amp;E'!W11+Teleco!W11</f>
        <v>98271.923735614226</v>
      </c>
      <c r="X11" s="174">
        <f>+'M&amp;E'!X11+Teleco!X11</f>
        <v>25693.801077019161</v>
      </c>
      <c r="Y11" s="174">
        <f>+'M&amp;E'!Y11+Teleco!Y11</f>
        <v>26263.773055446884</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f>+'M&amp;E'!C13+Teleco!C13</f>
        <v>52985.448075804103</v>
      </c>
      <c r="D13" s="176">
        <f>+'M&amp;E'!D13+Teleco!D13</f>
        <v>75852.36451511312</v>
      </c>
      <c r="E13" s="176">
        <f>+'M&amp;E'!E13+Teleco!E13</f>
        <v>80763.468739782038</v>
      </c>
      <c r="F13" s="176">
        <f>+'M&amp;E'!F13+Teleco!F13</f>
        <v>74706.504536942521</v>
      </c>
      <c r="G13" s="176">
        <f>+'M&amp;E'!G13+Teleco!G13</f>
        <v>83843.791594016016</v>
      </c>
      <c r="H13" s="176">
        <f>+'M&amp;E'!H13+Teleco!H13</f>
        <v>94855.29632218802</v>
      </c>
      <c r="I13" s="176">
        <f>+'M&amp;E'!I13+Teleco!I13</f>
        <v>102292.82645159157</v>
      </c>
      <c r="J13" s="176">
        <f>+'M&amp;E'!J13+Teleco!J13</f>
        <v>109859.05018446324</v>
      </c>
      <c r="K13" s="176">
        <f>+'M&amp;E'!K13+Teleco!K13</f>
        <v>121484.43653630858</v>
      </c>
      <c r="L13" s="176">
        <f>+'M&amp;E'!L13+Teleco!L13</f>
        <v>138489.82038491627</v>
      </c>
      <c r="M13" s="177">
        <f>+'M&amp;E'!M13+Teleco!M13</f>
        <v>158004.34071986857</v>
      </c>
      <c r="N13" s="176">
        <f>+'M&amp;E'!N13+Teleco!N13</f>
        <v>36834.905267956929</v>
      </c>
      <c r="O13" s="176">
        <f>+'M&amp;E'!O13+Teleco!O13</f>
        <v>37126.352402908684</v>
      </c>
      <c r="P13" s="176">
        <f>+'M&amp;E'!P13+Teleco!P13</f>
        <v>38555.152355686965</v>
      </c>
      <c r="Q13" s="176">
        <f>+'M&amp;E'!Q13+Teleco!Q13</f>
        <v>33020.038657406818</v>
      </c>
      <c r="R13" s="177">
        <f>+'M&amp;E'!R13+Teleco!R13</f>
        <v>157352.31567657297</v>
      </c>
      <c r="S13" s="176">
        <f>+'M&amp;E'!S13+Teleco!S13</f>
        <v>39920.675298816874</v>
      </c>
      <c r="T13" s="176">
        <f>+'M&amp;E'!T13+Teleco!T13</f>
        <v>37254.194257018695</v>
      </c>
      <c r="U13" s="176">
        <f>+'M&amp;E'!U13+Teleco!U13</f>
        <v>43058.381681795465</v>
      </c>
      <c r="V13" s="176">
        <f>+'M&amp;E'!V13+Teleco!V13</f>
        <v>38300.165032114754</v>
      </c>
      <c r="W13" s="177">
        <f>+'M&amp;E'!W13+Teleco!W13</f>
        <v>173587.14856792043</v>
      </c>
      <c r="X13" s="176">
        <f>+'M&amp;E'!X13+Teleco!X13</f>
        <v>39809.17300471499</v>
      </c>
      <c r="Y13" s="176">
        <f>+'M&amp;E'!Y13+Teleco!Y13</f>
        <v>43835.766253778493</v>
      </c>
      <c r="Z13" s="176">
        <f>+'M&amp;E'!Z13+Teleco!Z13</f>
        <v>46145.083203394752</v>
      </c>
      <c r="AA13" s="176">
        <f>+'M&amp;E'!AA13+Teleco!AA13</f>
        <v>50880.214311104821</v>
      </c>
      <c r="AB13" s="177">
        <f>+'M&amp;E'!AB13+Teleco!AB13</f>
        <v>188376.56760787015</v>
      </c>
      <c r="AC13" s="177">
        <f>+'M&amp;E'!AC13+Teleco!AC13</f>
        <v>208760.10841514912</v>
      </c>
      <c r="AE13" s="176">
        <f>+'M&amp;E'!AE13+Teleco!AE13</f>
        <v>173587.14856792043</v>
      </c>
      <c r="AF13" s="176">
        <f>+'M&amp;E'!AF13+Teleco!AF13</f>
        <v>190653.44773016137</v>
      </c>
      <c r="AG13" s="176">
        <f>+'M&amp;E'!AG13+Teleco!AG13</f>
        <v>210065.78731394961</v>
      </c>
      <c r="AI13" s="245">
        <f>+AF13/AB13-1</f>
        <v>1.2086854279194759E-2</v>
      </c>
      <c r="AJ13" s="245">
        <f>+AG13/AC13-1</f>
        <v>6.2544463533422689E-3</v>
      </c>
    </row>
    <row r="14" spans="1:37" s="234" customFormat="1" ht="12.75" customHeight="1">
      <c r="A14" s="278"/>
      <c r="B14" s="458" t="s">
        <v>57</v>
      </c>
      <c r="C14" s="386">
        <v>0.1823073902898959</v>
      </c>
      <c r="D14" s="386">
        <v>0.20347743294293752</v>
      </c>
      <c r="E14" s="386">
        <v>0.19808781439613407</v>
      </c>
      <c r="F14" s="386">
        <v>0.181540420547876</v>
      </c>
      <c r="G14" s="386">
        <v>0.19368211744909181</v>
      </c>
      <c r="H14" s="386">
        <v>0.19454695600849795</v>
      </c>
      <c r="I14" s="386">
        <v>0.19878825806827988</v>
      </c>
      <c r="J14" s="386">
        <v>0.20136433408273874</v>
      </c>
      <c r="K14" s="386">
        <v>0.20958693347679921</v>
      </c>
      <c r="L14" s="386">
        <v>0.22542643128701165</v>
      </c>
      <c r="M14" s="459">
        <v>0.23238929855009033</v>
      </c>
      <c r="N14" s="386">
        <v>0.21304896251543354</v>
      </c>
      <c r="O14" s="386">
        <v>0.20765081216046022</v>
      </c>
      <c r="P14" s="386">
        <v>0.21322056454151719</v>
      </c>
      <c r="Q14" s="386">
        <v>0.16569684593415096</v>
      </c>
      <c r="R14" s="459">
        <v>0.21506130386994191</v>
      </c>
      <c r="S14" s="386">
        <v>0.20981270484959072</v>
      </c>
      <c r="T14" s="386">
        <v>0.19074687899323556</v>
      </c>
      <c r="U14" s="386">
        <v>0.21182202228921668</v>
      </c>
      <c r="V14" s="386">
        <v>0.16850828241300966</v>
      </c>
      <c r="W14" s="459">
        <v>0.21215153091637878</v>
      </c>
      <c r="X14" s="386">
        <v>0.19172768416184202</v>
      </c>
      <c r="Y14" s="386">
        <v>0.20258753349144451</v>
      </c>
      <c r="Z14" s="386">
        <v>0.21127948232282609</v>
      </c>
      <c r="AA14" s="386">
        <v>0.2125948666508039</v>
      </c>
      <c r="AB14" s="459">
        <v>0.21426750792471244</v>
      </c>
      <c r="AC14" s="459">
        <v>0.22092789275376862</v>
      </c>
      <c r="AE14" s="386">
        <f>INDEX(C14:AD14,1,MATCH(AE$2,$C$2:$AD$2,0))</f>
        <v>0.21215153091637878</v>
      </c>
      <c r="AF14" s="386">
        <f>+AF13/AF3</f>
        <v>0.21618492304937489</v>
      </c>
      <c r="AG14" s="386">
        <f>+AG13/AG3</f>
        <v>0.22125888616830672</v>
      </c>
    </row>
    <row r="15" spans="1:37" s="187" customFormat="1" ht="12.75" customHeight="1">
      <c r="A15" s="313"/>
      <c r="B15" s="458" t="s">
        <v>56</v>
      </c>
      <c r="C15" s="384"/>
      <c r="D15" s="384">
        <f t="shared" ref="D15:M15" si="4">+(D13-C13)/(D$3-C$3)</f>
        <v>0.27672991217832094</v>
      </c>
      <c r="E15" s="384">
        <f t="shared" si="4"/>
        <v>0.16103405222001327</v>
      </c>
      <c r="F15" s="384">
        <f t="shared" si="4"/>
        <v>-0.63903640417255014</v>
      </c>
      <c r="G15" s="384">
        <f t="shared" si="4"/>
        <v>0.53909254949800023</v>
      </c>
      <c r="H15" s="384">
        <f t="shared" si="4"/>
        <v>0.20724559595443978</v>
      </c>
      <c r="I15" s="384">
        <f t="shared" si="4"/>
        <v>0.27353750246169972</v>
      </c>
      <c r="J15" s="384">
        <f t="shared" si="4"/>
        <v>0.24627180826309458</v>
      </c>
      <c r="K15" s="384">
        <f t="shared" si="4"/>
        <v>0.34128145874506077</v>
      </c>
      <c r="L15" s="384">
        <f t="shared" si="4"/>
        <v>0.48994840871741374</v>
      </c>
      <c r="M15" s="385">
        <f t="shared" si="4"/>
        <v>0.29763025665362575</v>
      </c>
      <c r="N15" s="384"/>
      <c r="O15" s="384"/>
      <c r="P15" s="384"/>
      <c r="Q15" s="384"/>
      <c r="R15" s="385">
        <f t="shared" ref="R15:AB15" si="5">+(R13-M13)/(R$3-M$3)</f>
        <v>-1.2599439553947361E-2</v>
      </c>
      <c r="S15" s="384">
        <f t="shared" si="5"/>
        <v>0.17760781987604185</v>
      </c>
      <c r="T15" s="384">
        <f t="shared" si="5"/>
        <v>7.741078991259729E-3</v>
      </c>
      <c r="U15" s="384">
        <f t="shared" si="5"/>
        <v>0.20055919461021676</v>
      </c>
      <c r="V15" s="384">
        <f t="shared" si="5"/>
        <v>0.18851074176627489</v>
      </c>
      <c r="W15" s="385">
        <f t="shared" si="5"/>
        <v>0.18755615498271724</v>
      </c>
      <c r="X15" s="384">
        <f t="shared" si="5"/>
        <v>-6.4208047107527635E-3</v>
      </c>
      <c r="Y15" s="384">
        <f t="shared" si="5"/>
        <v>0.31233108722112241</v>
      </c>
      <c r="Z15" s="384">
        <f t="shared" si="5"/>
        <v>0.20399103896195958</v>
      </c>
      <c r="AA15" s="384">
        <f t="shared" si="5"/>
        <v>1.0448591094609003</v>
      </c>
      <c r="AB15" s="385">
        <f t="shared" si="5"/>
        <v>0.24267673163029063</v>
      </c>
      <c r="AC15" s="385">
        <f>+(AC13-AB13)/(AC$3-AB$3)</f>
        <v>0.30997416850341536</v>
      </c>
      <c r="AD15" s="311"/>
      <c r="AE15" s="384">
        <f>INDEX(C15:AD15,1,MATCH(AE$2,$C$2:$AD$2,0))</f>
        <v>0.18755615498271724</v>
      </c>
      <c r="AF15" s="384">
        <f>+(AF13-AE13)/(AF$3-AE$3)</f>
        <v>0.26801200238580941</v>
      </c>
      <c r="AG15" s="384">
        <f>+(AG13-AF13)/(AG$3-AF$3)</f>
        <v>0.2875394362250096</v>
      </c>
      <c r="AH15" s="311"/>
      <c r="AI15" s="311"/>
      <c r="AJ15" s="311"/>
      <c r="AK15" s="311"/>
    </row>
    <row r="16" spans="1:37" ht="12.75" customHeight="1">
      <c r="M16" s="185"/>
      <c r="R16" s="185"/>
      <c r="W16" s="185"/>
      <c r="AB16" s="185"/>
      <c r="AC16" s="185"/>
    </row>
    <row r="17" spans="1:37" ht="12.75" customHeight="1">
      <c r="A17" s="286"/>
      <c r="B17" s="168" t="s">
        <v>35</v>
      </c>
      <c r="C17" s="174">
        <f>+'M&amp;E'!C17+Teleco!C17</f>
        <v>10877.206592357003</v>
      </c>
      <c r="D17" s="174">
        <f>+'M&amp;E'!D17+Teleco!D17</f>
        <v>12412.420072506888</v>
      </c>
      <c r="E17" s="174">
        <f>+'M&amp;E'!E17+Teleco!E17</f>
        <v>12493.364294877705</v>
      </c>
      <c r="F17" s="174">
        <f>+'M&amp;E'!F17+Teleco!F17</f>
        <v>13033.501300806722</v>
      </c>
      <c r="G17" s="174">
        <f>+'M&amp;E'!G17+Teleco!G17</f>
        <v>11795.061892404206</v>
      </c>
      <c r="H17" s="174">
        <f>+'M&amp;E'!H17+Teleco!H17</f>
        <v>13709.623680970675</v>
      </c>
      <c r="I17" s="174">
        <f>+'M&amp;E'!I17+Teleco!I17</f>
        <v>13632.772733403635</v>
      </c>
      <c r="J17" s="174">
        <f>+'M&amp;E'!J17+Teleco!J17</f>
        <v>14669.527259872932</v>
      </c>
      <c r="K17" s="174">
        <f>+'M&amp;E'!K17+Teleco!K17</f>
        <v>16913.391929575839</v>
      </c>
      <c r="L17" s="174">
        <f>+'M&amp;E'!L17+Teleco!L17</f>
        <v>17841.455386605521</v>
      </c>
      <c r="M17" s="175">
        <f>+'M&amp;E'!M17+Teleco!M17</f>
        <v>19510.598586994147</v>
      </c>
      <c r="N17" s="174">
        <f>+'M&amp;E'!N17+Teleco!N17</f>
        <v>5077.3897314231663</v>
      </c>
      <c r="O17" s="174">
        <f>+'M&amp;E'!O17+Teleco!O17</f>
        <v>5330.0632793233781</v>
      </c>
      <c r="P17" s="174">
        <f>+'M&amp;E'!P17+Teleco!P17</f>
        <v>5666.3779071476292</v>
      </c>
      <c r="Q17" s="174">
        <f>+'M&amp;E'!Q17+Teleco!Q17</f>
        <v>6140.0696898459173</v>
      </c>
      <c r="R17" s="175">
        <f>+'M&amp;E'!R17+Teleco!R17</f>
        <v>22236.072314440549</v>
      </c>
      <c r="S17" s="174">
        <f>+'M&amp;E'!S17+Teleco!S17</f>
        <v>6094.1140613417347</v>
      </c>
      <c r="T17" s="174">
        <f>+'M&amp;E'!T17+Teleco!T17</f>
        <v>6454.5138232584395</v>
      </c>
      <c r="U17" s="174">
        <f>+'M&amp;E'!U17+Teleco!U17</f>
        <v>6542.0575012131731</v>
      </c>
      <c r="V17" s="174">
        <f>+'M&amp;E'!V17+Teleco!V17</f>
        <v>6783.3337280985952</v>
      </c>
      <c r="W17" s="175">
        <f>+'M&amp;E'!W17+Teleco!W17</f>
        <v>25710.628898257659</v>
      </c>
      <c r="X17" s="174">
        <f>+'M&amp;E'!X17+Teleco!X17</f>
        <v>6677.2779602853116</v>
      </c>
      <c r="Y17" s="174">
        <f>+'M&amp;E'!Y17+Teleco!Y17</f>
        <v>6956.8076044212339</v>
      </c>
      <c r="Z17" s="174"/>
      <c r="AA17" s="174"/>
      <c r="AB17" s="175"/>
      <c r="AC17" s="175"/>
      <c r="AE17" s="174">
        <f>+'M&amp;E'!AE17+Teleco!AE17</f>
        <v>25710.628898257659</v>
      </c>
      <c r="AF17" s="174">
        <f>+'M&amp;E'!AF17+Teleco!AF17</f>
        <v>31124.560596792253</v>
      </c>
      <c r="AG17" s="174">
        <f>+'M&amp;E'!AG17+Teleco!AG17</f>
        <v>31442.492580010745</v>
      </c>
    </row>
    <row r="18" spans="1:37" s="187" customFormat="1" ht="12.75" customHeight="1">
      <c r="A18" s="313"/>
      <c r="B18" s="458" t="s">
        <v>55</v>
      </c>
      <c r="C18" s="384">
        <v>6.6357992796286222E-2</v>
      </c>
      <c r="D18" s="384">
        <v>6.5212713508025544E-2</v>
      </c>
      <c r="E18" s="384">
        <v>5.6588764082670398E-2</v>
      </c>
      <c r="F18" s="384">
        <v>5.537252503866813E-2</v>
      </c>
      <c r="G18" s="384">
        <v>5.2127004443322182E-2</v>
      </c>
      <c r="H18" s="384">
        <v>5.5935551090867071E-2</v>
      </c>
      <c r="I18" s="384">
        <v>5.405425767920595E-2</v>
      </c>
      <c r="J18" s="384">
        <v>5.0172660687093029E-2</v>
      </c>
      <c r="K18" s="384">
        <v>4.8263705722272864E-2</v>
      </c>
      <c r="L18" s="384">
        <v>4.5018072200449205E-2</v>
      </c>
      <c r="M18" s="385">
        <v>4.3791480478152685E-2</v>
      </c>
      <c r="N18" s="384">
        <v>4.3452332916968595E-2</v>
      </c>
      <c r="O18" s="384">
        <v>4.3443195153660935E-2</v>
      </c>
      <c r="P18" s="384">
        <v>4.400941679541643E-2</v>
      </c>
      <c r="Q18" s="384">
        <v>4.6030824157055665E-2</v>
      </c>
      <c r="R18" s="385">
        <v>4.4319445316458872E-2</v>
      </c>
      <c r="S18" s="384">
        <v>4.4437211425032944E-2</v>
      </c>
      <c r="T18" s="384">
        <v>4.579297974797554E-2</v>
      </c>
      <c r="U18" s="384">
        <v>4.5976093204670727E-2</v>
      </c>
      <c r="V18" s="384">
        <v>4.6496258376372848E-2</v>
      </c>
      <c r="W18" s="385">
        <v>4.5486241850907293E-2</v>
      </c>
      <c r="X18" s="384">
        <v>4.1184851433416825E-2</v>
      </c>
      <c r="Y18" s="384">
        <v>4.0366786740676515E-2</v>
      </c>
      <c r="Z18" s="384"/>
      <c r="AA18" s="384"/>
      <c r="AB18" s="385"/>
      <c r="AC18" s="385"/>
      <c r="AD18" s="311"/>
      <c r="AE18" s="384">
        <f>INDEX(C18:AD18,1,MATCH(AE$2,$C$2:$AD$2,0))</f>
        <v>4.5486241850907293E-2</v>
      </c>
      <c r="AF18" s="384">
        <f>+AF17/AF43</f>
        <v>4.4797989328129902E-2</v>
      </c>
      <c r="AG18" s="384">
        <f>+AG17/AG43</f>
        <v>4.5255593012108047E-2</v>
      </c>
      <c r="AH18" s="311"/>
      <c r="AI18" s="311"/>
      <c r="AJ18" s="311"/>
      <c r="AK18" s="311"/>
    </row>
    <row r="19" spans="1:37" ht="12.75" customHeight="1">
      <c r="A19" s="286"/>
      <c r="B19" s="168" t="s">
        <v>34</v>
      </c>
      <c r="C19" s="174">
        <f>+'M&amp;E'!C19+Teleco!C19</f>
        <v>1622.8759071997383</v>
      </c>
      <c r="D19" s="174">
        <f>+'M&amp;E'!D19+Teleco!D19</f>
        <v>1889.9937150159517</v>
      </c>
      <c r="E19" s="174">
        <f>+'M&amp;E'!E19+Teleco!E19</f>
        <v>1558.9529561026679</v>
      </c>
      <c r="F19" s="174">
        <f>+'M&amp;E'!F19+Teleco!F19</f>
        <v>740.03021889780871</v>
      </c>
      <c r="G19" s="174">
        <f>+'M&amp;E'!G19+Teleco!G19</f>
        <v>956.76872366799955</v>
      </c>
      <c r="H19" s="174">
        <f>+'M&amp;E'!H19+Teleco!H19</f>
        <v>1221.2136318670334</v>
      </c>
      <c r="I19" s="174">
        <f>+'M&amp;E'!I19+Teleco!I19</f>
        <v>1139.4098321501544</v>
      </c>
      <c r="J19" s="174">
        <f>+'M&amp;E'!J19+Teleco!J19</f>
        <v>1413.0345127501548</v>
      </c>
      <c r="K19" s="174">
        <f>+'M&amp;E'!K19+Teleco!K19</f>
        <v>1434.1888386930787</v>
      </c>
      <c r="L19" s="174">
        <f>+'M&amp;E'!L19+Teleco!L19</f>
        <v>1685.1845508511253</v>
      </c>
      <c r="M19" s="175">
        <f>+'M&amp;E'!M19+Teleco!M19</f>
        <v>1746.4852229456519</v>
      </c>
      <c r="N19" s="174">
        <f>+'M&amp;E'!N19+Teleco!N19</f>
        <v>484.48593776865596</v>
      </c>
      <c r="O19" s="174">
        <f>+'M&amp;E'!O19+Teleco!O19</f>
        <v>487.832500041044</v>
      </c>
      <c r="P19" s="174">
        <f>+'M&amp;E'!P19+Teleco!P19</f>
        <v>607.06228140815278</v>
      </c>
      <c r="Q19" s="174">
        <f>+'M&amp;E'!Q19+Teleco!Q19</f>
        <v>718.19340170651321</v>
      </c>
      <c r="R19" s="175">
        <f>+'M&amp;E'!R19+Teleco!R19</f>
        <v>1891.3748816573197</v>
      </c>
      <c r="S19" s="174">
        <f>+'M&amp;E'!S19+Teleco!S19</f>
        <v>747.03394740143767</v>
      </c>
      <c r="T19" s="174">
        <f>+'M&amp;E'!T19+Teleco!T19</f>
        <v>720.45891301105962</v>
      </c>
      <c r="U19" s="174">
        <f>+'M&amp;E'!U19+Teleco!U19</f>
        <v>696.21461495600397</v>
      </c>
      <c r="V19" s="174">
        <f>+'M&amp;E'!V19+Teleco!V19</f>
        <v>887.69980577668889</v>
      </c>
      <c r="W19" s="175">
        <f>+'M&amp;E'!W19+Teleco!W19</f>
        <v>2860.5240728213184</v>
      </c>
      <c r="X19" s="174">
        <f>+'M&amp;E'!X19+Teleco!X19</f>
        <v>803.06296527975871</v>
      </c>
      <c r="Y19" s="174">
        <f>+'M&amp;E'!Y19+Teleco!Y19</f>
        <v>948.28457058192987</v>
      </c>
      <c r="Z19" s="174"/>
      <c r="AA19" s="174"/>
      <c r="AB19" s="175"/>
      <c r="AC19" s="175"/>
      <c r="AE19" s="174">
        <f>+'M&amp;E'!AE19+Teleco!AE19</f>
        <v>2860.5240728213184</v>
      </c>
      <c r="AF19" s="174">
        <f>+'M&amp;E'!AF19+Teleco!AF19</f>
        <v>3250.8054771784723</v>
      </c>
      <c r="AG19" s="174">
        <f>+'M&amp;E'!AG19+Teleco!AG19</f>
        <v>3213.2335377846189</v>
      </c>
    </row>
    <row r="20" spans="1:37" s="187" customFormat="1" ht="12.75" customHeight="1">
      <c r="A20" s="313"/>
      <c r="B20" s="458" t="s">
        <v>54</v>
      </c>
      <c r="C20" s="384">
        <v>6.0686205027733468E-2</v>
      </c>
      <c r="D20" s="384">
        <v>5.2343252832104739E-2</v>
      </c>
      <c r="E20" s="384">
        <v>4.4161760941148959E-2</v>
      </c>
      <c r="F20" s="384">
        <v>1.6601288829581139E-2</v>
      </c>
      <c r="G20" s="384">
        <v>1.6637838681952396E-2</v>
      </c>
      <c r="H20" s="384">
        <v>1.5659178756918503E-2</v>
      </c>
      <c r="I20" s="384">
        <v>1.2967614683889206E-2</v>
      </c>
      <c r="J20" s="384">
        <v>1.2532321994223893E-2</v>
      </c>
      <c r="K20" s="384">
        <v>1.2319925608077318E-2</v>
      </c>
      <c r="L20" s="384">
        <v>1.369540102269161E-2</v>
      </c>
      <c r="M20" s="385">
        <v>1.3223104771228402E-2</v>
      </c>
      <c r="N20" s="384">
        <v>1.2673161772553702E-2</v>
      </c>
      <c r="O20" s="384">
        <v>1.1569893198089218E-2</v>
      </c>
      <c r="P20" s="384">
        <v>1.2607746140916221E-2</v>
      </c>
      <c r="Q20" s="384">
        <v>1.3325321264467659E-2</v>
      </c>
      <c r="R20" s="385">
        <v>1.037142527956055E-2</v>
      </c>
      <c r="S20" s="384">
        <v>1.3635139780336559E-2</v>
      </c>
      <c r="T20" s="384">
        <v>1.431798311647748E-2</v>
      </c>
      <c r="U20" s="384">
        <v>1.5055101098066521E-2</v>
      </c>
      <c r="V20" s="384">
        <v>1.8644960639908035E-2</v>
      </c>
      <c r="W20" s="385">
        <v>1.4384245032924183E-2</v>
      </c>
      <c r="X20" s="384">
        <v>1.654013877521222E-2</v>
      </c>
      <c r="Y20" s="384">
        <v>1.9047447246811067E-2</v>
      </c>
      <c r="Z20" s="384"/>
      <c r="AA20" s="384"/>
      <c r="AB20" s="385"/>
      <c r="AC20" s="385"/>
      <c r="AD20" s="311"/>
      <c r="AE20" s="384">
        <f>INDEX(C20:AD20,1,MATCH(AE$2,$C$2:$AD$2,0))</f>
        <v>1.4384245032924183E-2</v>
      </c>
      <c r="AF20" s="384">
        <f>+AF19/AF44</f>
        <v>1.5886363043109468E-2</v>
      </c>
      <c r="AG20" s="384">
        <f>+AG19/AG44</f>
        <v>1.5702752712182338E-2</v>
      </c>
      <c r="AH20" s="311"/>
      <c r="AI20" s="311"/>
      <c r="AJ20" s="311"/>
      <c r="AK20" s="311"/>
    </row>
    <row r="21" spans="1:37" ht="12.75" customHeight="1">
      <c r="C21" s="17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174">
        <f>+'M&amp;E'!C22+Teleco!C22</f>
        <v>28.4481322258398</v>
      </c>
      <c r="D22" s="174">
        <f>+'M&amp;E'!D22+Teleco!D22</f>
        <v>-1310.5071516301578</v>
      </c>
      <c r="E22" s="174">
        <f>+'M&amp;E'!E22+Teleco!E22</f>
        <v>-4413.1211773637733</v>
      </c>
      <c r="F22" s="174">
        <f>+'M&amp;E'!F22+Teleco!F22</f>
        <v>1940.7526572067145</v>
      </c>
      <c r="G22" s="174">
        <f>+'M&amp;E'!G22+Teleco!G22</f>
        <v>-526.89156899917725</v>
      </c>
      <c r="H22" s="174">
        <f>+'M&amp;E'!H22+Teleco!H22</f>
        <v>1354.5916190152784</v>
      </c>
      <c r="I22" s="174">
        <f>+'M&amp;E'!I22+Teleco!I22</f>
        <v>1927.8204906469764</v>
      </c>
      <c r="J22" s="174">
        <f>+'M&amp;E'!J22+Teleco!J22</f>
        <v>11288.407554097845</v>
      </c>
      <c r="K22" s="174">
        <f>+'M&amp;E'!K22+Teleco!K22</f>
        <v>-1485.2698062113341</v>
      </c>
      <c r="L22" s="174">
        <f>+'M&amp;E'!L22+Teleco!L22</f>
        <v>-800.60901729224861</v>
      </c>
      <c r="M22" s="175">
        <f>+'M&amp;E'!M22+Teleco!M22</f>
        <v>-229.89320929598034</v>
      </c>
      <c r="N22" s="174">
        <f>+'M&amp;E'!N22+Teleco!N22</f>
        <v>-1169.1172743352454</v>
      </c>
      <c r="O22" s="174">
        <f>+'M&amp;E'!O22+Teleco!O22</f>
        <v>-1049.7988244771059</v>
      </c>
      <c r="P22" s="174">
        <f>+'M&amp;E'!P22+Teleco!P22</f>
        <v>-461.72886232386008</v>
      </c>
      <c r="Q22" s="174">
        <f>+'M&amp;E'!Q22+Teleco!Q22</f>
        <v>-651.6826465258564</v>
      </c>
      <c r="R22" s="175">
        <f>+'M&amp;E'!R22+Teleco!R22</f>
        <v>3263.4021170632113</v>
      </c>
      <c r="S22" s="174">
        <f>+'M&amp;E'!S22+Teleco!S22</f>
        <v>3895.1630465310773</v>
      </c>
      <c r="T22" s="174">
        <f>+'M&amp;E'!T22+Teleco!T22</f>
        <v>3238.5123968602638</v>
      </c>
      <c r="U22" s="174">
        <f>+'M&amp;E'!U22+Teleco!U22</f>
        <v>2329.3595603103768</v>
      </c>
      <c r="V22" s="174">
        <f>+'M&amp;E'!V22+Teleco!V22</f>
        <v>1238.4733068337864</v>
      </c>
      <c r="W22" s="175">
        <f>+'M&amp;E'!W22+Teleco!W22</f>
        <v>12290.784179305301</v>
      </c>
      <c r="X22" s="174">
        <f>+'M&amp;E'!X22+Teleco!X22</f>
        <v>-1325.9847894634668</v>
      </c>
      <c r="Y22" s="174">
        <f>+'M&amp;E'!Y22+Teleco!Y22</f>
        <v>-634.20310297062679</v>
      </c>
      <c r="Z22" s="174"/>
      <c r="AA22" s="174"/>
      <c r="AB22" s="175"/>
      <c r="AC22" s="175"/>
      <c r="AE22" s="174">
        <f>+'M&amp;E'!AE22+Teleco!AE22</f>
        <v>12290.784179305301</v>
      </c>
      <c r="AF22" s="174">
        <f>+'M&amp;E'!AF22+Teleco!AF22</f>
        <v>1000</v>
      </c>
      <c r="AG22" s="174">
        <f>+'M&amp;E'!AG22+Teleco!AG22</f>
        <v>4000</v>
      </c>
    </row>
    <row r="23" spans="1:37" ht="12.75" customHeight="1">
      <c r="M23" s="185"/>
      <c r="R23" s="185"/>
      <c r="W23" s="185"/>
      <c r="AB23" s="185"/>
      <c r="AC23" s="185"/>
    </row>
    <row r="24" spans="1:37" s="171" customFormat="1" ht="12.75" customHeight="1">
      <c r="A24" s="286"/>
      <c r="B24" s="178" t="s">
        <v>33</v>
      </c>
      <c r="C24" s="176">
        <f>+'M&amp;E'!C24+Teleco!C24</f>
        <v>43759.565522872668</v>
      </c>
      <c r="D24" s="176">
        <f>+'M&amp;E'!D24+Teleco!D24</f>
        <v>64019.431005992017</v>
      </c>
      <c r="E24" s="176">
        <f>+'M&amp;E'!E24+Teleco!E24</f>
        <v>65415.936223643221</v>
      </c>
      <c r="F24" s="176">
        <f>+'M&amp;E'!F24+Teleco!F24</f>
        <v>64353.786112240312</v>
      </c>
      <c r="G24" s="176">
        <f>+'M&amp;E'!G24+Teleco!G24</f>
        <v>72478.606856280618</v>
      </c>
      <c r="H24" s="176">
        <f>+'M&amp;E'!H24+Teleco!H24</f>
        <v>83721.477892099661</v>
      </c>
      <c r="I24" s="176">
        <f>+'M&amp;E'!I24+Teleco!I24</f>
        <v>91727.284040985047</v>
      </c>
      <c r="J24" s="176">
        <f>+'M&amp;E'!J24+Teleco!J24</f>
        <v>107890.96499143832</v>
      </c>
      <c r="K24" s="176">
        <f>+'M&amp;E'!K24+Teleco!K24</f>
        <v>104519.96363921449</v>
      </c>
      <c r="L24" s="176">
        <f>+'M&amp;E'!L24+Teleco!L24</f>
        <v>121532.94053186964</v>
      </c>
      <c r="M24" s="177">
        <f>+'M&amp;E'!M24+Teleco!M24</f>
        <v>140010.33414652408</v>
      </c>
      <c r="N24" s="176">
        <f>+'M&amp;E'!N24+Teleco!N24</f>
        <v>31072.884199967171</v>
      </c>
      <c r="O24" s="176">
        <f>+'M&amp;E'!O24+Teleco!O24</f>
        <v>31234.322799149239</v>
      </c>
      <c r="P24" s="176">
        <f>+'M&amp;E'!P24+Teleco!P24</f>
        <v>33034.107867623628</v>
      </c>
      <c r="Q24" s="176">
        <f>+'M&amp;E'!Q24+Teleco!Q24</f>
        <v>26946.479722741555</v>
      </c>
      <c r="R24" s="177">
        <f>+'M&amp;E'!R24+Teleco!R24</f>
        <v>140271.02036085294</v>
      </c>
      <c r="S24" s="176">
        <f>+'M&amp;E'!S24+Teleco!S24</f>
        <v>38468.75823140765</v>
      </c>
      <c r="T24" s="176">
        <f>+'M&amp;E'!T24+Teleco!T24</f>
        <v>34758.651743631584</v>
      </c>
      <c r="U24" s="176">
        <f>+'M&amp;E'!U24+Teleco!U24</f>
        <v>39541.898355848673</v>
      </c>
      <c r="V24" s="176">
        <f>+'M&amp;E'!V24+Teleco!V24</f>
        <v>33643.004416626638</v>
      </c>
      <c r="W24" s="177">
        <f>+'M&amp;E'!W24+Teleco!W24</f>
        <v>163027.82792178937</v>
      </c>
      <c r="X24" s="176">
        <f>+'M&amp;E'!X24+Teleco!X24</f>
        <v>32608.973220245975</v>
      </c>
      <c r="Y24" s="176">
        <f>+'M&amp;E'!Y24+Teleco!Y24</f>
        <v>37193.040116968557</v>
      </c>
      <c r="Z24" s="176">
        <f>+'M&amp;E'!Z24+Teleco!Z24</f>
        <v>36376.574914751145</v>
      </c>
      <c r="AA24" s="176">
        <f>+'M&amp;E'!AA24+Teleco!AA24</f>
        <v>44729.13336441727</v>
      </c>
      <c r="AB24" s="177">
        <f>+'M&amp;E'!AB24+Teleco!AB24</f>
        <v>160401.70058597249</v>
      </c>
      <c r="AC24" s="177">
        <f>+'M&amp;E'!AC24+Teleco!AC24</f>
        <v>182299.13790928418</v>
      </c>
      <c r="AE24" s="176">
        <f>+'M&amp;E'!AE24+Teleco!AE24</f>
        <v>163027.82792178937</v>
      </c>
      <c r="AF24" s="176">
        <f>+'M&amp;E'!AF24+Teleco!AF24</f>
        <v>163779.69261054759</v>
      </c>
      <c r="AG24" s="176">
        <f>+'M&amp;E'!AG24+Teleco!AG24</f>
        <v>185836.52827172348</v>
      </c>
      <c r="AI24" s="245">
        <f>+AF24/AB24-1</f>
        <v>2.1059577375020178E-2</v>
      </c>
      <c r="AJ24" s="245">
        <f>+AG24/AC24-1</f>
        <v>1.9404317557440098E-2</v>
      </c>
    </row>
    <row r="25" spans="1:37" s="234" customFormat="1" ht="12.75" customHeight="1">
      <c r="A25" s="278"/>
      <c r="B25" s="458" t="s">
        <v>52</v>
      </c>
      <c r="C25" s="386">
        <v>0.15056383366393852</v>
      </c>
      <c r="D25" s="386">
        <v>0.17173504824587643</v>
      </c>
      <c r="E25" s="386">
        <v>0.16044506303919498</v>
      </c>
      <c r="F25" s="386">
        <v>0.15638281388051015</v>
      </c>
      <c r="G25" s="386">
        <v>0.16742813962490913</v>
      </c>
      <c r="H25" s="386">
        <v>0.17171164192157828</v>
      </c>
      <c r="I25" s="386">
        <v>0.17825597008477265</v>
      </c>
      <c r="J25" s="386">
        <v>0.19775696478866478</v>
      </c>
      <c r="K25" s="386">
        <v>0.18031954784349993</v>
      </c>
      <c r="L25" s="386">
        <v>0.19782491588024273</v>
      </c>
      <c r="M25" s="459">
        <v>0.20592411065313901</v>
      </c>
      <c r="N25" s="386">
        <v>0.179722078637299</v>
      </c>
      <c r="O25" s="386">
        <v>0.17469619493287958</v>
      </c>
      <c r="P25" s="386">
        <v>0.18268767462466387</v>
      </c>
      <c r="Q25" s="386">
        <v>0.13521930562868334</v>
      </c>
      <c r="R25" s="459">
        <v>0.19171544062928286</v>
      </c>
      <c r="S25" s="386">
        <v>0.20218180570146321</v>
      </c>
      <c r="T25" s="386">
        <v>0.17796933930094053</v>
      </c>
      <c r="U25" s="386">
        <v>0.19452298362694198</v>
      </c>
      <c r="V25" s="386">
        <v>0.14801828881691456</v>
      </c>
      <c r="W25" s="459">
        <v>0.19924633569314423</v>
      </c>
      <c r="X25" s="386">
        <v>0.15705030892434749</v>
      </c>
      <c r="Y25" s="386">
        <v>0.17188809285831816</v>
      </c>
      <c r="Z25" s="386">
        <v>0.16655347402430762</v>
      </c>
      <c r="AA25" s="386">
        <v>0.1868935552211087</v>
      </c>
      <c r="AB25" s="459">
        <v>0.18244770614456365</v>
      </c>
      <c r="AC25" s="459">
        <v>0.19292461905142497</v>
      </c>
      <c r="AE25" s="384">
        <f>INDEX(C25:AD25,1,MATCH(AE$2,$C$2:$AD$2,0))</f>
        <v>0.19924633569314423</v>
      </c>
      <c r="AF25" s="384">
        <f>+AF24/AF$3</f>
        <v>0.18571235225797686</v>
      </c>
      <c r="AG25" s="384">
        <f>+AG24/AG$3</f>
        <v>0.19573860065720516</v>
      </c>
    </row>
    <row r="26" spans="1:37" ht="12.75" customHeight="1">
      <c r="M26" s="185"/>
      <c r="R26" s="185"/>
      <c r="W26" s="185"/>
      <c r="AB26" s="185"/>
      <c r="AC26" s="185"/>
    </row>
    <row r="27" spans="1:37" ht="12.75" customHeight="1">
      <c r="B27" s="168" t="s">
        <v>51</v>
      </c>
      <c r="C27" s="174">
        <f>+'M&amp;E'!C27+Teleco!C27</f>
        <v>10352.358328421726</v>
      </c>
      <c r="D27" s="174">
        <f>+'M&amp;E'!D27+Teleco!D27</f>
        <v>16516.906966355615</v>
      </c>
      <c r="E27" s="174">
        <f>+'M&amp;E'!E27+Teleco!E27</f>
        <v>19408.851145566339</v>
      </c>
      <c r="F27" s="174">
        <f>+'M&amp;E'!F27+Teleco!F27</f>
        <v>21544.937126732715</v>
      </c>
      <c r="G27" s="174">
        <f>+'M&amp;E'!G27+Teleco!G27</f>
        <v>20203.020243704392</v>
      </c>
      <c r="H27" s="174">
        <f>+'M&amp;E'!H27+Teleco!H27</f>
        <v>25666.108605936075</v>
      </c>
      <c r="I27" s="174">
        <f>+'M&amp;E'!I27+Teleco!I27</f>
        <v>26518.437876465785</v>
      </c>
      <c r="J27" s="174">
        <f>+'M&amp;E'!J27+Teleco!J27</f>
        <v>34830.045161265181</v>
      </c>
      <c r="K27" s="174">
        <f>+'M&amp;E'!K27+Teleco!K27</f>
        <v>27982.490490724569</v>
      </c>
      <c r="L27" s="174">
        <f>+'M&amp;E'!L27+Teleco!L27</f>
        <v>37024.98858175068</v>
      </c>
      <c r="M27" s="175">
        <f>+'M&amp;E'!M27+Teleco!M27</f>
        <v>42364.799505461953</v>
      </c>
      <c r="N27" s="174">
        <f>+'M&amp;E'!N27+Teleco!N27</f>
        <v>6737.5704596744245</v>
      </c>
      <c r="O27" s="174">
        <f>+'M&amp;E'!O27+Teleco!O27</f>
        <v>8843.9509931829525</v>
      </c>
      <c r="P27" s="174">
        <f>+'M&amp;E'!P27+Teleco!P27</f>
        <v>7699.6933082591886</v>
      </c>
      <c r="Q27" s="174">
        <f>+'M&amp;E'!Q27+Teleco!Q27</f>
        <v>-16476.897033403133</v>
      </c>
      <c r="R27" s="175">
        <f>+'M&amp;E'!R27+Teleco!R27</f>
        <v>38093.789808700887</v>
      </c>
      <c r="S27" s="174">
        <f>+'M&amp;E'!S27+Teleco!S27</f>
        <v>6479.8901755220077</v>
      </c>
      <c r="T27" s="174">
        <f>+'M&amp;E'!T27+Teleco!T27</f>
        <v>2736.7647244684667</v>
      </c>
      <c r="U27" s="174">
        <f>+'M&amp;E'!U27+Teleco!U27</f>
        <v>7033.6948410750983</v>
      </c>
      <c r="V27" s="174">
        <f>+'M&amp;E'!V27+Teleco!V27</f>
        <v>-1329.3658770110769</v>
      </c>
      <c r="W27" s="175">
        <f>+'M&amp;E'!W27+Teleco!W27</f>
        <v>31340.679394553008</v>
      </c>
      <c r="X27" s="174">
        <f>+'M&amp;E'!X27+Teleco!X27</f>
        <v>1758.4617159075196</v>
      </c>
      <c r="Y27" s="174">
        <f>+'M&amp;E'!Y27+Teleco!Y27</f>
        <v>6373.8289330664702</v>
      </c>
      <c r="Z27" s="174"/>
      <c r="AA27" s="174"/>
      <c r="AB27" s="175"/>
      <c r="AC27" s="175"/>
      <c r="AE27" s="174">
        <f>+'M&amp;E'!AE27+Teleco!AE27</f>
        <v>31340.679394553008</v>
      </c>
      <c r="AF27" s="174">
        <f>+'M&amp;E'!AF27+Teleco!AF27</f>
        <v>26124.208149013859</v>
      </c>
      <c r="AG27" s="174">
        <f>+'M&amp;E'!AG27+Teleco!AG27</f>
        <v>32910.895322523029</v>
      </c>
    </row>
    <row r="28" spans="1:37" s="234" customFormat="1" ht="12.75" customHeight="1">
      <c r="A28" s="278"/>
      <c r="B28" s="458" t="s">
        <v>50</v>
      </c>
      <c r="C28" s="386">
        <f t="shared" ref="C28:Y28" si="6">+C27/C24</f>
        <v>0.23657360864359259</v>
      </c>
      <c r="D28" s="384">
        <f t="shared" si="6"/>
        <v>0.2579983406102076</v>
      </c>
      <c r="E28" s="384">
        <f t="shared" si="6"/>
        <v>0.29669912663500819</v>
      </c>
      <c r="F28" s="384">
        <f t="shared" si="6"/>
        <v>0.33478896003346093</v>
      </c>
      <c r="G28" s="384">
        <f t="shared" si="6"/>
        <v>0.27874459954459935</v>
      </c>
      <c r="H28" s="384">
        <f t="shared" si="6"/>
        <v>0.30656540295447943</v>
      </c>
      <c r="I28" s="384">
        <f t="shared" si="6"/>
        <v>0.28910087280701535</v>
      </c>
      <c r="J28" s="384">
        <f t="shared" si="6"/>
        <v>0.32282633827613944</v>
      </c>
      <c r="K28" s="384">
        <f t="shared" si="6"/>
        <v>0.26772388275330317</v>
      </c>
      <c r="L28" s="384">
        <f t="shared" si="6"/>
        <v>0.30464982102561405</v>
      </c>
      <c r="M28" s="385">
        <f t="shared" si="6"/>
        <v>0.30258337546088709</v>
      </c>
      <c r="N28" s="384">
        <f t="shared" si="6"/>
        <v>0.2168311900599669</v>
      </c>
      <c r="O28" s="384">
        <f t="shared" si="6"/>
        <v>0.2831484790002825</v>
      </c>
      <c r="P28" s="384">
        <f t="shared" si="6"/>
        <v>0.23308313150498533</v>
      </c>
      <c r="Q28" s="384">
        <f t="shared" si="6"/>
        <v>-0.61146751645994823</v>
      </c>
      <c r="R28" s="385">
        <f t="shared" si="6"/>
        <v>0.27157277184341466</v>
      </c>
      <c r="S28" s="384">
        <f t="shared" si="6"/>
        <v>0.16844552497750057</v>
      </c>
      <c r="T28" s="384">
        <f t="shared" si="6"/>
        <v>7.8736216371507906E-2</v>
      </c>
      <c r="U28" s="384">
        <f t="shared" si="6"/>
        <v>0.17787954381392868</v>
      </c>
      <c r="V28" s="384">
        <f t="shared" si="6"/>
        <v>-3.9513887063965483E-2</v>
      </c>
      <c r="W28" s="385">
        <f t="shared" si="6"/>
        <v>0.19224128662002612</v>
      </c>
      <c r="X28" s="384">
        <f t="shared" si="6"/>
        <v>5.3925700267549094E-2</v>
      </c>
      <c r="Y28" s="384">
        <f t="shared" si="6"/>
        <v>0.17137154997336565</v>
      </c>
      <c r="Z28" s="384"/>
      <c r="AA28" s="384"/>
      <c r="AB28" s="385"/>
      <c r="AC28" s="385"/>
      <c r="AE28" s="384">
        <f>INDEX(C28:AD28,1,MATCH(AE$2,$C$2:$AD$2,0))</f>
        <v>0.19224128662002612</v>
      </c>
      <c r="AF28" s="384">
        <f>+AF27/AF24</f>
        <v>0.15950822554744148</v>
      </c>
      <c r="AG28" s="384">
        <f>+AG27/AG24</f>
        <v>0.17709594356176253</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f>+'M&amp;E'!C30+Teleco!C30</f>
        <v>4310.1736079861157</v>
      </c>
      <c r="D30" s="174">
        <f>+'M&amp;E'!D30+Teleco!D30</f>
        <v>5548.2197498452342</v>
      </c>
      <c r="E30" s="174">
        <f>+'M&amp;E'!E30+Teleco!E30</f>
        <v>6826.2467576299587</v>
      </c>
      <c r="F30" s="174">
        <f>+'M&amp;E'!F30+Teleco!F30</f>
        <v>6377.6203607222196</v>
      </c>
      <c r="G30" s="174">
        <f>+'M&amp;E'!G30+Teleco!G30</f>
        <v>8522.5117591464186</v>
      </c>
      <c r="H30" s="174">
        <f>+'M&amp;E'!H30+Teleco!H30</f>
        <v>9636.1715590964304</v>
      </c>
      <c r="I30" s="174">
        <f>+'M&amp;E'!I30+Teleco!I30</f>
        <v>12203.924538187757</v>
      </c>
      <c r="J30" s="174">
        <f>+'M&amp;E'!J30+Teleco!J30</f>
        <v>13291.19776215242</v>
      </c>
      <c r="K30" s="174">
        <f>+'M&amp;E'!K30+Teleco!K30</f>
        <v>3564.9322785917052</v>
      </c>
      <c r="L30" s="174">
        <f>+'M&amp;E'!L30+Teleco!L30</f>
        <v>1747.1620784606407</v>
      </c>
      <c r="M30" s="175">
        <f>+'M&amp;E'!M30+Teleco!M30</f>
        <v>2026.1160540274041</v>
      </c>
      <c r="N30" s="174">
        <f>+'M&amp;E'!N30+Teleco!N30</f>
        <v>506.05171596352534</v>
      </c>
      <c r="O30" s="174">
        <f>+'M&amp;E'!O30+Teleco!O30</f>
        <v>431.42798962433267</v>
      </c>
      <c r="P30" s="174">
        <f>+'M&amp;E'!P30+Teleco!P30</f>
        <v>473.00596842904775</v>
      </c>
      <c r="Q30" s="174">
        <f>+'M&amp;E'!Q30+Teleco!Q30</f>
        <v>455.96149631975413</v>
      </c>
      <c r="R30" s="175">
        <f>+'M&amp;E'!R30+Teleco!R30</f>
        <v>1884.962172841012</v>
      </c>
      <c r="S30" s="174">
        <f>+'M&amp;E'!S30+Teleco!S30</f>
        <v>558.50395619587005</v>
      </c>
      <c r="T30" s="174">
        <f>+'M&amp;E'!T30+Teleco!T30</f>
        <v>516.68760329194481</v>
      </c>
      <c r="U30" s="174">
        <f>+'M&amp;E'!U30+Teleco!U30</f>
        <v>511.40695832615768</v>
      </c>
      <c r="V30" s="174">
        <f>+'M&amp;E'!V30+Teleco!V30</f>
        <v>634.60824620171911</v>
      </c>
      <c r="W30" s="175">
        <f>+'M&amp;E'!W30+Teleco!W30</f>
        <v>2222.2742976247077</v>
      </c>
      <c r="X30" s="174">
        <f>+'M&amp;E'!X30+Teleco!X30</f>
        <v>739.78518594398383</v>
      </c>
      <c r="Y30" s="174">
        <f>+'M&amp;E'!Y30+Teleco!Y30</f>
        <v>786.74588500133189</v>
      </c>
      <c r="Z30" s="174"/>
      <c r="AA30" s="174"/>
      <c r="AB30" s="175"/>
      <c r="AC30" s="175"/>
      <c r="AE30" s="174">
        <f>+'M&amp;E'!AE30+Teleco!AE30</f>
        <v>2222.2742976247077</v>
      </c>
      <c r="AF30" s="174">
        <f>+'M&amp;E'!AF30+Teleco!AF30</f>
        <v>2577.7456074536412</v>
      </c>
      <c r="AG30" s="174">
        <f>+'M&amp;E'!AG30+Teleco!AG30</f>
        <v>3182.5000486571707</v>
      </c>
    </row>
    <row r="31" spans="1:37" s="234" customFormat="1" ht="12.75" customHeight="1">
      <c r="A31" s="278"/>
      <c r="B31" s="458" t="s">
        <v>49</v>
      </c>
      <c r="C31" s="386">
        <f t="shared" ref="C31:Y31" si="7">+C30/C24</f>
        <v>9.8496718522793208E-2</v>
      </c>
      <c r="D31" s="384">
        <f t="shared" si="7"/>
        <v>8.6664621391682448E-2</v>
      </c>
      <c r="E31" s="384">
        <f t="shared" si="7"/>
        <v>0.10435143409539333</v>
      </c>
      <c r="F31" s="384">
        <f t="shared" si="7"/>
        <v>9.9102488695830965E-2</v>
      </c>
      <c r="G31" s="384">
        <f t="shared" si="7"/>
        <v>0.11758658352865267</v>
      </c>
      <c r="H31" s="384">
        <f t="shared" si="7"/>
        <v>0.11509796293270813</v>
      </c>
      <c r="I31" s="384">
        <f t="shared" si="7"/>
        <v>0.13304574168722658</v>
      </c>
      <c r="J31" s="384">
        <f t="shared" si="7"/>
        <v>0.12319101755376034</v>
      </c>
      <c r="K31" s="384">
        <f t="shared" si="7"/>
        <v>3.4107668568439782E-2</v>
      </c>
      <c r="L31" s="384">
        <f t="shared" si="7"/>
        <v>1.437603723578532E-2</v>
      </c>
      <c r="M31" s="385">
        <f t="shared" si="7"/>
        <v>1.4471189333117557E-2</v>
      </c>
      <c r="N31" s="384">
        <f t="shared" si="7"/>
        <v>1.6285958931487279E-2</v>
      </c>
      <c r="O31" s="384">
        <f t="shared" si="7"/>
        <v>1.381262505349032E-2</v>
      </c>
      <c r="P31" s="384">
        <f t="shared" si="7"/>
        <v>1.4318714775785902E-2</v>
      </c>
      <c r="Q31" s="384">
        <f t="shared" si="7"/>
        <v>1.6921004190946106E-2</v>
      </c>
      <c r="R31" s="385">
        <f t="shared" si="7"/>
        <v>1.343800143459333E-2</v>
      </c>
      <c r="S31" s="384">
        <f t="shared" si="7"/>
        <v>1.4518377558126686E-2</v>
      </c>
      <c r="T31" s="384">
        <f t="shared" si="7"/>
        <v>1.4865007052139511E-2</v>
      </c>
      <c r="U31" s="384">
        <f t="shared" si="7"/>
        <v>1.2933293028166289E-2</v>
      </c>
      <c r="V31" s="384">
        <f t="shared" si="7"/>
        <v>1.8863007546617648E-2</v>
      </c>
      <c r="W31" s="385">
        <f t="shared" si="7"/>
        <v>1.363125747274764E-2</v>
      </c>
      <c r="X31" s="384">
        <f t="shared" si="7"/>
        <v>2.2686552592360451E-2</v>
      </c>
      <c r="Y31" s="384">
        <f t="shared" si="7"/>
        <v>2.11530405292789E-2</v>
      </c>
      <c r="Z31" s="384"/>
      <c r="AA31" s="384"/>
      <c r="AB31" s="385"/>
      <c r="AC31" s="385"/>
      <c r="AE31" s="384">
        <f>INDEX(C31:AD31,1,MATCH(AE$2,$C$2:$AD$2,0))</f>
        <v>1.363125747274764E-2</v>
      </c>
      <c r="AF31" s="384">
        <f>+AF30/AF24</f>
        <v>1.5739103953402046E-2</v>
      </c>
      <c r="AG31" s="384">
        <f>+AG30/AG24</f>
        <v>1.7125266373916724E-2</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f>+'M&amp;E'!C33+Teleco!C33</f>
        <v>-53.4540959646977</v>
      </c>
      <c r="D33" s="174">
        <f>+'M&amp;E'!D33+Teleco!D33</f>
        <v>-33.47736491082172</v>
      </c>
      <c r="E33" s="174">
        <f>+'M&amp;E'!E33+Teleco!E33</f>
        <v>27.25111334522234</v>
      </c>
      <c r="F33" s="174">
        <f>+'M&amp;E'!F33+Teleco!F33</f>
        <v>-1.6717591739696083</v>
      </c>
      <c r="G33" s="174">
        <f>+'M&amp;E'!G33+Teleco!G33</f>
        <v>1.1297277980589229</v>
      </c>
      <c r="H33" s="174">
        <f>+'M&amp;E'!H33+Teleco!H33</f>
        <v>-16.218120744443507</v>
      </c>
      <c r="I33" s="174">
        <f>+'M&amp;E'!I33+Teleco!I33</f>
        <v>-44.905408988277188</v>
      </c>
      <c r="J33" s="174">
        <f>+'M&amp;E'!J33+Teleco!J33</f>
        <v>-24.144439377120129</v>
      </c>
      <c r="K33" s="174">
        <f>+'M&amp;E'!K33+Teleco!K33</f>
        <v>-26.349734805155919</v>
      </c>
      <c r="L33" s="174">
        <f>+'M&amp;E'!L33+Teleco!L33</f>
        <v>-21.595865513707214</v>
      </c>
      <c r="M33" s="175">
        <f>+'M&amp;E'!M33+Teleco!M33</f>
        <v>-39.942018262410151</v>
      </c>
      <c r="N33" s="174">
        <f>+'M&amp;E'!N33+Teleco!N33</f>
        <v>-13.920055317778271</v>
      </c>
      <c r="O33" s="174">
        <f>+'M&amp;E'!O33+Teleco!O33</f>
        <v>-9.2885012626812991</v>
      </c>
      <c r="P33" s="174">
        <f>+'M&amp;E'!P33+Teleco!P33</f>
        <v>-14.246297265078669</v>
      </c>
      <c r="Q33" s="174">
        <f>+'M&amp;E'!Q33+Teleco!Q33</f>
        <v>8.9279663769635551</v>
      </c>
      <c r="R33" s="175">
        <f>+'M&amp;E'!R33+Teleco!R33</f>
        <v>-29.003359268402587</v>
      </c>
      <c r="S33" s="174">
        <f>+'M&amp;E'!S33+Teleco!S33</f>
        <v>-13.622542425497151</v>
      </c>
      <c r="T33" s="174">
        <f>+'M&amp;E'!T33+Teleco!T33</f>
        <v>-16.330526814127346</v>
      </c>
      <c r="U33" s="174">
        <f>+'M&amp;E'!U33+Teleco!U33</f>
        <v>-14.985652321675133</v>
      </c>
      <c r="V33" s="174">
        <f>+'M&amp;E'!V33+Teleco!V33</f>
        <v>2.4802749350314026</v>
      </c>
      <c r="W33" s="175">
        <f>+'M&amp;E'!W33+Teleco!W33</f>
        <v>-42.313795647638472</v>
      </c>
      <c r="X33" s="174">
        <f>+'M&amp;E'!X33+Teleco!X33</f>
        <v>-16.518258469831267</v>
      </c>
      <c r="Y33" s="174">
        <f>+'M&amp;E'!Y33+Teleco!Y33</f>
        <v>-10.135487277714981</v>
      </c>
      <c r="Z33" s="174"/>
      <c r="AA33" s="174"/>
      <c r="AB33" s="175"/>
      <c r="AC33" s="175"/>
      <c r="AE33" s="174">
        <f>+'M&amp;E'!AE33+Teleco!AE33</f>
        <v>-42.313795647638472</v>
      </c>
      <c r="AF33" s="174">
        <f>+'M&amp;E'!AF33+Teleco!AF33</f>
        <v>-42.313795647638472</v>
      </c>
      <c r="AG33" s="174">
        <f>+'M&amp;E'!AG33+Teleco!AG33</f>
        <v>-42.313795647638472</v>
      </c>
    </row>
    <row r="34" spans="1:36" ht="12.75" customHeight="1">
      <c r="M34" s="185"/>
      <c r="R34" s="185"/>
      <c r="W34" s="185"/>
      <c r="AB34" s="185"/>
      <c r="AC34" s="185"/>
    </row>
    <row r="35" spans="1:36" s="171" customFormat="1" ht="12.75" customHeight="1" thickBot="1">
      <c r="A35" s="286"/>
      <c r="B35" s="173" t="s">
        <v>48</v>
      </c>
      <c r="C35" s="170">
        <f t="shared" ref="C35:Y35" si="8">+C24-C27-C30+C33</f>
        <v>29043.579490500131</v>
      </c>
      <c r="D35" s="170">
        <f t="shared" si="8"/>
        <v>41920.826924880341</v>
      </c>
      <c r="E35" s="170">
        <f t="shared" si="8"/>
        <v>39208.089433792142</v>
      </c>
      <c r="F35" s="170">
        <f t="shared" si="8"/>
        <v>36429.556865611405</v>
      </c>
      <c r="G35" s="170">
        <f t="shared" si="8"/>
        <v>43754.204581227859</v>
      </c>
      <c r="H35" s="170">
        <f t="shared" si="8"/>
        <v>48402.979606322711</v>
      </c>
      <c r="I35" s="170">
        <f t="shared" si="8"/>
        <v>52960.016217343225</v>
      </c>
      <c r="J35" s="170">
        <f t="shared" si="8"/>
        <v>59745.577628643594</v>
      </c>
      <c r="K35" s="170">
        <f t="shared" si="8"/>
        <v>72946.19113509306</v>
      </c>
      <c r="L35" s="170">
        <f t="shared" si="8"/>
        <v>82739.194006144622</v>
      </c>
      <c r="M35" s="172">
        <f t="shared" si="8"/>
        <v>95579.476568772312</v>
      </c>
      <c r="N35" s="170">
        <f t="shared" si="8"/>
        <v>23815.341969011442</v>
      </c>
      <c r="O35" s="170">
        <f t="shared" si="8"/>
        <v>21949.655315079272</v>
      </c>
      <c r="P35" s="170">
        <f t="shared" si="8"/>
        <v>24847.162293670313</v>
      </c>
      <c r="Q35" s="170">
        <f t="shared" si="8"/>
        <v>42976.343226201898</v>
      </c>
      <c r="R35" s="172">
        <f t="shared" si="8"/>
        <v>100263.26502004264</v>
      </c>
      <c r="S35" s="170">
        <f t="shared" si="8"/>
        <v>31416.741557264279</v>
      </c>
      <c r="T35" s="170">
        <f t="shared" si="8"/>
        <v>31488.868889057045</v>
      </c>
      <c r="U35" s="170">
        <f t="shared" si="8"/>
        <v>31981.810904125738</v>
      </c>
      <c r="V35" s="170">
        <f t="shared" si="8"/>
        <v>34340.242322371028</v>
      </c>
      <c r="W35" s="172">
        <f t="shared" si="8"/>
        <v>129422.56043396401</v>
      </c>
      <c r="X35" s="170">
        <f t="shared" si="8"/>
        <v>30094.20805992464</v>
      </c>
      <c r="Y35" s="170">
        <f t="shared" si="8"/>
        <v>30022.32981162304</v>
      </c>
      <c r="Z35" s="170"/>
      <c r="AA35" s="170"/>
      <c r="AB35" s="172"/>
      <c r="AC35" s="172"/>
      <c r="AE35" s="170">
        <f>+AE24-AE27-AE30+AE33</f>
        <v>129422.56043396401</v>
      </c>
      <c r="AF35" s="170">
        <f>+AF24-AF27-AF30+AF33</f>
        <v>135035.42505843245</v>
      </c>
      <c r="AG35" s="170">
        <f>+AG24-AG27-AG30+AG33</f>
        <v>149700.81910489564</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f>+'M&amp;E'!C37+Teleco!C37</f>
        <v>70.910096462359789</v>
      </c>
      <c r="D37" s="174">
        <f>+'M&amp;E'!D37+Teleco!D37</f>
        <v>33.784064216203085</v>
      </c>
      <c r="E37" s="174">
        <f>+'M&amp;E'!E37+Teleco!E37</f>
        <v>25.539095741221743</v>
      </c>
      <c r="F37" s="174">
        <f>+'M&amp;E'!F37+Teleco!F37</f>
        <v>25.838668349632758</v>
      </c>
      <c r="G37" s="174">
        <f>+'M&amp;E'!G37+Teleco!G37</f>
        <v>14.763694806947395</v>
      </c>
      <c r="H37" s="174">
        <f>+'M&amp;E'!H37+Teleco!H37</f>
        <v>40.986596826242987</v>
      </c>
      <c r="I37" s="174">
        <f>+'M&amp;E'!I37+Teleco!I37</f>
        <v>11.053586226813447</v>
      </c>
      <c r="J37" s="174">
        <f>+'M&amp;E'!J37+Teleco!J37</f>
        <v>8.9165611136742502</v>
      </c>
      <c r="K37" s="174">
        <f>+'M&amp;E'!K37+Teleco!K37</f>
        <v>112.74963729109373</v>
      </c>
      <c r="L37" s="174">
        <f>+'M&amp;E'!L37+Teleco!L37</f>
        <v>162.2261476507274</v>
      </c>
      <c r="M37" s="175">
        <f>+'M&amp;E'!M37+Teleco!M37</f>
        <v>195.40562317149647</v>
      </c>
      <c r="N37" s="174">
        <f>+'M&amp;E'!N37+Teleco!N37</f>
        <v>37.707798508792017</v>
      </c>
      <c r="O37" s="174">
        <f>+'M&amp;E'!O37+Teleco!O37</f>
        <v>63.396020506118546</v>
      </c>
      <c r="P37" s="174">
        <f>+'M&amp;E'!P37+Teleco!P37</f>
        <v>21.652494086876544</v>
      </c>
      <c r="Q37" s="174">
        <f>+'M&amp;E'!Q37+Teleco!Q37</f>
        <v>-83.310301768167562</v>
      </c>
      <c r="R37" s="175">
        <f>+'M&amp;E'!R37+Teleco!R37</f>
        <v>-3.8618431818759191</v>
      </c>
      <c r="S37" s="174">
        <f>+'M&amp;E'!S37+Teleco!S37</f>
        <v>-0.75697553366174064</v>
      </c>
      <c r="T37" s="174">
        <f>+'M&amp;E'!T37+Teleco!T37</f>
        <v>15.544197916795151</v>
      </c>
      <c r="U37" s="174">
        <f>+'M&amp;E'!U37+Teleco!U37</f>
        <v>8.6829340813464242</v>
      </c>
      <c r="V37" s="174">
        <f>+'M&amp;E'!V37+Teleco!V37</f>
        <v>19.522623776223778</v>
      </c>
      <c r="W37" s="175">
        <f>+'M&amp;E'!W37+Teleco!W37</f>
        <v>44.4047753200364</v>
      </c>
      <c r="X37" s="174">
        <f>+'M&amp;E'!X37+Teleco!X37</f>
        <v>27.540207282913169</v>
      </c>
      <c r="Y37" s="174">
        <f>+'M&amp;E'!Y37+Teleco!Y37</f>
        <v>68.058494413407828</v>
      </c>
      <c r="Z37" s="174"/>
      <c r="AA37" s="174"/>
      <c r="AB37" s="175"/>
      <c r="AC37" s="175"/>
      <c r="AE37" s="174">
        <f>+'M&amp;E'!AE37+Teleco!AE37</f>
        <v>44.4047753200364</v>
      </c>
      <c r="AF37" s="174">
        <f>+'M&amp;E'!AF37+Teleco!AF37</f>
        <v>44.4047753200364</v>
      </c>
      <c r="AG37" s="174">
        <f>+'M&amp;E'!AG37+Teleco!AG37</f>
        <v>44.4047753200364</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6">
        <f>+'M&amp;E'!C39+Teleco!C39</f>
        <v>28972.669394037774</v>
      </c>
      <c r="D39" s="176">
        <f>+'M&amp;E'!D39+Teleco!D39</f>
        <v>41887.042860664144</v>
      </c>
      <c r="E39" s="176">
        <f>+'M&amp;E'!E39+Teleco!E39</f>
        <v>39182.550338050933</v>
      </c>
      <c r="F39" s="176">
        <f>+'M&amp;E'!F39+Teleco!F39</f>
        <v>36403.718197261784</v>
      </c>
      <c r="G39" s="176">
        <f>+'M&amp;E'!G39+Teleco!G39</f>
        <v>43739.440886420925</v>
      </c>
      <c r="H39" s="176">
        <f>+'M&amp;E'!H39+Teleco!H39</f>
        <v>48361.993009496466</v>
      </c>
      <c r="I39" s="176">
        <f>+'M&amp;E'!I39+Teleco!I39</f>
        <v>52948.96263111641</v>
      </c>
      <c r="J39" s="176">
        <f>+'M&amp;E'!J39+Teleco!J39</f>
        <v>59736.661067529916</v>
      </c>
      <c r="K39" s="176">
        <f>+'M&amp;E'!K39+Teleco!K39</f>
        <v>72833.441497801963</v>
      </c>
      <c r="L39" s="176">
        <f>+'M&amp;E'!L39+Teleco!L39</f>
        <v>82576.967858493881</v>
      </c>
      <c r="M39" s="177">
        <f>+'M&amp;E'!M39+Teleco!M39</f>
        <v>95384.070945600819</v>
      </c>
      <c r="N39" s="176">
        <f>+'M&amp;E'!N39+Teleco!N39</f>
        <v>23777.63417050265</v>
      </c>
      <c r="O39" s="176">
        <f>+'M&amp;E'!O39+Teleco!O39</f>
        <v>21886.259294573152</v>
      </c>
      <c r="P39" s="176">
        <f>+'M&amp;E'!P39+Teleco!P39</f>
        <v>24825.509799583433</v>
      </c>
      <c r="Q39" s="176">
        <f>+'M&amp;E'!Q39+Teleco!Q39</f>
        <v>43059.653527970062</v>
      </c>
      <c r="R39" s="177">
        <f>+'M&amp;E'!R39+Teleco!R39</f>
        <v>100267.12686322452</v>
      </c>
      <c r="S39" s="176">
        <f>+'M&amp;E'!S39+Teleco!S39</f>
        <v>31417.498532797938</v>
      </c>
      <c r="T39" s="176">
        <f>+'M&amp;E'!T39+Teleco!T39</f>
        <v>31473.324691140249</v>
      </c>
      <c r="U39" s="176">
        <f>+'M&amp;E'!U39+Teleco!U39</f>
        <v>31973.127970044392</v>
      </c>
      <c r="V39" s="176">
        <f>+'M&amp;E'!V39+Teleco!V39</f>
        <v>34320.719698594796</v>
      </c>
      <c r="W39" s="177">
        <f>+'M&amp;E'!W39+Teleco!W39</f>
        <v>129378.15565864398</v>
      </c>
      <c r="X39" s="176">
        <f>+'M&amp;E'!X39+Teleco!X39</f>
        <v>30066.667852641727</v>
      </c>
      <c r="Y39" s="176">
        <f>+'M&amp;E'!Y39+Teleco!Y39</f>
        <v>29954.271317209634</v>
      </c>
      <c r="Z39" s="176">
        <f>+'M&amp;E'!Z39+Teleco!Z39</f>
        <v>29041.080015288062</v>
      </c>
      <c r="AA39" s="176">
        <f>+'M&amp;E'!AA39+Teleco!AA39</f>
        <v>36345.164259763194</v>
      </c>
      <c r="AB39" s="177">
        <f>+'M&amp;E'!AB39+Teleco!AB39</f>
        <v>132599.00109308786</v>
      </c>
      <c r="AC39" s="177">
        <f>+'M&amp;E'!AC39+Teleco!AC39</f>
        <v>147715.81598272684</v>
      </c>
      <c r="AE39" s="176">
        <f>+'M&amp;E'!AE39+Teleco!AE39</f>
        <v>129378.15565864398</v>
      </c>
      <c r="AF39" s="176">
        <f>+'M&amp;E'!AF39+Teleco!AF39</f>
        <v>134991.02028311239</v>
      </c>
      <c r="AG39" s="176">
        <f>+'M&amp;E'!AG39+Teleco!AG39</f>
        <v>149656.41432957558</v>
      </c>
      <c r="AI39" s="245">
        <f>+AF39/AB39-1</f>
        <v>1.8039496303183133E-2</v>
      </c>
      <c r="AJ39" s="245">
        <f>+AG39/AC39-1</f>
        <v>1.3137376887764507E-2</v>
      </c>
    </row>
    <row r="40" spans="1:36" s="234" customFormat="1" ht="12.75" customHeight="1" thickTop="1">
      <c r="A40" s="278"/>
      <c r="B40" s="458" t="s">
        <v>47</v>
      </c>
      <c r="C40" s="386">
        <v>9.8222398888287918E-2</v>
      </c>
      <c r="D40" s="386">
        <v>0.1123639059816068</v>
      </c>
      <c r="E40" s="386">
        <v>9.6102679590677989E-2</v>
      </c>
      <c r="F40" s="386">
        <v>8.846279653961367E-2</v>
      </c>
      <c r="G40" s="386">
        <v>0.10103965202267887</v>
      </c>
      <c r="H40" s="386">
        <v>9.9189806909084216E-2</v>
      </c>
      <c r="I40" s="386">
        <v>0.10289706925776622</v>
      </c>
      <c r="J40" s="386">
        <v>0.1094933276411177</v>
      </c>
      <c r="K40" s="386">
        <v>0.12565344247634444</v>
      </c>
      <c r="L40" s="386">
        <v>0.13441443652034668</v>
      </c>
      <c r="M40" s="459">
        <v>0.14028878725046875</v>
      </c>
      <c r="N40" s="386">
        <v>0.1375271703360102</v>
      </c>
      <c r="O40" s="386">
        <v>0.12241168936694355</v>
      </c>
      <c r="P40" s="386">
        <v>0.13729187646997776</v>
      </c>
      <c r="Q40" s="386">
        <v>0.21607633021354863</v>
      </c>
      <c r="R40" s="459">
        <v>0.13704011247486453</v>
      </c>
      <c r="S40" s="386">
        <v>0.16512221542930022</v>
      </c>
      <c r="T40" s="386">
        <v>0.16114798819584436</v>
      </c>
      <c r="U40" s="386">
        <v>0.15728906570564627</v>
      </c>
      <c r="V40" s="386">
        <v>0.15100001586779666</v>
      </c>
      <c r="W40" s="459">
        <v>0.15812100156354159</v>
      </c>
      <c r="X40" s="386">
        <v>0.14480613795135969</v>
      </c>
      <c r="Y40" s="386">
        <v>0.13843403371930219</v>
      </c>
      <c r="Z40" s="386">
        <v>0.13296723996966245</v>
      </c>
      <c r="AA40" s="386">
        <v>0.15186247648173753</v>
      </c>
      <c r="AB40" s="459">
        <v>0.15082373502348045</v>
      </c>
      <c r="AC40" s="459">
        <v>0.1563255748390821</v>
      </c>
      <c r="AE40" s="384">
        <f>INDEX(C40:AD40,1,MATCH(AE$2,$C$2:$AD$2,0))</f>
        <v>0.15812100156354159</v>
      </c>
      <c r="AF40" s="384">
        <f>+AF39/AF$3</f>
        <v>0.15306842692698133</v>
      </c>
      <c r="AG40" s="384">
        <f>+AG39/AG$3</f>
        <v>0.15763067354236232</v>
      </c>
    </row>
    <row r="41" spans="1:36">
      <c r="A41" s="168"/>
      <c r="B41" s="458" t="s">
        <v>46</v>
      </c>
      <c r="C41" s="386"/>
      <c r="D41" s="384">
        <v>0.39386620495227653</v>
      </c>
      <c r="E41" s="384">
        <v>-1.8510332072478541E-2</v>
      </c>
      <c r="F41" s="384">
        <v>-0.11451683133560975</v>
      </c>
      <c r="G41" s="384">
        <v>0.20663444847234103</v>
      </c>
      <c r="H41" s="384">
        <v>8.7742581976537615E-2</v>
      </c>
      <c r="I41" s="384">
        <v>9.4846579641977069E-2</v>
      </c>
      <c r="J41" s="384">
        <v>0.12874277959739544</v>
      </c>
      <c r="K41" s="384">
        <v>0.21924192273596721</v>
      </c>
      <c r="L41" s="384">
        <v>0.13377819529489021</v>
      </c>
      <c r="M41" s="385">
        <v>0.15509292020813259</v>
      </c>
      <c r="N41" s="384"/>
      <c r="O41" s="384"/>
      <c r="P41" s="384"/>
      <c r="Q41" s="384"/>
      <c r="R41" s="385">
        <v>5.1193620373035209E-2</v>
      </c>
      <c r="S41" s="384">
        <v>0.32130464736365227</v>
      </c>
      <c r="T41" s="384">
        <v>0.43804038266805501</v>
      </c>
      <c r="U41" s="384">
        <v>0.28791425546398619</v>
      </c>
      <c r="V41" s="384">
        <v>-0.20294946924500334</v>
      </c>
      <c r="W41" s="385">
        <v>0.29033472590802445</v>
      </c>
      <c r="X41" s="384">
        <v>-4.2996124556066162E-2</v>
      </c>
      <c r="Y41" s="384">
        <v>-4.826478895501729E-2</v>
      </c>
      <c r="Z41" s="384">
        <v>-9.1703506691724668E-2</v>
      </c>
      <c r="AA41" s="384">
        <v>5.8986075436270102E-2</v>
      </c>
      <c r="AB41" s="385">
        <v>2.4894816424357424E-2</v>
      </c>
      <c r="AC41" s="385">
        <v>0.11400398769992637</v>
      </c>
      <c r="AD41" s="234"/>
      <c r="AE41" s="384">
        <f>INDEX(C41:AD41,1,MATCH(AE$2,$C$2:$AD$2,0))</f>
        <v>0.29033472590802445</v>
      </c>
      <c r="AF41" s="386">
        <f>+AF39/AE39-1</f>
        <v>4.3383402676396177E-2</v>
      </c>
      <c r="AG41" s="386">
        <f>+AG39/AF39-1</f>
        <v>0.10863977482136167</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f>+'M&amp;E'!C43+Teleco!C43</f>
        <v>163917.05255083836</v>
      </c>
      <c r="D43" s="174">
        <f>+'M&amp;E'!D43+Teleco!D43</f>
        <v>190240.720091608</v>
      </c>
      <c r="E43" s="174">
        <f>+'M&amp;E'!E43+Teleco!E43</f>
        <v>220747.91435671429</v>
      </c>
      <c r="F43" s="174">
        <f>+'M&amp;E'!F43+Teleco!F43</f>
        <v>235371.22821102312</v>
      </c>
      <c r="G43" s="174">
        <f>+'M&amp;E'!G43+Teleco!G43</f>
        <v>226270.58158533537</v>
      </c>
      <c r="H43" s="174">
        <f>+'M&amp;E'!H43+Teleco!H43</f>
        <v>245148.84375460024</v>
      </c>
      <c r="I43" s="174">
        <f>+'M&amp;E'!I43+Teleco!I43</f>
        <v>252205.34549395915</v>
      </c>
      <c r="J43" s="174">
        <f>+'M&amp;E'!J43+Teleco!J43</f>
        <v>292380.89148512471</v>
      </c>
      <c r="K43" s="174">
        <f>+'M&amp;E'!K43+Teleco!K43</f>
        <v>350437.07640067523</v>
      </c>
      <c r="L43" s="174">
        <f>+'M&amp;E'!L43+Teleco!L43</f>
        <v>396317.62344606768</v>
      </c>
      <c r="M43" s="175">
        <f>+'M&amp;E'!M43+Teleco!M43</f>
        <v>445810.6258057555</v>
      </c>
      <c r="N43" s="174">
        <f>+'M&amp;E'!N43+Teleco!N43</f>
        <v>467713.72832926176</v>
      </c>
      <c r="O43" s="174">
        <f>+'M&amp;E'!O43+Teleco!O43</f>
        <v>491087.20995503821</v>
      </c>
      <c r="P43" s="174">
        <f>+'M&amp;E'!P43+Teleco!P43</f>
        <v>515345.45469160273</v>
      </c>
      <c r="Q43" s="174">
        <f>+'M&amp;E'!Q43+Teleco!Q43</f>
        <v>533850.46476390027</v>
      </c>
      <c r="R43" s="175">
        <f>+'M&amp;E'!R43+Teleco!R43</f>
        <v>502037.74477189267</v>
      </c>
      <c r="S43" s="174">
        <f>+'M&amp;E'!S43+Teleco!S43</f>
        <v>548800.75010474131</v>
      </c>
      <c r="T43" s="174">
        <f>+'M&amp;E'!T43+Teleco!T43</f>
        <v>563799.41718414042</v>
      </c>
      <c r="U43" s="174">
        <f>+'M&amp;E'!U43+Teleco!U43</f>
        <v>569170.37053061859</v>
      </c>
      <c r="V43" s="174">
        <f>+'M&amp;E'!V43+Teleco!V43</f>
        <v>583559.53489329014</v>
      </c>
      <c r="W43" s="175">
        <f>+'M&amp;E'!W43+Teleco!W43</f>
        <v>566336.802402745</v>
      </c>
      <c r="X43" s="174">
        <f>+'M&amp;E'!X43+Teleco!X43</f>
        <v>648517.86303810321</v>
      </c>
      <c r="Y43" s="174">
        <f>+'M&amp;E'!Y43+Teleco!Y43</f>
        <v>695635.42192127788</v>
      </c>
      <c r="Z43" s="174"/>
      <c r="AA43" s="174"/>
      <c r="AB43" s="175"/>
      <c r="AC43" s="175"/>
      <c r="AE43" s="174">
        <f>+'M&amp;E'!AE43+Teleco!AE43</f>
        <v>566336.802402745</v>
      </c>
      <c r="AF43" s="174">
        <f>+'M&amp;E'!AF43+Teleco!AF43</f>
        <v>694775.83846041677</v>
      </c>
      <c r="AG43" s="268">
        <f>+'M&amp;E'!AG43+Teleco!AG43</f>
        <v>694775.83846041677</v>
      </c>
    </row>
    <row r="44" spans="1:36" ht="12.75" customHeight="1">
      <c r="B44" s="168" t="s">
        <v>40</v>
      </c>
      <c r="C44" s="174">
        <f>+'M&amp;E'!C44+Teleco!C44</f>
        <v>29098.288369058806</v>
      </c>
      <c r="D44" s="174">
        <f>+'M&amp;E'!D44+Teleco!D44</f>
        <v>36194.611947327277</v>
      </c>
      <c r="E44" s="174">
        <f>+'M&amp;E'!E44+Teleco!E44</f>
        <v>35508.770798316858</v>
      </c>
      <c r="F44" s="174">
        <f>+'M&amp;E'!F44+Teleco!F44</f>
        <v>44740.855863542551</v>
      </c>
      <c r="G44" s="174">
        <f>+'M&amp;E'!G44+Teleco!G44</f>
        <v>57653.842009337975</v>
      </c>
      <c r="H44" s="174">
        <f>+'M&amp;E'!H44+Teleco!H44</f>
        <v>78285.62184592674</v>
      </c>
      <c r="I44" s="174">
        <f>+'M&amp;E'!I44+Teleco!I44</f>
        <v>88242.974970630486</v>
      </c>
      <c r="J44" s="174">
        <f>+'M&amp;E'!J44+Teleco!J44</f>
        <v>112751.21349430838</v>
      </c>
      <c r="K44" s="174">
        <f>+'M&amp;E'!K44+Teleco!K44</f>
        <v>116412.13464412326</v>
      </c>
      <c r="L44" s="174">
        <f>+'M&amp;E'!L44+Teleco!L44</f>
        <v>123047.47762106273</v>
      </c>
      <c r="M44" s="175">
        <f>+'M&amp;E'!M44+Teleco!M44</f>
        <v>132078.30181802349</v>
      </c>
      <c r="N44" s="174">
        <f>+'M&amp;E'!N44+Teleco!N44</f>
        <v>152917.14773748355</v>
      </c>
      <c r="O44" s="174">
        <f>+'M&amp;E'!O44+Teleco!O44</f>
        <v>168655.83517110083</v>
      </c>
      <c r="P44" s="174">
        <f>+'M&amp;E'!P44+Teleco!P44</f>
        <v>192599.7794127657</v>
      </c>
      <c r="Q44" s="174">
        <f>+'M&amp;E'!Q44+Teleco!Q44</f>
        <v>215587.56819517619</v>
      </c>
      <c r="R44" s="175">
        <f>+'M&amp;E'!R44+Teleco!R44</f>
        <v>182364.02718773283</v>
      </c>
      <c r="S44" s="174">
        <f>+'M&amp;E'!S44+Teleco!S44</f>
        <v>219149.6264611079</v>
      </c>
      <c r="T44" s="174">
        <f>+'M&amp;E'!T44+Teleco!T44</f>
        <v>201273.85460650199</v>
      </c>
      <c r="U44" s="174">
        <f>+'M&amp;E'!U44+Teleco!U44</f>
        <v>184977.73224396791</v>
      </c>
      <c r="V44" s="174">
        <f>+'M&amp;E'!V44+Teleco!V44</f>
        <v>190442.8382383686</v>
      </c>
      <c r="W44" s="175">
        <f>+'M&amp;E'!W44+Teleco!W44</f>
        <v>198865.08233653195</v>
      </c>
      <c r="X44" s="174">
        <f>+'M&amp;E'!X44+Teleco!X44</f>
        <v>194209.48667813215</v>
      </c>
      <c r="Y44" s="174">
        <f>+'M&amp;E'!Y44+Teleco!Y44</f>
        <v>199141.55598791689</v>
      </c>
      <c r="Z44" s="174"/>
      <c r="AA44" s="174"/>
      <c r="AB44" s="175"/>
      <c r="AC44" s="175"/>
      <c r="AE44" s="174">
        <f>+'M&amp;E'!AE44+Teleco!AE44</f>
        <v>198865.08233653195</v>
      </c>
      <c r="AF44" s="456">
        <f>+'M&amp;E'!AF44+Teleco!AF44</f>
        <v>204628.67859415268</v>
      </c>
      <c r="AG44" s="292">
        <f>+'M&amp;E'!AG44+Teleco!AG44</f>
        <v>204628.67859415268</v>
      </c>
    </row>
    <row r="45" spans="1:36" ht="12.75" customHeight="1">
      <c r="M45" s="185"/>
      <c r="R45" s="185"/>
      <c r="W45" s="185"/>
      <c r="AB45" s="185"/>
      <c r="AC45" s="185"/>
    </row>
  </sheetData>
  <mergeCells count="1">
    <mergeCell ref="AI1:AJ1"/>
  </mergeCells>
  <pageMargins left="0.7" right="0.7" top="0.75" bottom="0.75" header="0.3" footer="0.3"/>
  <pageSetup orientation="portrait" horizontalDpi="90" verticalDpi="90"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U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69</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141000.04328916894</v>
      </c>
      <c r="D3" s="179">
        <v>160950.00777164046</v>
      </c>
      <c r="E3" s="179">
        <v>181771.77065241899</v>
      </c>
      <c r="F3" s="179">
        <v>179344.9886569446</v>
      </c>
      <c r="G3" s="179">
        <v>193293.0532772248</v>
      </c>
      <c r="H3" s="179">
        <v>230782.18943948345</v>
      </c>
      <c r="I3" s="179">
        <v>248928.88237378091</v>
      </c>
      <c r="J3" s="179">
        <v>268901.68318596238</v>
      </c>
      <c r="K3" s="179">
        <v>292234.11190789437</v>
      </c>
      <c r="L3" s="179">
        <v>307144.38230400422</v>
      </c>
      <c r="M3" s="180">
        <v>360269.37658494629</v>
      </c>
      <c r="N3" s="179">
        <v>96344.097888275501</v>
      </c>
      <c r="O3" s="179">
        <v>100863.43770536964</v>
      </c>
      <c r="P3" s="179">
        <v>102076.41792838438</v>
      </c>
      <c r="Q3" s="179">
        <v>114754.39296769582</v>
      </c>
      <c r="R3" s="180">
        <v>413911.34922784881</v>
      </c>
      <c r="S3" s="179">
        <v>111463.8833108382</v>
      </c>
      <c r="T3" s="179">
        <v>114878.08635757834</v>
      </c>
      <c r="U3" s="179">
        <v>116227.05440050982</v>
      </c>
      <c r="V3" s="179">
        <v>136025.8563711415</v>
      </c>
      <c r="W3" s="180">
        <v>480695.51389860769</v>
      </c>
      <c r="X3" s="179">
        <v>122006.81615212456</v>
      </c>
      <c r="Y3" s="179">
        <v>130672.03275265239</v>
      </c>
      <c r="Z3" s="179">
        <v>132080.65618401859</v>
      </c>
      <c r="AA3" s="179">
        <v>148599.1448797058</v>
      </c>
      <c r="AB3" s="180">
        <v>530782.86040501145</v>
      </c>
      <c r="AC3" s="180">
        <v>592846.64761297463</v>
      </c>
      <c r="AE3" s="179">
        <f>INDEX(C3:AD3,1,MATCH(AE$2,$C$2:$AD$2,0))</f>
        <v>480695.51389860769</v>
      </c>
      <c r="AF3" s="179">
        <f>+AE3*(1+AF4)</f>
        <v>533572.02042745461</v>
      </c>
      <c r="AG3" s="179">
        <f>+AF3*(1+AG4)</f>
        <v>597600.66287874919</v>
      </c>
      <c r="AI3" s="245">
        <f>+AF3/AB3-1</f>
        <v>5.2548042344753298E-3</v>
      </c>
      <c r="AJ3" s="245">
        <f>+AG3/AC3-1</f>
        <v>8.0189628884907993E-3</v>
      </c>
    </row>
    <row r="4" spans="1:37" s="234" customFormat="1" ht="12.75" customHeight="1">
      <c r="A4" s="278"/>
      <c r="B4" s="458" t="s">
        <v>60</v>
      </c>
      <c r="C4" s="386"/>
      <c r="D4" s="384">
        <v>0.14079136833051598</v>
      </c>
      <c r="E4" s="384">
        <v>0.12806542424363276</v>
      </c>
      <c r="F4" s="384">
        <v>-1.3350708895909058E-2</v>
      </c>
      <c r="G4" s="384">
        <v>7.7638612735199786E-2</v>
      </c>
      <c r="H4" s="384">
        <v>0.19394973345726485</v>
      </c>
      <c r="I4" s="384">
        <v>7.8631253903828524E-2</v>
      </c>
      <c r="J4" s="384">
        <v>8.0234967600871565E-2</v>
      </c>
      <c r="K4" s="384">
        <v>8.6769366578476115E-2</v>
      </c>
      <c r="L4" s="384">
        <v>5.1021663072684742E-2</v>
      </c>
      <c r="M4" s="385">
        <v>0.17296423878057521</v>
      </c>
      <c r="N4" s="384"/>
      <c r="O4" s="384"/>
      <c r="P4" s="384"/>
      <c r="Q4" s="384"/>
      <c r="R4" s="385">
        <v>0.14889406685459572</v>
      </c>
      <c r="S4" s="384">
        <v>0.15693525347132531</v>
      </c>
      <c r="T4" s="384">
        <v>0.13894676773903591</v>
      </c>
      <c r="U4" s="384">
        <v>0.13862787075907534</v>
      </c>
      <c r="V4" s="384">
        <v>0.18536513377255859</v>
      </c>
      <c r="W4" s="385">
        <v>0.16134895744063238</v>
      </c>
      <c r="X4" s="384">
        <v>9.4586089485913627E-2</v>
      </c>
      <c r="Y4" s="384">
        <v>0.13748441409367307</v>
      </c>
      <c r="Z4" s="384">
        <v>0.13640199233543715</v>
      </c>
      <c r="AA4" s="384">
        <v>9.2433077386835594E-2</v>
      </c>
      <c r="AB4" s="385">
        <v>0.10419765747380905</v>
      </c>
      <c r="AC4" s="385">
        <f>+AC3/AB3-1</f>
        <v>0.1169287703838171</v>
      </c>
      <c r="AE4" s="384">
        <f>INDEX(C4:AD4,1,MATCH(AE$2,$C$2:$AD$2,0))</f>
        <v>0.16134895744063238</v>
      </c>
      <c r="AF4" s="476">
        <v>0.11</v>
      </c>
      <c r="AG4" s="476">
        <v>0.12</v>
      </c>
    </row>
    <row r="5" spans="1:37" s="187" customFormat="1" ht="12.75" customHeight="1">
      <c r="A5" s="313"/>
      <c r="B5" s="458" t="s">
        <v>93</v>
      </c>
      <c r="C5" s="384"/>
      <c r="D5" s="384"/>
      <c r="E5" s="384"/>
      <c r="F5" s="384"/>
      <c r="G5" s="384"/>
      <c r="H5" s="384"/>
      <c r="I5" s="384"/>
      <c r="J5" s="384"/>
      <c r="K5" s="384"/>
      <c r="L5" s="384"/>
      <c r="M5" s="385"/>
      <c r="N5" s="384"/>
      <c r="O5" s="384">
        <v>4.6908320448803664E-2</v>
      </c>
      <c r="P5" s="384">
        <v>1.2025965509503633E-2</v>
      </c>
      <c r="Q5" s="384">
        <v>0.12420082225265938</v>
      </c>
      <c r="R5" s="385"/>
      <c r="S5" s="384">
        <v>-2.8674367680058488E-2</v>
      </c>
      <c r="T5" s="384">
        <v>3.0630576876807591E-2</v>
      </c>
      <c r="U5" s="384">
        <v>1.1742605449855503E-2</v>
      </c>
      <c r="V5" s="384">
        <v>0.17034589814525014</v>
      </c>
      <c r="W5" s="385"/>
      <c r="X5" s="384">
        <v>-0.10306158397390652</v>
      </c>
      <c r="Y5" s="384">
        <v>7.1022397549687533E-2</v>
      </c>
      <c r="Z5" s="384">
        <v>1.0779838667028141E-2</v>
      </c>
      <c r="AA5" s="384">
        <v>0.12506364802331982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34121.198221335595</v>
      </c>
      <c r="D7" s="466">
        <f t="shared" si="1"/>
        <v>41897.368754170537</v>
      </c>
      <c r="E7" s="466">
        <f t="shared" si="1"/>
        <v>46457.171094240184</v>
      </c>
      <c r="F7" s="466">
        <f t="shared" si="1"/>
        <v>45704.663152694273</v>
      </c>
      <c r="G7" s="466">
        <f t="shared" si="1"/>
        <v>53224.810811038667</v>
      </c>
      <c r="H7" s="466">
        <f t="shared" si="1"/>
        <v>72516.179721041597</v>
      </c>
      <c r="I7" s="466">
        <f t="shared" si="1"/>
        <v>81363.47155803944</v>
      </c>
      <c r="J7" s="466">
        <f t="shared" si="1"/>
        <v>87169.76578470174</v>
      </c>
      <c r="K7" s="466">
        <f t="shared" si="1"/>
        <v>91132.276501654589</v>
      </c>
      <c r="L7" s="466">
        <f t="shared" si="1"/>
        <v>100615.07030286308</v>
      </c>
      <c r="M7" s="482">
        <f t="shared" si="1"/>
        <v>126161.11577968145</v>
      </c>
      <c r="N7" s="466">
        <f t="shared" si="1"/>
        <v>31118.363938006958</v>
      </c>
      <c r="O7" s="466">
        <f t="shared" si="1"/>
        <v>30526.270189771305</v>
      </c>
      <c r="P7" s="466">
        <f t="shared" si="1"/>
        <v>34042.009315340707</v>
      </c>
      <c r="Q7" s="466">
        <f t="shared" si="1"/>
        <v>37358.661459193245</v>
      </c>
      <c r="R7" s="482">
        <f t="shared" si="1"/>
        <v>133700.70158472267</v>
      </c>
      <c r="S7" s="466">
        <f t="shared" si="1"/>
        <v>35797.052179658829</v>
      </c>
      <c r="T7" s="466">
        <f t="shared" si="1"/>
        <v>33785.437058200558</v>
      </c>
      <c r="U7" s="466">
        <f t="shared" si="1"/>
        <v>38037.977124364705</v>
      </c>
      <c r="V7" s="466">
        <f t="shared" si="1"/>
        <v>42948.021765930702</v>
      </c>
      <c r="W7" s="482">
        <f t="shared" si="1"/>
        <v>150951.69965802171</v>
      </c>
      <c r="X7" s="466">
        <f t="shared" si="1"/>
        <v>36075.423551007378</v>
      </c>
      <c r="Y7" s="466">
        <f t="shared" si="1"/>
        <v>40340.022747767274</v>
      </c>
      <c r="Z7" s="466"/>
      <c r="AA7" s="466"/>
      <c r="AB7" s="482"/>
      <c r="AC7" s="482"/>
      <c r="AE7" s="466"/>
      <c r="AF7" s="466"/>
      <c r="AG7" s="466"/>
    </row>
    <row r="8" spans="1:37" s="234" customFormat="1" ht="12.75" customHeight="1">
      <c r="A8" s="278"/>
      <c r="B8" s="458" t="s">
        <v>58</v>
      </c>
      <c r="C8" s="386">
        <f t="shared" ref="C8:Y8" si="2">+C7/C3</f>
        <v>0.24199423933053962</v>
      </c>
      <c r="D8" s="384">
        <f t="shared" si="2"/>
        <v>0.26031293402368438</v>
      </c>
      <c r="E8" s="384">
        <f t="shared" si="2"/>
        <v>0.25557968064840403</v>
      </c>
      <c r="F8" s="384">
        <f t="shared" si="2"/>
        <v>0.25484215363340457</v>
      </c>
      <c r="G8" s="384">
        <f t="shared" si="2"/>
        <v>0.27535811509326497</v>
      </c>
      <c r="H8" s="384">
        <f t="shared" si="2"/>
        <v>0.31421913405521729</v>
      </c>
      <c r="I8" s="384">
        <f t="shared" si="2"/>
        <v>0.32685428377036435</v>
      </c>
      <c r="J8" s="384">
        <f t="shared" si="2"/>
        <v>0.32416965469278369</v>
      </c>
      <c r="K8" s="384">
        <f t="shared" si="2"/>
        <v>0.31184681318236196</v>
      </c>
      <c r="L8" s="384">
        <f t="shared" si="2"/>
        <v>0.32758232316707869</v>
      </c>
      <c r="M8" s="385">
        <f t="shared" si="2"/>
        <v>0.3501855111183298</v>
      </c>
      <c r="N8" s="384">
        <f t="shared" si="2"/>
        <v>0.32299190734125788</v>
      </c>
      <c r="O8" s="384">
        <f t="shared" si="2"/>
        <v>0.30264951189687822</v>
      </c>
      <c r="P8" s="384">
        <f t="shared" si="2"/>
        <v>0.33349533620217925</v>
      </c>
      <c r="Q8" s="384">
        <f t="shared" si="2"/>
        <v>0.32555321406919885</v>
      </c>
      <c r="R8" s="385">
        <f t="shared" si="2"/>
        <v>0.3230177230804161</v>
      </c>
      <c r="S8" s="384">
        <f t="shared" si="2"/>
        <v>0.3211538223536673</v>
      </c>
      <c r="T8" s="384">
        <f t="shared" si="2"/>
        <v>0.29409818816999977</v>
      </c>
      <c r="U8" s="384">
        <f t="shared" si="2"/>
        <v>0.32727300300744655</v>
      </c>
      <c r="V8" s="384">
        <f t="shared" si="2"/>
        <v>0.31573425017629453</v>
      </c>
      <c r="W8" s="385">
        <f t="shared" si="2"/>
        <v>0.31402768549627386</v>
      </c>
      <c r="X8" s="384">
        <f t="shared" si="2"/>
        <v>0.29568367316483884</v>
      </c>
      <c r="Y8" s="384">
        <f t="shared" si="2"/>
        <v>0.30871198601560323</v>
      </c>
      <c r="Z8" s="384"/>
      <c r="AA8" s="384"/>
      <c r="AB8" s="385"/>
      <c r="AC8" s="385"/>
      <c r="AE8" s="384"/>
      <c r="AF8" s="384"/>
      <c r="AG8" s="384"/>
    </row>
    <row r="9" spans="1:37" s="187" customFormat="1" ht="12.75" customHeight="1">
      <c r="A9" s="313"/>
      <c r="B9" s="465" t="s">
        <v>56</v>
      </c>
      <c r="C9" s="384"/>
      <c r="D9" s="384">
        <f t="shared" ref="D9:M9" si="3">+(D7-C7)/(D$3-C$3)</f>
        <v>0.38978367804450259</v>
      </c>
      <c r="E9" s="384">
        <f t="shared" si="3"/>
        <v>0.21899213655338473</v>
      </c>
      <c r="F9" s="384">
        <f t="shared" si="3"/>
        <v>0.31008468949795809</v>
      </c>
      <c r="G9" s="384">
        <f t="shared" si="3"/>
        <v>0.53915348566784338</v>
      </c>
      <c r="H9" s="384">
        <f t="shared" si="3"/>
        <v>0.51458558091354689</v>
      </c>
      <c r="I9" s="384">
        <f t="shared" si="3"/>
        <v>0.48754292966937013</v>
      </c>
      <c r="J9" s="384">
        <f t="shared" si="3"/>
        <v>0.29071006521634291</v>
      </c>
      <c r="K9" s="384">
        <f t="shared" si="3"/>
        <v>0.16982847195963666</v>
      </c>
      <c r="L9" s="384">
        <f t="shared" si="3"/>
        <v>0.63599073318499943</v>
      </c>
      <c r="M9" s="385">
        <f t="shared" si="3"/>
        <v>0.4808667901538522</v>
      </c>
      <c r="N9" s="384"/>
      <c r="O9" s="384"/>
      <c r="P9" s="384"/>
      <c r="Q9" s="384"/>
      <c r="R9" s="385">
        <f t="shared" ref="R9:Y9" si="4">+(R7-M7)/(R$3-M$3)</f>
        <v>0.14055385053105052</v>
      </c>
      <c r="S9" s="384">
        <f t="shared" si="4"/>
        <v>0.30944144449762084</v>
      </c>
      <c r="T9" s="384">
        <f t="shared" si="4"/>
        <v>0.232554304378912</v>
      </c>
      <c r="U9" s="384">
        <f t="shared" si="4"/>
        <v>0.28238784996670896</v>
      </c>
      <c r="V9" s="384">
        <f t="shared" si="4"/>
        <v>0.26276331819427423</v>
      </c>
      <c r="W9" s="385">
        <f t="shared" si="4"/>
        <v>0.25830970797261915</v>
      </c>
      <c r="X9" s="384">
        <f t="shared" si="4"/>
        <v>2.6403599030664394E-2</v>
      </c>
      <c r="Y9" s="384">
        <f t="shared" si="4"/>
        <v>0.41500620083217565</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10115.246007756956</v>
      </c>
      <c r="D11" s="174">
        <v>12406.833015571146</v>
      </c>
      <c r="E11" s="174">
        <v>13453.139732780417</v>
      </c>
      <c r="F11" s="174">
        <v>13916.497747954489</v>
      </c>
      <c r="G11" s="174">
        <v>14283.02586568784</v>
      </c>
      <c r="H11" s="174">
        <v>23142.693399212272</v>
      </c>
      <c r="I11" s="174">
        <v>28152.147182863115</v>
      </c>
      <c r="J11" s="174">
        <v>29143.256262209074</v>
      </c>
      <c r="K11" s="174">
        <v>23067.756616037565</v>
      </c>
      <c r="L11" s="174">
        <v>24633.220042399153</v>
      </c>
      <c r="M11" s="175">
        <v>33419.551202595751</v>
      </c>
      <c r="N11" s="174">
        <v>9254.9374216378619</v>
      </c>
      <c r="O11" s="174">
        <v>9811.0158618932965</v>
      </c>
      <c r="P11" s="174">
        <v>10055.906785184225</v>
      </c>
      <c r="Q11" s="174">
        <v>10406.989126961946</v>
      </c>
      <c r="R11" s="175">
        <v>39402.770520984821</v>
      </c>
      <c r="S11" s="174">
        <v>10681.98338512597</v>
      </c>
      <c r="T11" s="174">
        <v>11011.293961267605</v>
      </c>
      <c r="U11" s="174">
        <v>11283.120831212678</v>
      </c>
      <c r="V11" s="174">
        <v>12644.932539437177</v>
      </c>
      <c r="W11" s="175">
        <v>45622.740502606212</v>
      </c>
      <c r="X11" s="174">
        <v>12677.995789825929</v>
      </c>
      <c r="Y11" s="174">
        <v>13336.754244774311</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24005.952213578643</v>
      </c>
      <c r="D13" s="176">
        <v>29490.535738599392</v>
      </c>
      <c r="E13" s="176">
        <v>33004.031361459769</v>
      </c>
      <c r="F13" s="176">
        <v>31788.165404739782</v>
      </c>
      <c r="G13" s="176">
        <v>38941.784945350832</v>
      </c>
      <c r="H13" s="176">
        <v>49373.486321829325</v>
      </c>
      <c r="I13" s="176">
        <v>53211.324375176329</v>
      </c>
      <c r="J13" s="176">
        <v>58026.50952249267</v>
      </c>
      <c r="K13" s="176">
        <v>68064.519885617017</v>
      </c>
      <c r="L13" s="176">
        <v>75981.850260463936</v>
      </c>
      <c r="M13" s="177">
        <v>92741.564577085694</v>
      </c>
      <c r="N13" s="176">
        <v>21863.426516369098</v>
      </c>
      <c r="O13" s="176">
        <v>20715.254327878007</v>
      </c>
      <c r="P13" s="176">
        <v>23986.10253015648</v>
      </c>
      <c r="Q13" s="176">
        <v>26951.672332231297</v>
      </c>
      <c r="R13" s="177">
        <v>94297.931063737866</v>
      </c>
      <c r="S13" s="176">
        <v>25115.068794532857</v>
      </c>
      <c r="T13" s="176">
        <v>22774.143096932952</v>
      </c>
      <c r="U13" s="176">
        <v>26754.856293152028</v>
      </c>
      <c r="V13" s="176">
        <v>30303.089226493525</v>
      </c>
      <c r="W13" s="177">
        <v>105328.95915541549</v>
      </c>
      <c r="X13" s="176">
        <v>23397.427761181447</v>
      </c>
      <c r="Y13" s="176">
        <v>27003.268502992967</v>
      </c>
      <c r="Z13" s="176">
        <v>28703.038943872685</v>
      </c>
      <c r="AA13" s="176">
        <v>32706.065744708056</v>
      </c>
      <c r="AB13" s="177">
        <v>112599.30429930353</v>
      </c>
      <c r="AC13" s="177">
        <v>131182.7438219816</v>
      </c>
      <c r="AE13" s="176">
        <f>INDEX(C13:AD13,1,MATCH(AE$2,$C$2:$AD$2,0))</f>
        <v>105328.95915541549</v>
      </c>
      <c r="AF13" s="481">
        <f>+AF3*AF14</f>
        <v>114717.98439190273</v>
      </c>
      <c r="AG13" s="481">
        <f>+AG3*AG14</f>
        <v>132667.34715908233</v>
      </c>
      <c r="AI13" s="245">
        <f>+AF13/AB13-1</f>
        <v>1.881610286833979E-2</v>
      </c>
      <c r="AJ13" s="245">
        <f>+AG13/AC13-1</f>
        <v>1.1317062700833436E-2</v>
      </c>
    </row>
    <row r="14" spans="1:37" s="234" customFormat="1" ht="12.75" customHeight="1">
      <c r="A14" s="278"/>
      <c r="B14" s="458" t="s">
        <v>57</v>
      </c>
      <c r="C14" s="386">
        <v>0.17565170032702052</v>
      </c>
      <c r="D14" s="386">
        <v>0.18888747047895837</v>
      </c>
      <c r="E14" s="386">
        <v>0.18195342574741163</v>
      </c>
      <c r="F14" s="386">
        <v>0.18344849264103399</v>
      </c>
      <c r="G14" s="386">
        <v>0.20318243785696835</v>
      </c>
      <c r="H14" s="386">
        <v>0.214023327927791</v>
      </c>
      <c r="I14" s="386">
        <v>0.21399208174260437</v>
      </c>
      <c r="J14" s="386">
        <v>0.21579080069336606</v>
      </c>
      <c r="K14" s="386">
        <v>0.23291093377582636</v>
      </c>
      <c r="L14" s="386">
        <v>0.24738153988197936</v>
      </c>
      <c r="M14" s="459">
        <v>0.25742283581302</v>
      </c>
      <c r="N14" s="386">
        <v>0.22693062673878381</v>
      </c>
      <c r="O14" s="386">
        <v>0.20537922164014438</v>
      </c>
      <c r="P14" s="386">
        <v>0.23498182064916157</v>
      </c>
      <c r="Q14" s="386">
        <v>0.23486397021696925</v>
      </c>
      <c r="R14" s="459">
        <v>0.2278215643027198</v>
      </c>
      <c r="S14" s="386">
        <v>0.22532023870453824</v>
      </c>
      <c r="T14" s="386">
        <v>0.19824619141064387</v>
      </c>
      <c r="U14" s="386">
        <v>0.23019473762930251</v>
      </c>
      <c r="V14" s="386">
        <v>0.22277447858010663</v>
      </c>
      <c r="W14" s="459">
        <v>0.21911783261957454</v>
      </c>
      <c r="X14" s="386">
        <v>0.19177148047210982</v>
      </c>
      <c r="Y14" s="386">
        <v>0.20664918065602567</v>
      </c>
      <c r="Z14" s="386">
        <v>0.2173144786915866</v>
      </c>
      <c r="AA14" s="386">
        <v>0.22009592162313127</v>
      </c>
      <c r="AB14" s="459">
        <v>0.2121381692946625</v>
      </c>
      <c r="AC14" s="459">
        <f>+AC13/AC3</f>
        <v>0.22127601522277821</v>
      </c>
      <c r="AE14" s="386">
        <f>INDEX(C14:AD14,1,MATCH(AE$2,$C$2:$AD$2,0))</f>
        <v>0.21911783261957454</v>
      </c>
      <c r="AF14" s="476">
        <v>0.215</v>
      </c>
      <c r="AG14" s="476">
        <v>0.222</v>
      </c>
    </row>
    <row r="15" spans="1:37" s="187" customFormat="1" ht="12.75" customHeight="1">
      <c r="A15" s="313"/>
      <c r="B15" s="458" t="s">
        <v>56</v>
      </c>
      <c r="C15" s="384"/>
      <c r="D15" s="384">
        <f t="shared" ref="D15:M15" si="5">+(D13-C13)/(D$3-C$3)</f>
        <v>0.27491695686173401</v>
      </c>
      <c r="E15" s="384">
        <f t="shared" si="5"/>
        <v>0.16874150584549391</v>
      </c>
      <c r="F15" s="384">
        <f t="shared" si="5"/>
        <v>0.50101985221062584</v>
      </c>
      <c r="G15" s="384">
        <f t="shared" si="5"/>
        <v>0.5128754228891248</v>
      </c>
      <c r="H15" s="384">
        <f t="shared" si="5"/>
        <v>0.27825931574759449</v>
      </c>
      <c r="I15" s="384">
        <f t="shared" si="5"/>
        <v>0.21148966741446568</v>
      </c>
      <c r="J15" s="384">
        <f t="shared" si="5"/>
        <v>0.24108712606694332</v>
      </c>
      <c r="K15" s="384">
        <f t="shared" si="5"/>
        <v>0.43021712324738948</v>
      </c>
      <c r="L15" s="384">
        <f t="shared" si="5"/>
        <v>0.53099844365750637</v>
      </c>
      <c r="M15" s="385">
        <f t="shared" si="5"/>
        <v>0.31547700933370443</v>
      </c>
      <c r="N15" s="384"/>
      <c r="O15" s="384"/>
      <c r="P15" s="384"/>
      <c r="Q15" s="384"/>
      <c r="R15" s="385">
        <f t="shared" ref="R15:AB15" si="6">+(R13-M13)/(R$3-M$3)</f>
        <v>2.9013968166550979E-2</v>
      </c>
      <c r="S15" s="384">
        <f t="shared" si="6"/>
        <v>0.21505875826196941</v>
      </c>
      <c r="T15" s="384">
        <f t="shared" si="6"/>
        <v>0.14690976706936315</v>
      </c>
      <c r="U15" s="384">
        <f t="shared" si="6"/>
        <v>0.19566284304240056</v>
      </c>
      <c r="V15" s="384">
        <f t="shared" si="6"/>
        <v>0.15755459935677693</v>
      </c>
      <c r="W15" s="385">
        <f t="shared" si="6"/>
        <v>0.16517430660486357</v>
      </c>
      <c r="X15" s="384">
        <f t="shared" si="6"/>
        <v>-0.16291871144479725</v>
      </c>
      <c r="Y15" s="384">
        <f t="shared" si="6"/>
        <v>0.26776875774246212</v>
      </c>
      <c r="Z15" s="384">
        <f t="shared" si="6"/>
        <v>0.12288580710707614</v>
      </c>
      <c r="AA15" s="384">
        <f t="shared" si="6"/>
        <v>0.19111758364390863</v>
      </c>
      <c r="AB15" s="385">
        <f t="shared" si="6"/>
        <v>0.14515333015212767</v>
      </c>
      <c r="AC15" s="385">
        <f>+(AC13-AB13)/(AC$3-AB$3)</f>
        <v>0.29942483948665138</v>
      </c>
      <c r="AD15" s="311"/>
      <c r="AE15" s="384">
        <f>INDEX(C15:AD15,1,MATCH(AE$2,$C$2:$AD$2,0))</f>
        <v>0.16517430660486357</v>
      </c>
      <c r="AF15" s="384">
        <f>+(AF13-AE13)/(AF$3-AE$3)</f>
        <v>0.17756515800386766</v>
      </c>
      <c r="AG15" s="384">
        <f>+(AG13-AF13)/(AG$3-AF$3)</f>
        <v>0.2803333333333336</v>
      </c>
      <c r="AH15" s="311"/>
      <c r="AI15" s="311"/>
      <c r="AJ15" s="311"/>
      <c r="AK15" s="311"/>
    </row>
    <row r="16" spans="1:37" ht="12.75" customHeight="1">
      <c r="M16" s="185"/>
      <c r="R16" s="185"/>
      <c r="W16" s="185"/>
      <c r="AB16" s="185"/>
      <c r="AC16" s="185"/>
    </row>
    <row r="17" spans="1:37" ht="12.75" customHeight="1">
      <c r="A17" s="286"/>
      <c r="B17" s="168" t="s">
        <v>35</v>
      </c>
      <c r="C17" s="174">
        <v>6409.9917563101135</v>
      </c>
      <c r="D17" s="174">
        <v>6682.8612224008411</v>
      </c>
      <c r="E17" s="174">
        <v>6913.762686971766</v>
      </c>
      <c r="F17" s="174">
        <v>6015.5287314768311</v>
      </c>
      <c r="G17" s="174">
        <v>5522.6015575510419</v>
      </c>
      <c r="H17" s="174">
        <v>6086.0611996468524</v>
      </c>
      <c r="I17" s="174">
        <v>6101.7726703956641</v>
      </c>
      <c r="J17" s="174">
        <v>6294.8230996778448</v>
      </c>
      <c r="K17" s="174">
        <v>6646.2673670805989</v>
      </c>
      <c r="L17" s="174">
        <v>7042.1479985370479</v>
      </c>
      <c r="M17" s="175">
        <v>8325.7101346513573</v>
      </c>
      <c r="N17" s="174">
        <v>2190.7278860221604</v>
      </c>
      <c r="O17" s="174">
        <v>2267.3077779276168</v>
      </c>
      <c r="P17" s="174">
        <v>2319.6233313787334</v>
      </c>
      <c r="Q17" s="174">
        <v>2383.8316203645595</v>
      </c>
      <c r="R17" s="175">
        <v>9164.5624629375216</v>
      </c>
      <c r="S17" s="174">
        <v>2466.310930230321</v>
      </c>
      <c r="T17" s="174">
        <v>2580.3539174437478</v>
      </c>
      <c r="U17" s="174">
        <v>2639.4996623937895</v>
      </c>
      <c r="V17" s="174">
        <v>2893.0955350360055</v>
      </c>
      <c r="W17" s="175">
        <v>10544.24970041823</v>
      </c>
      <c r="X17" s="174">
        <v>2790.3722965188358</v>
      </c>
      <c r="Y17" s="174">
        <v>3058.7426282816477</v>
      </c>
      <c r="Z17" s="174"/>
      <c r="AA17" s="174"/>
      <c r="AB17" s="175"/>
      <c r="AC17" s="175"/>
      <c r="AE17" s="174">
        <f>INDEX(C17:AD17,1,MATCH(AE$2,$C$2:$AD$2,0))</f>
        <v>10544.24970041823</v>
      </c>
      <c r="AF17" s="174">
        <f>+AF43*AF18</f>
        <v>14543.430966147649</v>
      </c>
      <c r="AG17" s="174">
        <f>+AG43*AG18</f>
        <v>14861.362949366145</v>
      </c>
    </row>
    <row r="18" spans="1:37" s="187" customFormat="1" ht="12.75" customHeight="1">
      <c r="A18" s="313"/>
      <c r="B18" s="458" t="s">
        <v>55</v>
      </c>
      <c r="C18" s="384">
        <v>7.5636010663675382E-2</v>
      </c>
      <c r="D18" s="384">
        <v>7.4306166550880445E-2</v>
      </c>
      <c r="E18" s="384">
        <v>7.0160956842140368E-2</v>
      </c>
      <c r="F18" s="384">
        <v>6.7279129240311944E-2</v>
      </c>
      <c r="G18" s="384">
        <v>6.2472095397736842E-2</v>
      </c>
      <c r="H18" s="384">
        <v>5.986582140872785E-2</v>
      </c>
      <c r="I18" s="384">
        <v>5.6318943484890235E-2</v>
      </c>
      <c r="J18" s="384">
        <v>5.1385114306273454E-2</v>
      </c>
      <c r="K18" s="384">
        <v>4.9664558035117858E-2</v>
      </c>
      <c r="L18" s="384">
        <v>4.8821324082119755E-2</v>
      </c>
      <c r="M18" s="385">
        <v>4.5581713702837173E-2</v>
      </c>
      <c r="N18" s="384">
        <v>4.4561935710525302E-2</v>
      </c>
      <c r="O18" s="384">
        <v>4.4854590989602434E-2</v>
      </c>
      <c r="P18" s="384">
        <v>4.4403551432378584E-2</v>
      </c>
      <c r="Q18" s="384">
        <v>4.514998165496014E-2</v>
      </c>
      <c r="R18" s="385">
        <v>4.4751965695647995E-2</v>
      </c>
      <c r="S18" s="384">
        <v>4.4446116292190092E-2</v>
      </c>
      <c r="T18" s="384">
        <v>4.5957350850702641E-2</v>
      </c>
      <c r="U18" s="384">
        <v>4.6617146036530208E-2</v>
      </c>
      <c r="V18" s="384">
        <v>4.652600720439827E-2</v>
      </c>
      <c r="W18" s="385">
        <v>4.5962607709630787E-2</v>
      </c>
      <c r="X18" s="384">
        <v>3.8053216246800449E-2</v>
      </c>
      <c r="Y18" s="384">
        <v>3.9278213550414116E-2</v>
      </c>
      <c r="Z18" s="384"/>
      <c r="AA18" s="384"/>
      <c r="AB18" s="385"/>
      <c r="AC18" s="385"/>
      <c r="AD18" s="311"/>
      <c r="AE18" s="384">
        <f>+AE17/AE43</f>
        <v>4.5743843758408217E-2</v>
      </c>
      <c r="AF18" s="476">
        <f>+AE18</f>
        <v>4.5743843758408217E-2</v>
      </c>
      <c r="AG18" s="476">
        <f>+AF18+0.1%</f>
        <v>4.6743843758408218E-2</v>
      </c>
      <c r="AH18" s="311"/>
      <c r="AI18" s="311"/>
      <c r="AJ18" s="311"/>
      <c r="AK18" s="311"/>
    </row>
    <row r="19" spans="1:37" ht="12.75" customHeight="1">
      <c r="A19" s="286"/>
      <c r="B19" s="168" t="s">
        <v>34</v>
      </c>
      <c r="C19" s="174">
        <v>1027.6849355096306</v>
      </c>
      <c r="D19" s="174">
        <v>1492.8872283268979</v>
      </c>
      <c r="E19" s="174">
        <v>977.44219520791421</v>
      </c>
      <c r="F19" s="174">
        <v>563.22649523719713</v>
      </c>
      <c r="G19" s="174">
        <v>753.78602083619614</v>
      </c>
      <c r="H19" s="174">
        <v>1079.0242687237717</v>
      </c>
      <c r="I19" s="174">
        <v>1020.2073750243241</v>
      </c>
      <c r="J19" s="174">
        <v>1201.5823188481584</v>
      </c>
      <c r="K19" s="174">
        <v>1127.2184592853046</v>
      </c>
      <c r="L19" s="174">
        <v>1321.8882742030862</v>
      </c>
      <c r="M19" s="175">
        <v>1565.6031531017966</v>
      </c>
      <c r="N19" s="174">
        <v>438.17282256673354</v>
      </c>
      <c r="O19" s="174">
        <v>441.81074720711774</v>
      </c>
      <c r="P19" s="174">
        <v>493.00176382565138</v>
      </c>
      <c r="Q19" s="174">
        <v>578.30674691151592</v>
      </c>
      <c r="R19" s="175">
        <v>1803.3384933288262</v>
      </c>
      <c r="S19" s="174">
        <v>565.89662505185834</v>
      </c>
      <c r="T19" s="174">
        <v>604.29442428841367</v>
      </c>
      <c r="U19" s="174">
        <v>669.43096808924588</v>
      </c>
      <c r="V19" s="174">
        <v>854.03847103909914</v>
      </c>
      <c r="W19" s="175">
        <v>2759.6982633602961</v>
      </c>
      <c r="X19" s="174">
        <v>771.18715082434665</v>
      </c>
      <c r="Y19" s="174">
        <v>915.84336025366508</v>
      </c>
      <c r="Z19" s="174"/>
      <c r="AA19" s="174"/>
      <c r="AB19" s="175"/>
      <c r="AC19" s="175"/>
      <c r="AE19" s="174">
        <f>INDEX(C19:AD19,1,MATCH(AE$2,$C$2:$AD$2,0))</f>
        <v>2759.6982633602961</v>
      </c>
      <c r="AF19" s="174">
        <f>+AF20*AF44</f>
        <v>3116.9897737904598</v>
      </c>
      <c r="AG19" s="174">
        <f>+AG20*AG44</f>
        <v>3079.4178343966064</v>
      </c>
    </row>
    <row r="20" spans="1:37" s="187" customFormat="1" ht="12.75" customHeight="1">
      <c r="A20" s="313"/>
      <c r="B20" s="458" t="s">
        <v>54</v>
      </c>
      <c r="C20" s="384">
        <v>4.839089555476065E-2</v>
      </c>
      <c r="D20" s="384">
        <v>5.1259476281306615E-2</v>
      </c>
      <c r="E20" s="384">
        <v>3.5197279562939526E-2</v>
      </c>
      <c r="F20" s="384">
        <v>1.6147020496122599E-2</v>
      </c>
      <c r="G20" s="384">
        <v>1.5503062037717539E-2</v>
      </c>
      <c r="H20" s="384">
        <v>1.8057056410726403E-2</v>
      </c>
      <c r="I20" s="384">
        <v>1.3953648320589436E-2</v>
      </c>
      <c r="J20" s="384">
        <v>1.4355030822189207E-2</v>
      </c>
      <c r="K20" s="384">
        <v>1.1861809819602246E-2</v>
      </c>
      <c r="L20" s="384">
        <v>1.2416478859799702E-2</v>
      </c>
      <c r="M20" s="385">
        <v>1.3300292108185587E-2</v>
      </c>
      <c r="N20" s="384">
        <v>1.2865460439901286E-2</v>
      </c>
      <c r="O20" s="384">
        <v>1.2430120513944865E-2</v>
      </c>
      <c r="P20" s="384">
        <v>1.3104113907292837E-2</v>
      </c>
      <c r="Q20" s="384">
        <v>1.4263256025863119E-2</v>
      </c>
      <c r="R20" s="385">
        <v>1.2210091618179278E-2</v>
      </c>
      <c r="S20" s="384">
        <v>1.3622951130341385E-2</v>
      </c>
      <c r="T20" s="384">
        <v>1.4536626016350982E-2</v>
      </c>
      <c r="U20" s="384">
        <v>1.5723959299593991E-2</v>
      </c>
      <c r="V20" s="384">
        <v>1.9064842923923811E-2</v>
      </c>
      <c r="W20" s="385">
        <v>1.6195215804619592E-2</v>
      </c>
      <c r="X20" s="384">
        <v>1.6778148990320488E-2</v>
      </c>
      <c r="Y20" s="384">
        <v>1.952182947998515E-2</v>
      </c>
      <c r="Z20" s="384"/>
      <c r="AA20" s="384"/>
      <c r="AB20" s="385"/>
      <c r="AC20" s="385"/>
      <c r="AD20" s="311"/>
      <c r="AE20" s="384">
        <f>+AE19/AE44</f>
        <v>1.6195215804619592E-2</v>
      </c>
      <c r="AF20" s="476">
        <f>+AE20</f>
        <v>1.6195215804619592E-2</v>
      </c>
      <c r="AG20" s="476">
        <v>1.6E-2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2210.644291487064</v>
      </c>
      <c r="D22" s="479">
        <f t="shared" si="7"/>
        <v>2438.0792487076651</v>
      </c>
      <c r="E22" s="479">
        <f t="shared" si="7"/>
        <v>701.84980672376332</v>
      </c>
      <c r="F22" s="479">
        <f t="shared" si="7"/>
        <v>411.84973176608764</v>
      </c>
      <c r="G22" s="479">
        <f t="shared" si="7"/>
        <v>171.13029713569267</v>
      </c>
      <c r="H22" s="485">
        <f t="shared" si="7"/>
        <v>-345.3245100594504</v>
      </c>
      <c r="I22" s="485">
        <f t="shared" si="7"/>
        <v>1741.7334522586025</v>
      </c>
      <c r="J22" s="485">
        <f t="shared" si="7"/>
        <v>3061.374493905605</v>
      </c>
      <c r="K22" s="485">
        <f t="shared" si="7"/>
        <v>3681.555828885248</v>
      </c>
      <c r="L22" s="485">
        <f t="shared" si="7"/>
        <v>2049.8152078649582</v>
      </c>
      <c r="M22" s="486">
        <f t="shared" si="7"/>
        <v>-670.80317986551381</v>
      </c>
      <c r="N22" s="485">
        <f t="shared" si="7"/>
        <v>-228.75997491500675</v>
      </c>
      <c r="O22" s="485">
        <f t="shared" si="7"/>
        <v>-728.2316407231192</v>
      </c>
      <c r="P22" s="485">
        <f t="shared" si="7"/>
        <v>-179.52380914277819</v>
      </c>
      <c r="Q22" s="485">
        <f t="shared" si="7"/>
        <v>-145.30939449948346</v>
      </c>
      <c r="R22" s="486">
        <f t="shared" si="7"/>
        <v>-83.215120640161331</v>
      </c>
      <c r="S22" s="485">
        <f t="shared" si="7"/>
        <v>2354.9522951611398</v>
      </c>
      <c r="T22" s="485">
        <f t="shared" si="7"/>
        <v>508.7209960951368</v>
      </c>
      <c r="U22" s="485">
        <f t="shared" si="7"/>
        <v>1096.3250341985004</v>
      </c>
      <c r="V22" s="485">
        <f t="shared" si="7"/>
        <v>126.47045895783958</v>
      </c>
      <c r="W22" s="486">
        <f t="shared" si="7"/>
        <v>5432.3834925822157</v>
      </c>
      <c r="X22" s="485">
        <f t="shared" si="7"/>
        <v>3777.7527703036903</v>
      </c>
      <c r="Y22" s="485">
        <f t="shared" si="7"/>
        <v>859.16796367039569</v>
      </c>
      <c r="Z22" s="485"/>
      <c r="AA22" s="485"/>
      <c r="AB22" s="486"/>
      <c r="AC22" s="480"/>
      <c r="AE22" s="479">
        <f>INDEX(C22:AD22,1,MATCH(AE$2,$C$2:$AD$2,0))</f>
        <v>5432.3834925822157</v>
      </c>
      <c r="AF22" s="484">
        <v>5000</v>
      </c>
      <c r="AG22" s="484">
        <f>+AF22</f>
        <v>5000</v>
      </c>
    </row>
    <row r="23" spans="1:37" ht="12.75" customHeight="1">
      <c r="H23" s="187"/>
      <c r="I23" s="187"/>
      <c r="J23" s="187"/>
      <c r="K23" s="187"/>
      <c r="L23" s="187"/>
      <c r="M23" s="471"/>
      <c r="N23" s="187"/>
      <c r="O23" s="187"/>
      <c r="P23" s="187"/>
      <c r="Q23" s="187"/>
      <c r="R23" s="471"/>
      <c r="S23" s="187"/>
      <c r="T23" s="187"/>
      <c r="U23" s="187"/>
      <c r="V23" s="187"/>
      <c r="W23" s="471"/>
      <c r="X23" s="187"/>
      <c r="Y23" s="187"/>
      <c r="Z23" s="187"/>
      <c r="AA23" s="187"/>
      <c r="AB23" s="471"/>
      <c r="AC23" s="185"/>
    </row>
    <row r="24" spans="1:37" s="171" customFormat="1" ht="12.75" customHeight="1">
      <c r="A24" s="286"/>
      <c r="B24" s="178" t="s">
        <v>33</v>
      </c>
      <c r="C24" s="176">
        <v>20834.289684265223</v>
      </c>
      <c r="D24" s="176">
        <v>26738.640993233115</v>
      </c>
      <c r="E24" s="176">
        <v>27769.560676419682</v>
      </c>
      <c r="F24" s="176">
        <v>26747.712900266237</v>
      </c>
      <c r="G24" s="176">
        <v>34344.099705771681</v>
      </c>
      <c r="H24" s="176">
        <v>44021.124880846794</v>
      </c>
      <c r="I24" s="176">
        <v>49871.492532063588</v>
      </c>
      <c r="J24" s="176">
        <v>55994.64323556859</v>
      </c>
      <c r="K24" s="176">
        <v>66227.02680670697</v>
      </c>
      <c r="L24" s="176">
        <v>72311.405743994925</v>
      </c>
      <c r="M24" s="177">
        <v>85310.654415670622</v>
      </c>
      <c r="N24" s="176">
        <v>19882.111477998664</v>
      </c>
      <c r="O24" s="176">
        <v>18161.525656434387</v>
      </c>
      <c r="P24" s="176">
        <v>21979.957153460618</v>
      </c>
      <c r="Q24" s="176">
        <v>25000.838064278771</v>
      </c>
      <c r="R24" s="177">
        <v>86853.491973489014</v>
      </c>
      <c r="S24" s="176">
        <v>25569.606784515534</v>
      </c>
      <c r="T24" s="176">
        <v>21306.804599872758</v>
      </c>
      <c r="U24" s="176">
        <v>25881.112633045985</v>
      </c>
      <c r="V24" s="176">
        <v>28390.50262145446</v>
      </c>
      <c r="W24" s="177">
        <v>102976.79121093977</v>
      </c>
      <c r="X24" s="176">
        <v>25155.995385790648</v>
      </c>
      <c r="Y24" s="176">
        <v>25719.537198635378</v>
      </c>
      <c r="Z24" s="176">
        <v>23747.383260072871</v>
      </c>
      <c r="AA24" s="176">
        <v>30511.136737502649</v>
      </c>
      <c r="AB24" s="177">
        <v>105267.55703503994</v>
      </c>
      <c r="AC24" s="177">
        <v>122273.37688838944</v>
      </c>
      <c r="AE24" s="176">
        <f>INDEX(C24:AD24,1,MATCH(AE$2,$C$2:$AD$2,0))</f>
        <v>102976.79121093977</v>
      </c>
      <c r="AF24" s="176">
        <f>+AF13-AF17+AF19+AF22</f>
        <v>108291.54319954554</v>
      </c>
      <c r="AG24" s="176">
        <f>+AG13-AG17+AG19+AG22</f>
        <v>125885.40204411279</v>
      </c>
      <c r="AI24" s="245">
        <f>+AF24/AB24-1</f>
        <v>2.872666802269408E-2</v>
      </c>
      <c r="AJ24" s="245">
        <f>+AG24/AC24-1</f>
        <v>2.9540569236264691E-2</v>
      </c>
    </row>
    <row r="25" spans="1:37" s="234" customFormat="1" ht="12.75" customHeight="1">
      <c r="A25" s="278"/>
      <c r="B25" s="458" t="s">
        <v>52</v>
      </c>
      <c r="C25" s="386">
        <v>0.15244462604890544</v>
      </c>
      <c r="D25" s="386">
        <v>0.17126152966581057</v>
      </c>
      <c r="E25" s="386">
        <v>0.15309543980362061</v>
      </c>
      <c r="F25" s="386">
        <v>0.15436020137284634</v>
      </c>
      <c r="G25" s="386">
        <v>0.17919358123964424</v>
      </c>
      <c r="H25" s="386">
        <v>0.19082200484510239</v>
      </c>
      <c r="I25" s="386">
        <v>0.20056077596004526</v>
      </c>
      <c r="J25" s="386">
        <v>0.20823463271832621</v>
      </c>
      <c r="K25" s="386">
        <v>0.2266231904767512</v>
      </c>
      <c r="L25" s="386">
        <v>0.23543131475028187</v>
      </c>
      <c r="M25" s="459">
        <v>0.23679685246729709</v>
      </c>
      <c r="N25" s="386">
        <v>0.20636564059227336</v>
      </c>
      <c r="O25" s="386">
        <v>0.18006054591839007</v>
      </c>
      <c r="P25" s="386">
        <v>0.2153284529329928</v>
      </c>
      <c r="Q25" s="386">
        <v>0.21786388666895468</v>
      </c>
      <c r="R25" s="459">
        <v>0.20983597607437948</v>
      </c>
      <c r="S25" s="386">
        <v>0.22939813350311716</v>
      </c>
      <c r="T25" s="386">
        <v>0.18547318531709836</v>
      </c>
      <c r="U25" s="386">
        <v>0.22267717930682118</v>
      </c>
      <c r="V25" s="386">
        <v>0.20871401495897976</v>
      </c>
      <c r="W25" s="459">
        <v>0.21422457300623049</v>
      </c>
      <c r="X25" s="386">
        <v>0.20618516390448891</v>
      </c>
      <c r="Y25" s="386">
        <v>0.19682510983294796</v>
      </c>
      <c r="Z25" s="386">
        <v>0.17979455846272696</v>
      </c>
      <c r="AA25" s="386">
        <v>0.20532511652205046</v>
      </c>
      <c r="AB25" s="459">
        <v>0.19832508712643057</v>
      </c>
      <c r="AC25" s="459">
        <f>+AC24/AC$3</f>
        <v>0.20624790134296686</v>
      </c>
      <c r="AE25" s="384">
        <f>INDEX(C25:AD25,1,MATCH(AE$2,$C$2:$AD$2,0))</f>
        <v>0.21422457300623049</v>
      </c>
      <c r="AF25" s="384">
        <f>+AF24/AF$3</f>
        <v>0.20295581299932322</v>
      </c>
      <c r="AG25" s="384">
        <f>+AG24/AG$3</f>
        <v>0.21065137618439095</v>
      </c>
    </row>
    <row r="26" spans="1:37" ht="12.75" customHeight="1">
      <c r="M26" s="185"/>
      <c r="R26" s="185"/>
      <c r="W26" s="185"/>
      <c r="AB26" s="185"/>
      <c r="AC26" s="457"/>
    </row>
    <row r="27" spans="1:37" ht="12.75" customHeight="1">
      <c r="B27" s="168" t="s">
        <v>51</v>
      </c>
      <c r="C27" s="477">
        <f t="shared" ref="C27:Y27" si="8">+C24-C30+C33-C39-C37</f>
        <v>8206.483871344275</v>
      </c>
      <c r="D27" s="477">
        <f t="shared" si="8"/>
        <v>8751.2859607095961</v>
      </c>
      <c r="E27" s="477">
        <f t="shared" si="8"/>
        <v>12576.741271886733</v>
      </c>
      <c r="F27" s="477">
        <f t="shared" si="8"/>
        <v>11136.361535258757</v>
      </c>
      <c r="G27" s="477">
        <f t="shared" si="8"/>
        <v>11223.776370727315</v>
      </c>
      <c r="H27" s="477">
        <f t="shared" si="8"/>
        <v>14723.766045634884</v>
      </c>
      <c r="I27" s="477">
        <f t="shared" si="8"/>
        <v>16797.155315458956</v>
      </c>
      <c r="J27" s="477">
        <f t="shared" si="8"/>
        <v>17838.563940453274</v>
      </c>
      <c r="K27" s="477">
        <f t="shared" si="8"/>
        <v>20325.334486048221</v>
      </c>
      <c r="L27" s="477">
        <f t="shared" si="8"/>
        <v>21739.541535809847</v>
      </c>
      <c r="M27" s="478">
        <f t="shared" si="8"/>
        <v>23562.511444946042</v>
      </c>
      <c r="N27" s="477">
        <f t="shared" si="8"/>
        <v>3719.5030946021711</v>
      </c>
      <c r="O27" s="477">
        <f t="shared" si="8"/>
        <v>4228.4166309620041</v>
      </c>
      <c r="P27" s="477">
        <f t="shared" si="8"/>
        <v>4388.5167282237026</v>
      </c>
      <c r="Q27" s="477">
        <f t="shared" si="8"/>
        <v>4520.5953856676379</v>
      </c>
      <c r="R27" s="478">
        <f t="shared" si="8"/>
        <v>21276.549988082959</v>
      </c>
      <c r="S27" s="477">
        <f t="shared" si="8"/>
        <v>3812.2685524265498</v>
      </c>
      <c r="T27" s="477">
        <f t="shared" si="8"/>
        <v>-146.4164452401817</v>
      </c>
      <c r="U27" s="477">
        <f t="shared" si="8"/>
        <v>3910.6307313664538</v>
      </c>
      <c r="V27" s="477">
        <f t="shared" si="8"/>
        <v>4122.4784613244938</v>
      </c>
      <c r="W27" s="478">
        <f t="shared" si="8"/>
        <v>17870.943298025399</v>
      </c>
      <c r="X27" s="477">
        <f t="shared" si="8"/>
        <v>4360.2747696523293</v>
      </c>
      <c r="Y27" s="477">
        <f t="shared" si="8"/>
        <v>5178.2372545173403</v>
      </c>
      <c r="Z27" s="477"/>
      <c r="AA27" s="477"/>
      <c r="AB27" s="478"/>
      <c r="AC27" s="478"/>
      <c r="AE27" s="477">
        <f>INDEX(C27:AD27,1,MATCH(AE$2,$C$2:$AD$2,0))</f>
        <v>17870.943298025399</v>
      </c>
      <c r="AF27" s="477">
        <f>+AF24*AF28</f>
        <v>20575.393207913654</v>
      </c>
      <c r="AG27" s="477">
        <f>+AG24*AG28</f>
        <v>23918.22638838143</v>
      </c>
    </row>
    <row r="28" spans="1:37" s="234" customFormat="1" ht="12.75" customHeight="1">
      <c r="A28" s="278"/>
      <c r="B28" s="458" t="s">
        <v>50</v>
      </c>
      <c r="C28" s="386">
        <f t="shared" ref="C28:Y28" si="9">+C27/C24</f>
        <v>0.39389314422089927</v>
      </c>
      <c r="D28" s="384">
        <f t="shared" si="9"/>
        <v>0.32728985601490851</v>
      </c>
      <c r="E28" s="384">
        <f t="shared" si="9"/>
        <v>0.45289665970719445</v>
      </c>
      <c r="F28" s="384">
        <f t="shared" si="9"/>
        <v>0.41634817813331282</v>
      </c>
      <c r="G28" s="384">
        <f t="shared" si="9"/>
        <v>0.3268036276065524</v>
      </c>
      <c r="H28" s="384">
        <f t="shared" si="9"/>
        <v>0.33447046356693771</v>
      </c>
      <c r="I28" s="384">
        <f t="shared" si="9"/>
        <v>0.3368087551151524</v>
      </c>
      <c r="J28" s="384">
        <f t="shared" si="9"/>
        <v>0.31857625854328092</v>
      </c>
      <c r="K28" s="384">
        <f t="shared" si="9"/>
        <v>0.30690392527163585</v>
      </c>
      <c r="L28" s="384">
        <f t="shared" si="9"/>
        <v>0.30063779444109617</v>
      </c>
      <c r="M28" s="385">
        <f t="shared" si="9"/>
        <v>0.27619658536598762</v>
      </c>
      <c r="N28" s="384">
        <f t="shared" si="9"/>
        <v>0.18707787141814058</v>
      </c>
      <c r="O28" s="384">
        <f t="shared" si="9"/>
        <v>0.23282276560636481</v>
      </c>
      <c r="P28" s="384">
        <f t="shared" si="9"/>
        <v>0.19965993098092805</v>
      </c>
      <c r="Q28" s="384">
        <f t="shared" si="9"/>
        <v>0.18081775395068336</v>
      </c>
      <c r="R28" s="385">
        <f t="shared" si="9"/>
        <v>0.24497057636528155</v>
      </c>
      <c r="S28" s="384">
        <f t="shared" si="9"/>
        <v>0.14909374964401825</v>
      </c>
      <c r="T28" s="384">
        <f t="shared" si="9"/>
        <v>-6.8718162103507579E-3</v>
      </c>
      <c r="U28" s="384">
        <f t="shared" si="9"/>
        <v>0.15109979183712574</v>
      </c>
      <c r="V28" s="384">
        <f t="shared" si="9"/>
        <v>0.14520625141060983</v>
      </c>
      <c r="W28" s="385">
        <f t="shared" si="9"/>
        <v>0.17354340806190194</v>
      </c>
      <c r="X28" s="384">
        <f t="shared" si="9"/>
        <v>0.17332944702777409</v>
      </c>
      <c r="Y28" s="384">
        <f t="shared" si="9"/>
        <v>0.20133477575918768</v>
      </c>
      <c r="Z28" s="384"/>
      <c r="AA28" s="384"/>
      <c r="AB28" s="385"/>
      <c r="AC28" s="385"/>
      <c r="AE28" s="384">
        <f>INDEX(C28:AD28,1,MATCH(AE$2,$C$2:$AD$2,0))</f>
        <v>0.17354340806190194</v>
      </c>
      <c r="AF28" s="476">
        <v>0.19</v>
      </c>
      <c r="AG28" s="476">
        <f>+AF28</f>
        <v>0.19</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303.76182114529001</v>
      </c>
      <c r="D30" s="174">
        <v>302.46083428293662</v>
      </c>
      <c r="E30" s="174">
        <v>411.56299808900917</v>
      </c>
      <c r="F30" s="174">
        <v>-637.51187596985301</v>
      </c>
      <c r="G30" s="174">
        <v>545.79166713341567</v>
      </c>
      <c r="H30" s="174">
        <v>1622.0634220698571</v>
      </c>
      <c r="I30" s="174">
        <v>2294.5936030343855</v>
      </c>
      <c r="J30" s="174">
        <v>991.10951541296743</v>
      </c>
      <c r="K30" s="174">
        <v>946.17918707694525</v>
      </c>
      <c r="L30" s="174">
        <v>911.56135094977515</v>
      </c>
      <c r="M30" s="175">
        <v>1191.5237132899595</v>
      </c>
      <c r="N30" s="174">
        <v>299.07582474282299</v>
      </c>
      <c r="O30" s="174">
        <v>217.22090383342845</v>
      </c>
      <c r="P30" s="174">
        <v>263.91781656284275</v>
      </c>
      <c r="Q30" s="174">
        <v>243.93041056594092</v>
      </c>
      <c r="R30" s="175">
        <v>1042.6613427895929</v>
      </c>
      <c r="S30" s="174">
        <v>341.13178791108044</v>
      </c>
      <c r="T30" s="174">
        <v>274.90383378240142</v>
      </c>
      <c r="U30" s="174">
        <v>276.45226105839816</v>
      </c>
      <c r="V30" s="174">
        <v>238.73753188361567</v>
      </c>
      <c r="W30" s="175">
        <v>1132.1122423503382</v>
      </c>
      <c r="X30" s="174">
        <v>362.00255277659403</v>
      </c>
      <c r="Y30" s="174">
        <v>397.80157774755605</v>
      </c>
      <c r="Z30" s="174"/>
      <c r="AA30" s="174"/>
      <c r="AB30" s="175"/>
      <c r="AC30" s="175"/>
      <c r="AE30" s="174">
        <f>INDEX(C30:AD30,1,MATCH(AE$2,$C$2:$AD$2,0))</f>
        <v>1132.1122423503382</v>
      </c>
      <c r="AF30" s="477">
        <f>+AF24*AF31</f>
        <v>1190.5418721785902</v>
      </c>
      <c r="AG30" s="477">
        <f>+AG24*AG31</f>
        <v>1383.966261828851</v>
      </c>
    </row>
    <row r="31" spans="1:37" s="234" customFormat="1" ht="12.75" customHeight="1">
      <c r="A31" s="278"/>
      <c r="B31" s="458" t="s">
        <v>49</v>
      </c>
      <c r="C31" s="386">
        <f t="shared" ref="C31:Y31" si="10">+C30/C24</f>
        <v>1.4579898127014211E-2</v>
      </c>
      <c r="D31" s="384">
        <f t="shared" si="10"/>
        <v>1.1311750449825851E-2</v>
      </c>
      <c r="E31" s="384">
        <f t="shared" si="10"/>
        <v>1.4820652112025844E-2</v>
      </c>
      <c r="F31" s="384">
        <f t="shared" si="10"/>
        <v>-2.3834257468925781E-2</v>
      </c>
      <c r="G31" s="384">
        <f t="shared" si="10"/>
        <v>1.5891861245723466E-2</v>
      </c>
      <c r="H31" s="384">
        <f t="shared" si="10"/>
        <v>3.6847386941163851E-2</v>
      </c>
      <c r="I31" s="384">
        <f t="shared" si="10"/>
        <v>4.6010124953832811E-2</v>
      </c>
      <c r="J31" s="384">
        <f t="shared" si="10"/>
        <v>1.7700077331386597E-2</v>
      </c>
      <c r="K31" s="384">
        <f t="shared" si="10"/>
        <v>1.4286904194544385E-2</v>
      </c>
      <c r="L31" s="384">
        <f t="shared" si="10"/>
        <v>1.260605213756995E-2</v>
      </c>
      <c r="M31" s="385">
        <f t="shared" si="10"/>
        <v>1.3966880472916519E-2</v>
      </c>
      <c r="N31" s="384">
        <f t="shared" si="10"/>
        <v>1.5042457893558094E-2</v>
      </c>
      <c r="O31" s="384">
        <f t="shared" si="10"/>
        <v>1.1960498690619088E-2</v>
      </c>
      <c r="P31" s="384">
        <f t="shared" si="10"/>
        <v>1.2007203413555809E-2</v>
      </c>
      <c r="Q31" s="384">
        <f t="shared" si="10"/>
        <v>9.7568893466203031E-3</v>
      </c>
      <c r="R31" s="385">
        <f t="shared" si="10"/>
        <v>1.2004829271664205E-2</v>
      </c>
      <c r="S31" s="384">
        <f t="shared" si="10"/>
        <v>1.3341299722984529E-2</v>
      </c>
      <c r="T31" s="384">
        <f t="shared" si="10"/>
        <v>1.2902161489951578E-2</v>
      </c>
      <c r="U31" s="384">
        <f t="shared" si="10"/>
        <v>1.0681621960309907E-2</v>
      </c>
      <c r="V31" s="384">
        <f t="shared" si="10"/>
        <v>8.4090632373378191E-3</v>
      </c>
      <c r="W31" s="385">
        <f t="shared" si="10"/>
        <v>1.0993858218317332E-2</v>
      </c>
      <c r="X31" s="384">
        <f t="shared" si="10"/>
        <v>1.439030923741825E-2</v>
      </c>
      <c r="Y31" s="384">
        <f t="shared" si="10"/>
        <v>1.5466902638071673E-2</v>
      </c>
      <c r="Z31" s="384"/>
      <c r="AA31" s="384"/>
      <c r="AB31" s="385"/>
      <c r="AC31" s="385"/>
      <c r="AE31" s="384">
        <f>INDEX(C31:AD31,1,MATCH(AE$2,$C$2:$AD$2,0))</f>
        <v>1.0993858218317332E-2</v>
      </c>
      <c r="AF31" s="476">
        <f>+AE31</f>
        <v>1.0993858218317332E-2</v>
      </c>
      <c r="AG31" s="476">
        <f>+AF31</f>
        <v>1.0993858218317332E-2</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-53.4540959646977</v>
      </c>
      <c r="D33" s="174">
        <v>-33.47736491082172</v>
      </c>
      <c r="E33" s="174">
        <v>27.25111334522234</v>
      </c>
      <c r="F33" s="174">
        <v>-1.6717591739696083</v>
      </c>
      <c r="G33" s="174">
        <v>1.1297277980589229</v>
      </c>
      <c r="H33" s="174">
        <v>-16.218120744443507</v>
      </c>
      <c r="I33" s="174">
        <v>-44.905408988277188</v>
      </c>
      <c r="J33" s="174">
        <v>-24.144439377120129</v>
      </c>
      <c r="K33" s="174">
        <v>-26.349734805155919</v>
      </c>
      <c r="L33" s="174">
        <v>-21.595865513707214</v>
      </c>
      <c r="M33" s="175">
        <v>-39.942018262410151</v>
      </c>
      <c r="N33" s="174">
        <v>-13.920055317778271</v>
      </c>
      <c r="O33" s="174">
        <v>-9.2885012626812991</v>
      </c>
      <c r="P33" s="174">
        <v>-14.246297265078669</v>
      </c>
      <c r="Q33" s="174">
        <v>8.9279663769635551</v>
      </c>
      <c r="R33" s="175">
        <v>-29.003359268402587</v>
      </c>
      <c r="S33" s="174">
        <v>-13.622542425497151</v>
      </c>
      <c r="T33" s="174">
        <v>-16.330526814127346</v>
      </c>
      <c r="U33" s="174">
        <v>-14.985652321675133</v>
      </c>
      <c r="V33" s="174">
        <v>2.4802749350314026</v>
      </c>
      <c r="W33" s="175">
        <v>-42.313795647638472</v>
      </c>
      <c r="X33" s="174">
        <v>-16.518258469831267</v>
      </c>
      <c r="Y33" s="174">
        <v>-10.135487277714981</v>
      </c>
      <c r="Z33" s="174"/>
      <c r="AA33" s="174"/>
      <c r="AB33" s="175"/>
      <c r="AC33" s="175"/>
      <c r="AE33" s="174">
        <f>INDEX(C33:AD33,1,MATCH(AE$2,$C$2:$AD$2,0))</f>
        <v>-42.313795647638472</v>
      </c>
      <c r="AF33" s="475">
        <f>+AE33</f>
        <v>-42.313795647638472</v>
      </c>
      <c r="AG33" s="475">
        <f>+AF33</f>
        <v>-42.313795647638472</v>
      </c>
    </row>
    <row r="34" spans="1:36" ht="12.75" customHeight="1">
      <c r="M34" s="185"/>
      <c r="R34" s="185"/>
      <c r="W34" s="185"/>
      <c r="AB34" s="185"/>
      <c r="AC34" s="185"/>
    </row>
    <row r="35" spans="1:36" s="171" customFormat="1" ht="12.75" customHeight="1" thickBot="1">
      <c r="A35" s="286"/>
      <c r="B35" s="173" t="s">
        <v>48</v>
      </c>
      <c r="C35" s="170">
        <f t="shared" ref="C35:Y35" si="11">+C24-C27-C30+C33</f>
        <v>12270.589895810959</v>
      </c>
      <c r="D35" s="170">
        <f t="shared" si="11"/>
        <v>17651.41683332976</v>
      </c>
      <c r="E35" s="170">
        <f t="shared" si="11"/>
        <v>14808.507519789162</v>
      </c>
      <c r="F35" s="170">
        <f t="shared" si="11"/>
        <v>16247.191481803364</v>
      </c>
      <c r="G35" s="170">
        <f t="shared" si="11"/>
        <v>22575.661395709009</v>
      </c>
      <c r="H35" s="170">
        <f t="shared" si="11"/>
        <v>27659.077292397611</v>
      </c>
      <c r="I35" s="170">
        <f t="shared" si="11"/>
        <v>30734.838204581967</v>
      </c>
      <c r="J35" s="170">
        <f t="shared" si="11"/>
        <v>37140.825340325224</v>
      </c>
      <c r="K35" s="170">
        <f t="shared" si="11"/>
        <v>44929.163398776655</v>
      </c>
      <c r="L35" s="170">
        <f t="shared" si="11"/>
        <v>49638.706991721592</v>
      </c>
      <c r="M35" s="172">
        <f t="shared" si="11"/>
        <v>60516.677239172219</v>
      </c>
      <c r="N35" s="170">
        <f t="shared" si="11"/>
        <v>15849.612503335893</v>
      </c>
      <c r="O35" s="170">
        <f t="shared" si="11"/>
        <v>13706.599620376273</v>
      </c>
      <c r="P35" s="170">
        <f t="shared" si="11"/>
        <v>17313.276311408994</v>
      </c>
      <c r="Q35" s="170">
        <f t="shared" si="11"/>
        <v>20245.240234422155</v>
      </c>
      <c r="R35" s="172">
        <f t="shared" si="11"/>
        <v>64505.277283348056</v>
      </c>
      <c r="S35" s="170">
        <f t="shared" si="11"/>
        <v>21402.583901752409</v>
      </c>
      <c r="T35" s="170">
        <f t="shared" si="11"/>
        <v>21161.986684516411</v>
      </c>
      <c r="U35" s="170">
        <f t="shared" si="11"/>
        <v>21679.043988299454</v>
      </c>
      <c r="V35" s="170">
        <f t="shared" si="11"/>
        <v>24031.766903181378</v>
      </c>
      <c r="W35" s="172">
        <f t="shared" si="11"/>
        <v>83931.421874916399</v>
      </c>
      <c r="X35" s="170">
        <f t="shared" si="11"/>
        <v>20417.199804891894</v>
      </c>
      <c r="Y35" s="170">
        <f t="shared" si="11"/>
        <v>20133.362879092765</v>
      </c>
      <c r="Z35" s="170"/>
      <c r="AA35" s="170"/>
      <c r="AB35" s="172"/>
      <c r="AC35" s="172"/>
      <c r="AE35" s="170">
        <f>+AE24-AE27-AE30+AE33</f>
        <v>83931.421874916399</v>
      </c>
      <c r="AF35" s="170">
        <f>+AF24-AF27-AF30+AF33</f>
        <v>86483.294323805647</v>
      </c>
      <c r="AG35" s="170">
        <f>+AG24-AG27-AG30+AG33</f>
        <v>100540.89559825487</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45.722825932489201</v>
      </c>
      <c r="D37" s="174">
        <v>25.741617331336435</v>
      </c>
      <c r="E37" s="174">
        <v>25.384105912302129</v>
      </c>
      <c r="F37" s="174">
        <v>25.838668349632758</v>
      </c>
      <c r="G37" s="174">
        <v>14.751701072964879</v>
      </c>
      <c r="H37" s="174">
        <v>40.986596826242987</v>
      </c>
      <c r="I37" s="174">
        <v>11.053586226813447</v>
      </c>
      <c r="J37" s="174">
        <v>8.9165611136742502</v>
      </c>
      <c r="K37" s="174">
        <v>112.74963729109373</v>
      </c>
      <c r="L37" s="174">
        <v>142.07037994247497</v>
      </c>
      <c r="M37" s="175">
        <v>175.24985546324405</v>
      </c>
      <c r="N37" s="174">
        <v>32.577239455782305</v>
      </c>
      <c r="O37" s="174">
        <v>58.265461453108834</v>
      </c>
      <c r="P37" s="174">
        <v>16.88840353765324</v>
      </c>
      <c r="Q37" s="174">
        <v>-88.440860821177267</v>
      </c>
      <c r="R37" s="175">
        <v>-24.017610890128353</v>
      </c>
      <c r="S37" s="174">
        <v>-0.75697553366174064</v>
      </c>
      <c r="T37" s="174">
        <v>15.544197916795151</v>
      </c>
      <c r="U37" s="174">
        <v>8.6829340813464242</v>
      </c>
      <c r="V37" s="174">
        <v>19.522623776223778</v>
      </c>
      <c r="W37" s="175">
        <v>44.4047753200364</v>
      </c>
      <c r="X37" s="174">
        <v>27.540207282913169</v>
      </c>
      <c r="Y37" s="174">
        <v>68.058494413407828</v>
      </c>
      <c r="Z37" s="174"/>
      <c r="AA37" s="174"/>
      <c r="AB37" s="175"/>
      <c r="AC37" s="175"/>
      <c r="AE37" s="174">
        <f>INDEX(C37:AD37,1,MATCH(AE$2,$C$2:$AD$2,0))</f>
        <v>44.4047753200364</v>
      </c>
      <c r="AF37" s="475">
        <f>+AE37</f>
        <v>44.4047753200364</v>
      </c>
      <c r="AG37" s="475">
        <f>+AF37</f>
        <v>44.4047753200364</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12224.86706987847</v>
      </c>
      <c r="D39" s="170">
        <v>17625.675215998424</v>
      </c>
      <c r="E39" s="170">
        <v>14783.12341387686</v>
      </c>
      <c r="F39" s="170">
        <v>16221.352813453732</v>
      </c>
      <c r="G39" s="170">
        <v>22560.909694636041</v>
      </c>
      <c r="H39" s="170">
        <v>27618.090695571365</v>
      </c>
      <c r="I39" s="170">
        <v>30723.784618355152</v>
      </c>
      <c r="J39" s="170">
        <v>37131.908779211553</v>
      </c>
      <c r="K39" s="170">
        <v>44816.413761485557</v>
      </c>
      <c r="L39" s="170">
        <v>49496.636611779119</v>
      </c>
      <c r="M39" s="172">
        <v>60341.427383708957</v>
      </c>
      <c r="N39" s="170">
        <v>15817.035263880107</v>
      </c>
      <c r="O39" s="170">
        <v>13648.334158923162</v>
      </c>
      <c r="P39" s="170">
        <v>17296.38790787134</v>
      </c>
      <c r="Q39" s="170">
        <v>20333.681095243333</v>
      </c>
      <c r="R39" s="172">
        <v>64529.294894238184</v>
      </c>
      <c r="S39" s="170">
        <v>21403.340877286071</v>
      </c>
      <c r="T39" s="170">
        <v>21146.442486599615</v>
      </c>
      <c r="U39" s="170">
        <v>21670.361054218109</v>
      </c>
      <c r="V39" s="170">
        <v>24012.244279405157</v>
      </c>
      <c r="W39" s="172">
        <v>83887.017099596356</v>
      </c>
      <c r="X39" s="170">
        <v>20389.659597608981</v>
      </c>
      <c r="Y39" s="170">
        <v>20065.304384679359</v>
      </c>
      <c r="Z39" s="170">
        <v>19302.380513924883</v>
      </c>
      <c r="AA39" s="170">
        <v>24635.931472393073</v>
      </c>
      <c r="AB39" s="172">
        <v>84427.187434874373</v>
      </c>
      <c r="AC39" s="172">
        <v>98440.67949681569</v>
      </c>
      <c r="AE39" s="170">
        <f>+AE35-AE37</f>
        <v>83887.017099596356</v>
      </c>
      <c r="AF39" s="170">
        <f>+AF35-AF37</f>
        <v>86438.889548485604</v>
      </c>
      <c r="AG39" s="170">
        <f>+AG35-AG37</f>
        <v>100496.49082293482</v>
      </c>
      <c r="AI39" s="245">
        <f>+AF39/AB39-1</f>
        <v>2.3827657591495965E-2</v>
      </c>
      <c r="AJ39" s="245">
        <f>+AG39/AC39-1</f>
        <v>2.0883757981227991E-2</v>
      </c>
    </row>
    <row r="40" spans="1:36" s="234" customFormat="1" ht="12.75" customHeight="1" thickTop="1">
      <c r="A40" s="278"/>
      <c r="B40" s="458" t="s">
        <v>47</v>
      </c>
      <c r="C40" s="386">
        <v>8.6701158274165829E-2</v>
      </c>
      <c r="D40" s="386">
        <v>0.1128928018311996</v>
      </c>
      <c r="E40" s="386">
        <v>8.1500345183367739E-2</v>
      </c>
      <c r="F40" s="386">
        <v>9.3612911734213461E-2</v>
      </c>
      <c r="G40" s="386">
        <v>0.11771367538647795</v>
      </c>
      <c r="H40" s="386">
        <v>0.11971841816372548</v>
      </c>
      <c r="I40" s="386">
        <v>0.12355728233970384</v>
      </c>
      <c r="J40" s="386">
        <v>0.13808730514168077</v>
      </c>
      <c r="K40" s="386">
        <v>0.15335791386192002</v>
      </c>
      <c r="L40" s="386">
        <v>0.16115103991317192</v>
      </c>
      <c r="M40" s="459">
        <v>0.16748974879767869</v>
      </c>
      <c r="N40" s="386">
        <v>0.16417233240610316</v>
      </c>
      <c r="O40" s="386">
        <v>0.13531498102207326</v>
      </c>
      <c r="P40" s="386">
        <v>0.16944548269715226</v>
      </c>
      <c r="Q40" s="386">
        <v>0.17719305178118461</v>
      </c>
      <c r="R40" s="459">
        <v>0.15590124555564258</v>
      </c>
      <c r="S40" s="386">
        <v>0.19202041272506892</v>
      </c>
      <c r="T40" s="386">
        <v>0.184077252303608</v>
      </c>
      <c r="U40" s="386">
        <v>0.18644850947993269</v>
      </c>
      <c r="V40" s="386">
        <v>0.17652705831080115</v>
      </c>
      <c r="W40" s="459">
        <v>0.17451175364472093</v>
      </c>
      <c r="X40" s="386">
        <v>0.1671190204011723</v>
      </c>
      <c r="Y40" s="386">
        <v>0.15355469691560356</v>
      </c>
      <c r="Z40" s="386">
        <v>0.14614085871160609</v>
      </c>
      <c r="AA40" s="386">
        <v>0.16578784145989797</v>
      </c>
      <c r="AB40" s="459">
        <v>0.15906163090958247</v>
      </c>
      <c r="AC40" s="459">
        <f>+AC39/AC$3</f>
        <v>0.1660474591417109</v>
      </c>
      <c r="AE40" s="384">
        <f>INDEX(C40:AD40,1,MATCH(AE$2,$C$2:$AD$2,0))</f>
        <v>0.17451175364472093</v>
      </c>
      <c r="AF40" s="384">
        <f>+AF39/AF$3</f>
        <v>0.16200041651216601</v>
      </c>
      <c r="AG40" s="384">
        <f>+AG39/AG$3</f>
        <v>0.16816663210985286</v>
      </c>
    </row>
    <row r="41" spans="1:36">
      <c r="A41" s="168"/>
      <c r="B41" s="458" t="s">
        <v>46</v>
      </c>
      <c r="C41" s="386"/>
      <c r="D41" s="384">
        <v>0.32492236851648237</v>
      </c>
      <c r="E41" s="384">
        <v>-5.1822261626851107E-2</v>
      </c>
      <c r="F41" s="384">
        <v>-2.9374822572482806E-2</v>
      </c>
      <c r="G41" s="384">
        <v>0.40231517673693928</v>
      </c>
      <c r="H41" s="384">
        <v>0.18937358525309245</v>
      </c>
      <c r="I41" s="384">
        <v>0.11245143471419605</v>
      </c>
      <c r="J41" s="384">
        <v>0.20951918620486998</v>
      </c>
      <c r="K41" s="384">
        <v>0.20695152053632659</v>
      </c>
      <c r="L41" s="384">
        <v>0.10443099876759132</v>
      </c>
      <c r="M41" s="385">
        <v>0.21910156960743898</v>
      </c>
      <c r="N41" s="384"/>
      <c r="O41" s="384"/>
      <c r="P41" s="384"/>
      <c r="Q41" s="384"/>
      <c r="R41" s="385">
        <v>6.9402857905543458E-2</v>
      </c>
      <c r="S41" s="384">
        <v>0.35318285128711135</v>
      </c>
      <c r="T41" s="384">
        <v>0.54937901141395007</v>
      </c>
      <c r="U41" s="384">
        <v>0.2528836176457534</v>
      </c>
      <c r="V41" s="384">
        <v>0.18090984937411814</v>
      </c>
      <c r="W41" s="385">
        <v>0.29998347629685052</v>
      </c>
      <c r="X41" s="384">
        <v>-4.7360890315625515E-2</v>
      </c>
      <c r="Y41" s="384">
        <v>-5.1126240387969202E-2</v>
      </c>
      <c r="Z41" s="384">
        <v>-0.10927277742944208</v>
      </c>
      <c r="AA41" s="384">
        <v>2.5973715148435383E-2</v>
      </c>
      <c r="AB41" s="385">
        <v>6.4392602568843493E-3</v>
      </c>
      <c r="AC41" s="385">
        <v>0.16598316830998394</v>
      </c>
      <c r="AD41" s="234"/>
      <c r="AE41" s="384">
        <f>INDEX(C41:AD41,1,MATCH(AE$2,$C$2:$AD$2,0))</f>
        <v>0.29998347629685052</v>
      </c>
      <c r="AF41" s="386">
        <f>+AF39/AE39-1</f>
        <v>3.0420350336923807E-2</v>
      </c>
      <c r="AG41" s="386">
        <f>+AG39/AF39-1</f>
        <v>0.16263051674864437</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84747.882656224596</v>
      </c>
      <c r="D43" s="174">
        <v>89853.398241045623</v>
      </c>
      <c r="E43" s="174">
        <v>98526.61628631239</v>
      </c>
      <c r="F43" s="174">
        <v>89424.801495152176</v>
      </c>
      <c r="G43" s="174">
        <v>88397.023369873423</v>
      </c>
      <c r="H43" s="174">
        <v>101713.76019216588</v>
      </c>
      <c r="I43" s="174">
        <v>108343.16648771481</v>
      </c>
      <c r="J43" s="174">
        <v>122502.8529110293</v>
      </c>
      <c r="K43" s="174">
        <v>133823.14531785456</v>
      </c>
      <c r="L43" s="174">
        <v>144243.28161792221</v>
      </c>
      <c r="M43" s="175">
        <v>182931.11869801005</v>
      </c>
      <c r="N43" s="174">
        <v>196960.80961097992</v>
      </c>
      <c r="O43" s="174">
        <v>202517.39722898958</v>
      </c>
      <c r="P43" s="174">
        <v>209288.77383614247</v>
      </c>
      <c r="Q43" s="174">
        <v>211481.15171079888</v>
      </c>
      <c r="R43" s="175">
        <v>205100.72887243668</v>
      </c>
      <c r="S43" s="174">
        <v>222200.84475316197</v>
      </c>
      <c r="T43" s="174">
        <v>224586.82841195984</v>
      </c>
      <c r="U43" s="174">
        <v>226483.16225325508</v>
      </c>
      <c r="V43" s="174">
        <v>248729.32012635813</v>
      </c>
      <c r="W43" s="175">
        <v>230506.42084444602</v>
      </c>
      <c r="X43" s="174">
        <v>293312.63653736003</v>
      </c>
      <c r="Y43" s="174">
        <v>317770.94628485601</v>
      </c>
      <c r="Z43" s="174"/>
      <c r="AA43" s="174"/>
      <c r="AB43" s="175"/>
      <c r="AC43" s="175"/>
      <c r="AE43" s="174">
        <f>INDEX(C43:AD43,1,MATCH(AE$2,$C$2:$AD$2,0))</f>
        <v>230506.42084444602</v>
      </c>
      <c r="AF43" s="189">
        <v>317931.98321849393</v>
      </c>
      <c r="AG43" s="474">
        <f>+AF43</f>
        <v>317931.98321849393</v>
      </c>
    </row>
    <row r="44" spans="1:36" ht="12.75" customHeight="1">
      <c r="B44" s="168" t="s">
        <v>40</v>
      </c>
      <c r="C44" s="174">
        <v>23593.353894446052</v>
      </c>
      <c r="D44" s="174">
        <v>29211.0481317456</v>
      </c>
      <c r="E44" s="174">
        <v>27978.192170659044</v>
      </c>
      <c r="F44" s="174">
        <v>35045.32393118061</v>
      </c>
      <c r="G44" s="174">
        <v>48768.679507787012</v>
      </c>
      <c r="H44" s="174">
        <v>60054.918407744539</v>
      </c>
      <c r="I44" s="174">
        <v>73491.199216709196</v>
      </c>
      <c r="J44" s="174">
        <v>83704.614342646993</v>
      </c>
      <c r="K44" s="174">
        <v>95029.213621560382</v>
      </c>
      <c r="L44" s="174">
        <v>106462.41089194029</v>
      </c>
      <c r="M44" s="175">
        <v>117711.9374797983</v>
      </c>
      <c r="N44" s="174">
        <v>136232.30186391855</v>
      </c>
      <c r="O44" s="174">
        <v>142174.24415522523</v>
      </c>
      <c r="P44" s="174">
        <v>150487.63077411315</v>
      </c>
      <c r="Q44" s="174">
        <v>162180.85011245406</v>
      </c>
      <c r="R44" s="175">
        <v>147692.46208143793</v>
      </c>
      <c r="S44" s="174">
        <v>166159.77540768796</v>
      </c>
      <c r="T44" s="174">
        <v>166281.89336609351</v>
      </c>
      <c r="U44" s="174">
        <v>170295.77737625694</v>
      </c>
      <c r="V44" s="174">
        <v>179186.04930490057</v>
      </c>
      <c r="W44" s="175">
        <v>170402.06791027187</v>
      </c>
      <c r="X44" s="174">
        <v>183855.12043533611</v>
      </c>
      <c r="Y44" s="174">
        <v>187655.23204526256</v>
      </c>
      <c r="Z44" s="174"/>
      <c r="AA44" s="174"/>
      <c r="AB44" s="175"/>
      <c r="AC44" s="175"/>
      <c r="AE44" s="174">
        <f>INDEX(C44:AD44,1,MATCH(AE$2,$C$2:$AD$2,0))</f>
        <v>170402.06791027187</v>
      </c>
      <c r="AF44" s="174">
        <v>192463.61464978789</v>
      </c>
      <c r="AG44" s="472">
        <f>+AF44</f>
        <v>192463.61464978789</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68</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153970.04216954095</v>
      </c>
      <c r="D3" s="179">
        <v>216652.69321933575</v>
      </c>
      <c r="E3" s="179">
        <v>226328.23297091661</v>
      </c>
      <c r="F3" s="179">
        <v>238233.29220269702</v>
      </c>
      <c r="G3" s="179">
        <v>241234.61236909602</v>
      </c>
      <c r="H3" s="179">
        <v>256878.11180017819</v>
      </c>
      <c r="I3" s="179">
        <v>265921.58497644885</v>
      </c>
      <c r="J3" s="179">
        <v>276671.84494103561</v>
      </c>
      <c r="K3" s="179">
        <v>287403.34220732906</v>
      </c>
      <c r="L3" s="179">
        <v>307201.5912104848</v>
      </c>
      <c r="M3" s="180">
        <v>319642.9158729249</v>
      </c>
      <c r="N3" s="179">
        <v>76549.986330926273</v>
      </c>
      <c r="O3" s="179">
        <v>77928.795354714137</v>
      </c>
      <c r="P3" s="179">
        <v>78746.442374003149</v>
      </c>
      <c r="Q3" s="179">
        <v>84525.433218791804</v>
      </c>
      <c r="R3" s="180">
        <v>317751.26438548445</v>
      </c>
      <c r="S3" s="179">
        <v>78804.267168585691</v>
      </c>
      <c r="T3" s="179">
        <v>80428.879888196214</v>
      </c>
      <c r="U3" s="179">
        <v>87049.173521649253</v>
      </c>
      <c r="V3" s="179">
        <v>91263.654171978182</v>
      </c>
      <c r="W3" s="180">
        <v>337526.95104481641</v>
      </c>
      <c r="X3" s="179">
        <v>85627.116207435465</v>
      </c>
      <c r="Y3" s="179">
        <v>85707.353966272887</v>
      </c>
      <c r="Z3" s="179">
        <v>86327.12622850659</v>
      </c>
      <c r="AA3" s="179">
        <v>90730.313600012538</v>
      </c>
      <c r="AB3" s="180">
        <v>348382.48497278767</v>
      </c>
      <c r="AC3" s="180">
        <v>352077.53472111875</v>
      </c>
      <c r="AE3" s="179">
        <f>INDEX(C3:AD3,1,MATCH(AE$2,$C$2:$AD$2,0))</f>
        <v>337526.95104481641</v>
      </c>
      <c r="AF3" s="179">
        <f>+AE3*(1+AF4)</f>
        <v>348327.81347825052</v>
      </c>
      <c r="AG3" s="179">
        <f>+AF3*(1+AG4)</f>
        <v>351811.09161303303</v>
      </c>
      <c r="AI3" s="245">
        <f>+AF3/AB3-1</f>
        <v>-1.569295153900363E-4</v>
      </c>
      <c r="AJ3" s="245">
        <f>+AG3/AC3-1</f>
        <v>-7.5677395405748804E-4</v>
      </c>
    </row>
    <row r="4" spans="1:37" s="234" customFormat="1" ht="12.75" customHeight="1">
      <c r="A4" s="278"/>
      <c r="B4" s="458" t="s">
        <v>60</v>
      </c>
      <c r="C4" s="386"/>
      <c r="D4" s="384">
        <v>0.40710939716943817</v>
      </c>
      <c r="E4" s="384">
        <v>4.4659217514482874E-2</v>
      </c>
      <c r="F4" s="384">
        <v>5.2600857946477397E-2</v>
      </c>
      <c r="G4" s="384">
        <v>1.2598239896065344E-2</v>
      </c>
      <c r="H4" s="384">
        <v>6.4847657131171355E-2</v>
      </c>
      <c r="I4" s="384">
        <v>3.5205308513422295E-2</v>
      </c>
      <c r="J4" s="384">
        <v>4.0426428586227248E-2</v>
      </c>
      <c r="K4" s="384">
        <v>3.8787818357811421E-2</v>
      </c>
      <c r="L4" s="384">
        <v>6.8886634550246573E-2</v>
      </c>
      <c r="M4" s="385">
        <v>4.0498893945883685E-2</v>
      </c>
      <c r="N4" s="384"/>
      <c r="O4" s="384"/>
      <c r="P4" s="384"/>
      <c r="Q4" s="384"/>
      <c r="R4" s="385">
        <v>-5.9180147392738913E-3</v>
      </c>
      <c r="S4" s="384">
        <v>2.9448481256602044E-2</v>
      </c>
      <c r="T4" s="384">
        <v>3.208165251499473E-2</v>
      </c>
      <c r="U4" s="384">
        <v>0.10543626984712029</v>
      </c>
      <c r="V4" s="384">
        <v>7.9718265811719258E-2</v>
      </c>
      <c r="W4" s="385">
        <v>6.2236374409326611E-2</v>
      </c>
      <c r="X4" s="384">
        <v>8.6579690212126081E-2</v>
      </c>
      <c r="Y4" s="384">
        <v>6.5629088524100432E-2</v>
      </c>
      <c r="Z4" s="384">
        <v>-8.2947058993396716E-3</v>
      </c>
      <c r="AA4" s="384">
        <v>-5.843953727303175E-3</v>
      </c>
      <c r="AB4" s="385">
        <v>3.2161976678804161E-2</v>
      </c>
      <c r="AC4" s="385">
        <f>+AC3/AB3-1</f>
        <v>1.0606301716401534E-2</v>
      </c>
      <c r="AE4" s="384">
        <f>INDEX(C4:AD4,1,MATCH(AE$2,$C$2:$AD$2,0))</f>
        <v>6.2236374409326611E-2</v>
      </c>
      <c r="AF4" s="476">
        <v>3.2000000000000001E-2</v>
      </c>
      <c r="AG4" s="476">
        <v>0.01</v>
      </c>
    </row>
    <row r="5" spans="1:37" s="187" customFormat="1" ht="12.75" customHeight="1">
      <c r="A5" s="313"/>
      <c r="B5" s="458" t="s">
        <v>93</v>
      </c>
      <c r="C5" s="384"/>
      <c r="D5" s="384"/>
      <c r="E5" s="384"/>
      <c r="F5" s="384"/>
      <c r="G5" s="384"/>
      <c r="H5" s="384"/>
      <c r="I5" s="384"/>
      <c r="J5" s="384"/>
      <c r="K5" s="384"/>
      <c r="L5" s="384"/>
      <c r="M5" s="385"/>
      <c r="N5" s="384"/>
      <c r="O5" s="384">
        <v>1.8011878118792346E-2</v>
      </c>
      <c r="P5" s="384">
        <v>1.0492232243130006E-2</v>
      </c>
      <c r="Q5" s="384">
        <v>7.3387326088225846E-2</v>
      </c>
      <c r="R5" s="385"/>
      <c r="S5" s="384">
        <v>-6.7685734723145763E-2</v>
      </c>
      <c r="T5" s="384">
        <v>2.061579630116972E-2</v>
      </c>
      <c r="U5" s="384">
        <v>8.2312393790089811E-2</v>
      </c>
      <c r="V5" s="384">
        <v>4.8414941576450321E-2</v>
      </c>
      <c r="W5" s="385"/>
      <c r="X5" s="384">
        <v>-6.1761037465376534E-2</v>
      </c>
      <c r="Y5" s="384">
        <v>9.3706015560579559E-4</v>
      </c>
      <c r="Z5" s="384">
        <v>7.2312611876641508E-3</v>
      </c>
      <c r="AA5" s="384">
        <v>5.1005837491344019E-2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53888.421435778379</v>
      </c>
      <c r="D7" s="466">
        <f t="shared" si="1"/>
        <v>82916.371944428829</v>
      </c>
      <c r="E7" s="466">
        <f t="shared" si="1"/>
        <v>82925.228052981314</v>
      </c>
      <c r="F7" s="466">
        <f t="shared" si="1"/>
        <v>79919.307511665698</v>
      </c>
      <c r="G7" s="466">
        <f t="shared" si="1"/>
        <v>82357.960689007377</v>
      </c>
      <c r="H7" s="466">
        <f t="shared" si="1"/>
        <v>84790.047231788747</v>
      </c>
      <c r="I7" s="466">
        <f t="shared" si="1"/>
        <v>88992.010290264356</v>
      </c>
      <c r="J7" s="466">
        <f t="shared" si="1"/>
        <v>92760.804829429311</v>
      </c>
      <c r="K7" s="466">
        <f t="shared" si="1"/>
        <v>94136.453340996479</v>
      </c>
      <c r="L7" s="466">
        <f t="shared" si="1"/>
        <v>106325.63761195098</v>
      </c>
      <c r="M7" s="482">
        <f t="shared" si="1"/>
        <v>113041.09746748317</v>
      </c>
      <c r="N7" s="466">
        <f t="shared" si="1"/>
        <v>26555.990637811701</v>
      </c>
      <c r="O7" s="466">
        <f t="shared" si="1"/>
        <v>28187.19875567195</v>
      </c>
      <c r="P7" s="466">
        <f t="shared" si="1"/>
        <v>26260.858347507994</v>
      </c>
      <c r="Q7" s="466">
        <f t="shared" si="1"/>
        <v>18283.743846636673</v>
      </c>
      <c r="R7" s="482">
        <f t="shared" si="1"/>
        <v>110322.18638353696</v>
      </c>
      <c r="S7" s="466">
        <f t="shared" si="1"/>
        <v>27229.331808244209</v>
      </c>
      <c r="T7" s="466">
        <f t="shared" si="1"/>
        <v>26984.308327658619</v>
      </c>
      <c r="U7" s="466">
        <f t="shared" si="1"/>
        <v>30512.201104315947</v>
      </c>
      <c r="V7" s="466">
        <f t="shared" si="1"/>
        <v>21903.323181032527</v>
      </c>
      <c r="W7" s="482">
        <f t="shared" si="1"/>
        <v>120907.37264551295</v>
      </c>
      <c r="X7" s="466">
        <f t="shared" si="1"/>
        <v>29427.550530726781</v>
      </c>
      <c r="Y7" s="466">
        <f t="shared" si="1"/>
        <v>29759.516561458098</v>
      </c>
      <c r="Z7" s="466"/>
      <c r="AA7" s="466"/>
      <c r="AB7" s="482"/>
      <c r="AC7" s="482"/>
      <c r="AE7" s="466"/>
      <c r="AF7" s="466"/>
      <c r="AG7" s="466"/>
    </row>
    <row r="8" spans="1:37" s="234" customFormat="1" ht="12.75" customHeight="1">
      <c r="A8" s="278"/>
      <c r="B8" s="458" t="s">
        <v>58</v>
      </c>
      <c r="C8" s="386">
        <f t="shared" ref="C8:Y8" si="2">+C7/C3</f>
        <v>0.34999289911501258</v>
      </c>
      <c r="D8" s="384">
        <f t="shared" si="2"/>
        <v>0.38271562985134744</v>
      </c>
      <c r="E8" s="384">
        <f t="shared" si="2"/>
        <v>0.36639365298997978</v>
      </c>
      <c r="F8" s="384">
        <f t="shared" si="2"/>
        <v>0.33546657888464904</v>
      </c>
      <c r="G8" s="384">
        <f t="shared" si="2"/>
        <v>0.34140192354734439</v>
      </c>
      <c r="H8" s="384">
        <f t="shared" si="2"/>
        <v>0.33007891033450804</v>
      </c>
      <c r="I8" s="384">
        <f t="shared" si="2"/>
        <v>0.33465508374638286</v>
      </c>
      <c r="J8" s="384">
        <f t="shared" si="2"/>
        <v>0.3352737422530237</v>
      </c>
      <c r="K8" s="384">
        <f t="shared" si="2"/>
        <v>0.32754126176127646</v>
      </c>
      <c r="L8" s="384">
        <f t="shared" si="2"/>
        <v>0.34611030884634975</v>
      </c>
      <c r="M8" s="385">
        <f t="shared" si="2"/>
        <v>0.35364806117718883</v>
      </c>
      <c r="N8" s="384">
        <f t="shared" si="2"/>
        <v>0.34691045564671841</v>
      </c>
      <c r="O8" s="384">
        <f t="shared" si="2"/>
        <v>0.36170453588266366</v>
      </c>
      <c r="P8" s="384">
        <f t="shared" si="2"/>
        <v>0.33348628275526498</v>
      </c>
      <c r="Q8" s="384">
        <f t="shared" si="2"/>
        <v>0.21631056062510434</v>
      </c>
      <c r="R8" s="385">
        <f t="shared" si="2"/>
        <v>0.3471966873110473</v>
      </c>
      <c r="S8" s="384">
        <f t="shared" si="2"/>
        <v>0.34553118487851164</v>
      </c>
      <c r="T8" s="384">
        <f t="shared" si="2"/>
        <v>0.33550521112776122</v>
      </c>
      <c r="U8" s="384">
        <f t="shared" si="2"/>
        <v>0.35051683858580829</v>
      </c>
      <c r="V8" s="384">
        <f t="shared" si="2"/>
        <v>0.24000050600382136</v>
      </c>
      <c r="W8" s="385">
        <f t="shared" si="2"/>
        <v>0.35821546182088143</v>
      </c>
      <c r="X8" s="384">
        <f t="shared" si="2"/>
        <v>0.34367092848762115</v>
      </c>
      <c r="Y8" s="384">
        <f t="shared" si="2"/>
        <v>0.34722243989901858</v>
      </c>
      <c r="Z8" s="384"/>
      <c r="AA8" s="384"/>
      <c r="AB8" s="385"/>
      <c r="AC8" s="385"/>
      <c r="AE8" s="384"/>
      <c r="AF8" s="384"/>
      <c r="AG8" s="384"/>
    </row>
    <row r="9" spans="1:37" s="187" customFormat="1" ht="12.75" customHeight="1">
      <c r="A9" s="313"/>
      <c r="B9" s="465" t="s">
        <v>56</v>
      </c>
      <c r="C9" s="384"/>
      <c r="D9" s="384">
        <f t="shared" ref="D9:M9" si="3">+(D7-C7)/(D$3-C$3)</f>
        <v>0.46309385487845406</v>
      </c>
      <c r="E9" s="384">
        <f t="shared" si="3"/>
        <v>9.1530899359265876E-4</v>
      </c>
      <c r="F9" s="384">
        <f t="shared" si="3"/>
        <v>-0.25249101938874419</v>
      </c>
      <c r="G9" s="384">
        <f t="shared" si="3"/>
        <v>0.81252683557168948</v>
      </c>
      <c r="H9" s="384">
        <f t="shared" si="3"/>
        <v>0.15546946854800545</v>
      </c>
      <c r="I9" s="384">
        <f t="shared" si="3"/>
        <v>0.46464040712822774</v>
      </c>
      <c r="J9" s="384">
        <f t="shared" si="3"/>
        <v>0.35057706060876903</v>
      </c>
      <c r="K9" s="384">
        <f t="shared" si="3"/>
        <v>0.12818793849838098</v>
      </c>
      <c r="L9" s="384">
        <f t="shared" si="3"/>
        <v>0.61566981347752558</v>
      </c>
      <c r="M9" s="385">
        <f t="shared" si="3"/>
        <v>0.53977048567874031</v>
      </c>
      <c r="N9" s="384"/>
      <c r="O9" s="384"/>
      <c r="P9" s="384"/>
      <c r="Q9" s="384"/>
      <c r="R9" s="385">
        <f t="shared" ref="R9:Y9" si="4">+(R7-M7)/(R$3-M$3)</f>
        <v>1.4373213575536052</v>
      </c>
      <c r="S9" s="384">
        <f t="shared" si="4"/>
        <v>0.29869444799594125</v>
      </c>
      <c r="T9" s="384">
        <f t="shared" si="4"/>
        <v>-0.48113990223281206</v>
      </c>
      <c r="U9" s="384">
        <f t="shared" si="4"/>
        <v>0.51204148143629169</v>
      </c>
      <c r="V9" s="384">
        <f t="shared" si="4"/>
        <v>0.53717136311539671</v>
      </c>
      <c r="W9" s="385">
        <f t="shared" si="4"/>
        <v>0.53526264065176943</v>
      </c>
      <c r="X9" s="384">
        <f t="shared" si="4"/>
        <v>0.32218486880858166</v>
      </c>
      <c r="Y9" s="384">
        <f t="shared" si="4"/>
        <v>0.52575956474350771</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24908.925573552926</v>
      </c>
      <c r="D11" s="174">
        <v>36554.543167915101</v>
      </c>
      <c r="E11" s="174">
        <v>35165.790674659052</v>
      </c>
      <c r="F11" s="174">
        <v>37000.968379462967</v>
      </c>
      <c r="G11" s="174">
        <v>37455.9540403422</v>
      </c>
      <c r="H11" s="174">
        <v>39308.237231430045</v>
      </c>
      <c r="I11" s="174">
        <v>39910.508213849127</v>
      </c>
      <c r="J11" s="174">
        <v>40928.26416745875</v>
      </c>
      <c r="K11" s="174">
        <v>40716.536690304914</v>
      </c>
      <c r="L11" s="174">
        <v>43817.667487498642</v>
      </c>
      <c r="M11" s="175">
        <v>47778.321324700286</v>
      </c>
      <c r="N11" s="174">
        <v>11584.511886223871</v>
      </c>
      <c r="O11" s="174">
        <v>11776.100680641277</v>
      </c>
      <c r="P11" s="174">
        <v>11691.808521977509</v>
      </c>
      <c r="Q11" s="174">
        <v>12215.377521461152</v>
      </c>
      <c r="R11" s="175">
        <v>47267.801770701859</v>
      </c>
      <c r="S11" s="174">
        <v>12423.725303960196</v>
      </c>
      <c r="T11" s="174">
        <v>12504.257167572872</v>
      </c>
      <c r="U11" s="174">
        <v>14208.675715672511</v>
      </c>
      <c r="V11" s="174">
        <v>13906.247375411298</v>
      </c>
      <c r="W11" s="175">
        <v>52649.183233008021</v>
      </c>
      <c r="X11" s="174">
        <v>13015.805287193234</v>
      </c>
      <c r="Y11" s="174">
        <v>12927.018810672573</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28979.495862225456</v>
      </c>
      <c r="D13" s="176">
        <v>46361.828776513721</v>
      </c>
      <c r="E13" s="176">
        <v>47759.437378322269</v>
      </c>
      <c r="F13" s="176">
        <v>42918.339132202731</v>
      </c>
      <c r="G13" s="176">
        <v>44902.006648665178</v>
      </c>
      <c r="H13" s="176">
        <v>45481.810000358702</v>
      </c>
      <c r="I13" s="176">
        <v>49081.502076415229</v>
      </c>
      <c r="J13" s="176">
        <v>51832.540661970568</v>
      </c>
      <c r="K13" s="176">
        <v>53419.916650691564</v>
      </c>
      <c r="L13" s="176">
        <v>62507.970124452346</v>
      </c>
      <c r="M13" s="177">
        <v>65262.776142782874</v>
      </c>
      <c r="N13" s="176">
        <v>14971.478751587831</v>
      </c>
      <c r="O13" s="176">
        <v>16411.098075030673</v>
      </c>
      <c r="P13" s="176">
        <v>14569.049825530485</v>
      </c>
      <c r="Q13" s="176">
        <v>6068.3663251755188</v>
      </c>
      <c r="R13" s="177">
        <v>63054.3846128351</v>
      </c>
      <c r="S13" s="176">
        <v>14805.606504284013</v>
      </c>
      <c r="T13" s="176">
        <v>14480.051160085744</v>
      </c>
      <c r="U13" s="176">
        <v>16303.525388643437</v>
      </c>
      <c r="V13" s="176">
        <v>7997.0758056212289</v>
      </c>
      <c r="W13" s="177">
        <v>68258.189412504929</v>
      </c>
      <c r="X13" s="176">
        <v>16411.745243533547</v>
      </c>
      <c r="Y13" s="176">
        <v>16832.497750785526</v>
      </c>
      <c r="Z13" s="176">
        <v>17442.04425952207</v>
      </c>
      <c r="AA13" s="176">
        <v>18174.148566396761</v>
      </c>
      <c r="AB13" s="177">
        <v>75777.263308566617</v>
      </c>
      <c r="AC13" s="177">
        <v>77577.364593167527</v>
      </c>
      <c r="AE13" s="176">
        <f>INDEX(C13:AD13,1,MATCH(AE$2,$C$2:$AD$2,0))</f>
        <v>68258.189412504929</v>
      </c>
      <c r="AF13" s="481">
        <f>+AF3*AF14</f>
        <v>75935.463338258618</v>
      </c>
      <c r="AG13" s="481">
        <f>+AG3*AG14</f>
        <v>77398.440154867261</v>
      </c>
      <c r="AI13" s="245">
        <f>+AF13/AB13-1</f>
        <v>2.0876978500503629E-3</v>
      </c>
      <c r="AJ13" s="245">
        <f>+AG13/AC13-1</f>
        <v>-2.3064000593289169E-3</v>
      </c>
    </row>
    <row r="14" spans="1:37" s="234" customFormat="1" ht="12.75" customHeight="1">
      <c r="A14" s="278"/>
      <c r="B14" s="458" t="s">
        <v>57</v>
      </c>
      <c r="C14" s="386">
        <v>0.18821515831187005</v>
      </c>
      <c r="D14" s="386">
        <v>0.21399147219267539</v>
      </c>
      <c r="E14" s="386">
        <v>0.21101846973046179</v>
      </c>
      <c r="F14" s="386">
        <v>0.1801525669875155</v>
      </c>
      <c r="G14" s="386">
        <v>0.18613417953458433</v>
      </c>
      <c r="H14" s="386">
        <v>0.17705599625295576</v>
      </c>
      <c r="I14" s="386">
        <v>0.18457133549637234</v>
      </c>
      <c r="J14" s="386">
        <v>0.18734302607848347</v>
      </c>
      <c r="K14" s="386">
        <v>0.18587089572589288</v>
      </c>
      <c r="L14" s="386">
        <v>0.20347541130287916</v>
      </c>
      <c r="M14" s="459">
        <v>0.20417401075370087</v>
      </c>
      <c r="N14" s="386">
        <v>0.19557781090732002</v>
      </c>
      <c r="O14" s="386">
        <v>0.2105909375389558</v>
      </c>
      <c r="P14" s="386">
        <v>0.18501216545549259</v>
      </c>
      <c r="Q14" s="386">
        <v>7.1793377378708209E-2</v>
      </c>
      <c r="R14" s="459">
        <v>0.19843944518924017</v>
      </c>
      <c r="S14" s="386">
        <v>0.18787823345416602</v>
      </c>
      <c r="T14" s="386">
        <v>0.18003546960015346</v>
      </c>
      <c r="U14" s="386">
        <v>0.18729098426866428</v>
      </c>
      <c r="V14" s="386">
        <v>8.7626075004091503E-2</v>
      </c>
      <c r="W14" s="459">
        <v>0.2022303380551134</v>
      </c>
      <c r="X14" s="386">
        <v>0.19166528046764264</v>
      </c>
      <c r="Y14" s="386">
        <v>0.19639502296861669</v>
      </c>
      <c r="Z14" s="386">
        <v>0.20204592717882494</v>
      </c>
      <c r="AA14" s="386">
        <v>0.20030955306203471</v>
      </c>
      <c r="AB14" s="459">
        <v>0.21751169067665849</v>
      </c>
      <c r="AC14" s="459">
        <f>+AC13/AC3</f>
        <v>0.22034170585356064</v>
      </c>
      <c r="AE14" s="386">
        <f>INDEX(C14:AD14,1,MATCH(AE$2,$C$2:$AD$2,0))</f>
        <v>0.2022303380551134</v>
      </c>
      <c r="AF14" s="476">
        <v>0.218</v>
      </c>
      <c r="AG14" s="476">
        <v>0.22</v>
      </c>
    </row>
    <row r="15" spans="1:37" s="187" customFormat="1" ht="12.75" customHeight="1">
      <c r="A15" s="313"/>
      <c r="B15" s="458" t="s">
        <v>56</v>
      </c>
      <c r="C15" s="384"/>
      <c r="D15" s="384">
        <f t="shared" ref="D15:M15" si="5">+(D13-C13)/(D$3-C$3)</f>
        <v>0.27730692022709474</v>
      </c>
      <c r="E15" s="384">
        <f t="shared" si="5"/>
        <v>0.14444761095423092</v>
      </c>
      <c r="F15" s="384">
        <f t="shared" si="5"/>
        <v>-0.40664209659673806</v>
      </c>
      <c r="G15" s="384">
        <f t="shared" si="5"/>
        <v>0.66093165889811045</v>
      </c>
      <c r="H15" s="384">
        <f t="shared" si="5"/>
        <v>3.7063532635256149E-2</v>
      </c>
      <c r="I15" s="384">
        <f t="shared" si="5"/>
        <v>0.39804309759018519</v>
      </c>
      <c r="J15" s="384">
        <f t="shared" si="5"/>
        <v>0.2559043776260056</v>
      </c>
      <c r="K15" s="384">
        <f t="shared" si="5"/>
        <v>0.14791747594315519</v>
      </c>
      <c r="L15" s="384">
        <f t="shared" si="5"/>
        <v>0.45903319391084496</v>
      </c>
      <c r="M15" s="385">
        <f t="shared" si="5"/>
        <v>0.22142385100255313</v>
      </c>
      <c r="N15" s="384"/>
      <c r="O15" s="384"/>
      <c r="P15" s="384"/>
      <c r="Q15" s="384"/>
      <c r="R15" s="385">
        <f t="shared" ref="R15:AB15" si="6">+(R13-M13)/(R$3-M$3)</f>
        <v>1.1674410136382438</v>
      </c>
      <c r="S15" s="384">
        <f t="shared" si="6"/>
        <v>-7.3581003987080951E-2</v>
      </c>
      <c r="T15" s="384">
        <f t="shared" si="6"/>
        <v>-0.77239264876191949</v>
      </c>
      <c r="U15" s="384">
        <f t="shared" si="6"/>
        <v>0.2089042186563744</v>
      </c>
      <c r="V15" s="384">
        <f t="shared" si="6"/>
        <v>0.286234229160096</v>
      </c>
      <c r="W15" s="385">
        <f t="shared" si="6"/>
        <v>0.26314154796815636</v>
      </c>
      <c r="X15" s="384">
        <f t="shared" si="6"/>
        <v>0.23540587371991809</v>
      </c>
      <c r="Y15" s="384">
        <f t="shared" si="6"/>
        <v>0.4456679252192039</v>
      </c>
      <c r="Z15" s="384">
        <f t="shared" si="6"/>
        <v>-1.5767926584466589</v>
      </c>
      <c r="AA15" s="384">
        <f t="shared" si="6"/>
        <v>-19.081752440598326</v>
      </c>
      <c r="AB15" s="385">
        <f t="shared" si="6"/>
        <v>0.69264892412960188</v>
      </c>
      <c r="AC15" s="385">
        <f>+(AC13-AB13)/(AC$3-AB$3)</f>
        <v>0.48716564246907729</v>
      </c>
      <c r="AD15" s="311"/>
      <c r="AE15" s="384">
        <f>INDEX(C15:AD15,1,MATCH(AE$2,$C$2:$AD$2,0))</f>
        <v>0.26314154796815636</v>
      </c>
      <c r="AF15" s="384">
        <f>+(AF13-AE13)/(AF$3-AE$3)</f>
        <v>0.71080193577770745</v>
      </c>
      <c r="AG15" s="384">
        <f>+(AG13-AF13)/(AG$3-AF$3)</f>
        <v>0.41999999999999715</v>
      </c>
      <c r="AH15" s="311"/>
      <c r="AI15" s="311"/>
      <c r="AJ15" s="311"/>
      <c r="AK15" s="311"/>
    </row>
    <row r="16" spans="1:37" ht="12.75" customHeight="1">
      <c r="M16" s="185"/>
      <c r="R16" s="185"/>
      <c r="W16" s="185"/>
      <c r="AB16" s="185"/>
      <c r="AC16" s="185"/>
    </row>
    <row r="17" spans="1:37" ht="12.75" customHeight="1">
      <c r="A17" s="286"/>
      <c r="B17" s="168" t="s">
        <v>35</v>
      </c>
      <c r="C17" s="174">
        <v>4467.2148360468891</v>
      </c>
      <c r="D17" s="174">
        <v>5729.5588501060456</v>
      </c>
      <c r="E17" s="174">
        <v>5579.6016079059391</v>
      </c>
      <c r="F17" s="174">
        <v>7017.9725693298915</v>
      </c>
      <c r="G17" s="174">
        <v>6272.4603348531637</v>
      </c>
      <c r="H17" s="174">
        <v>7623.5624813238219</v>
      </c>
      <c r="I17" s="174">
        <v>7531.0000630079703</v>
      </c>
      <c r="J17" s="174">
        <v>8374.7041601950859</v>
      </c>
      <c r="K17" s="174">
        <v>10267.124562495241</v>
      </c>
      <c r="L17" s="174">
        <v>10799.307388068471</v>
      </c>
      <c r="M17" s="175">
        <v>11184.88845234279</v>
      </c>
      <c r="N17" s="174">
        <v>2886.6618454010058</v>
      </c>
      <c r="O17" s="174">
        <v>3062.7555013957617</v>
      </c>
      <c r="P17" s="174">
        <v>3346.7545757688963</v>
      </c>
      <c r="Q17" s="174">
        <v>3756.2380694813583</v>
      </c>
      <c r="R17" s="175">
        <v>13071.509851503029</v>
      </c>
      <c r="S17" s="174">
        <v>3627.8031311114137</v>
      </c>
      <c r="T17" s="174">
        <v>3874.1599058146921</v>
      </c>
      <c r="U17" s="174">
        <v>3902.5578388193835</v>
      </c>
      <c r="V17" s="174">
        <v>3890.2381930625897</v>
      </c>
      <c r="W17" s="175">
        <v>15166.379197839429</v>
      </c>
      <c r="X17" s="174">
        <v>3886.9056637664758</v>
      </c>
      <c r="Y17" s="174">
        <v>3898.0649761395862</v>
      </c>
      <c r="Z17" s="174"/>
      <c r="AA17" s="174"/>
      <c r="AB17" s="175"/>
      <c r="AC17" s="175"/>
      <c r="AE17" s="174">
        <f>INDEX(C17:AD17,1,MATCH(AE$2,$C$2:$AD$2,0))</f>
        <v>15166.379197839429</v>
      </c>
      <c r="AF17" s="174">
        <f>+AF43*AF18</f>
        <v>16581.129630644602</v>
      </c>
      <c r="AG17" s="174">
        <f>+AG43*AG18</f>
        <v>16581.129630644602</v>
      </c>
    </row>
    <row r="18" spans="1:37" s="187" customFormat="1" ht="12.75" customHeight="1">
      <c r="A18" s="313"/>
      <c r="B18" s="458" t="s">
        <v>55</v>
      </c>
      <c r="C18" s="384">
        <v>5.6426192695886966E-2</v>
      </c>
      <c r="D18" s="384">
        <v>5.7074526389249911E-2</v>
      </c>
      <c r="E18" s="384">
        <v>4.5651631065904551E-2</v>
      </c>
      <c r="F18" s="384">
        <v>4.8085949942388843E-2</v>
      </c>
      <c r="G18" s="384">
        <v>4.5494295034083865E-2</v>
      </c>
      <c r="H18" s="384">
        <v>5.3149914874246515E-2</v>
      </c>
      <c r="I18" s="384">
        <v>5.2348713991611978E-2</v>
      </c>
      <c r="J18" s="384">
        <v>4.9298333265970128E-2</v>
      </c>
      <c r="K18" s="384">
        <v>4.7398265250860924E-2</v>
      </c>
      <c r="L18" s="384">
        <v>4.2841755768347978E-2</v>
      </c>
      <c r="M18" s="385">
        <v>4.2547586061010383E-2</v>
      </c>
      <c r="N18" s="384">
        <v>4.2646437335799502E-2</v>
      </c>
      <c r="O18" s="384">
        <v>4.245427437419954E-2</v>
      </c>
      <c r="P18" s="384">
        <v>4.3740323738914892E-2</v>
      </c>
      <c r="Q18" s="384">
        <v>4.660788626444258E-2</v>
      </c>
      <c r="R18" s="385">
        <v>4.4021153145585232E-2</v>
      </c>
      <c r="S18" s="384">
        <v>4.4431159613547884E-2</v>
      </c>
      <c r="T18" s="384">
        <v>4.5684152464242726E-2</v>
      </c>
      <c r="U18" s="384">
        <v>4.5552419168920229E-2</v>
      </c>
      <c r="V18" s="384">
        <v>4.6474159397717429E-2</v>
      </c>
      <c r="W18" s="385">
        <v>4.5160831272815019E-2</v>
      </c>
      <c r="X18" s="384">
        <v>4.3770816122924848E-2</v>
      </c>
      <c r="Y18" s="384">
        <v>4.1264159268470352E-2</v>
      </c>
      <c r="Z18" s="384"/>
      <c r="AA18" s="384"/>
      <c r="AB18" s="385"/>
      <c r="AC18" s="385"/>
      <c r="AD18" s="311"/>
      <c r="AE18" s="384">
        <f>+AE17/AE43</f>
        <v>4.5160831272815019E-2</v>
      </c>
      <c r="AF18" s="476">
        <v>4.3999999999999997E-2</v>
      </c>
      <c r="AG18" s="476">
        <f>+AF18</f>
        <v>4.3999999999999997E-2</v>
      </c>
      <c r="AH18" s="311"/>
      <c r="AI18" s="311"/>
      <c r="AJ18" s="311"/>
      <c r="AK18" s="311"/>
    </row>
    <row r="19" spans="1:37" ht="12.75" customHeight="1">
      <c r="A19" s="286"/>
      <c r="B19" s="168" t="s">
        <v>34</v>
      </c>
      <c r="C19" s="174">
        <v>595.19097169010774</v>
      </c>
      <c r="D19" s="174">
        <v>397.1064866890539</v>
      </c>
      <c r="E19" s="174">
        <v>581.51076089475373</v>
      </c>
      <c r="F19" s="174">
        <v>176.80372366061152</v>
      </c>
      <c r="G19" s="174">
        <v>202.98270283180341</v>
      </c>
      <c r="H19" s="174">
        <v>142.18936314326174</v>
      </c>
      <c r="I19" s="174">
        <v>119.20245712583029</v>
      </c>
      <c r="J19" s="174">
        <v>211.45219390199637</v>
      </c>
      <c r="K19" s="174">
        <v>306.97037940777415</v>
      </c>
      <c r="L19" s="174">
        <v>363.29627664803917</v>
      </c>
      <c r="M19" s="175">
        <v>180.88206984385531</v>
      </c>
      <c r="N19" s="174">
        <v>46.313115201922429</v>
      </c>
      <c r="O19" s="174">
        <v>46.021752833926236</v>
      </c>
      <c r="P19" s="174">
        <v>114.06051758250146</v>
      </c>
      <c r="Q19" s="174">
        <v>139.8866547949973</v>
      </c>
      <c r="R19" s="175">
        <v>88.036388328493658</v>
      </c>
      <c r="S19" s="174">
        <v>181.13732234957928</v>
      </c>
      <c r="T19" s="174">
        <v>116.16448872264596</v>
      </c>
      <c r="U19" s="174">
        <v>26.783646866758126</v>
      </c>
      <c r="V19" s="174">
        <v>33.661334737589726</v>
      </c>
      <c r="W19" s="175">
        <v>100.82580946102212</v>
      </c>
      <c r="X19" s="174">
        <v>31.875814455412041</v>
      </c>
      <c r="Y19" s="174">
        <v>32.441210328264745</v>
      </c>
      <c r="Z19" s="174"/>
      <c r="AA19" s="174"/>
      <c r="AB19" s="175"/>
      <c r="AC19" s="175"/>
      <c r="AE19" s="174">
        <f>INDEX(C19:AD19,1,MATCH(AE$2,$C$2:$AD$2,0))</f>
        <v>100.82580946102212</v>
      </c>
      <c r="AF19" s="174">
        <f>+AF20*AF44</f>
        <v>133.81570338801242</v>
      </c>
      <c r="AG19" s="174">
        <f>+AG20*AG44</f>
        <v>133.81570338801242</v>
      </c>
    </row>
    <row r="20" spans="1:37" s="187" customFormat="1" ht="12.75" customHeight="1">
      <c r="A20" s="313"/>
      <c r="B20" s="458" t="s">
        <v>54</v>
      </c>
      <c r="C20" s="384">
        <v>0.10811953792274279</v>
      </c>
      <c r="D20" s="384">
        <v>5.6863013953281687E-2</v>
      </c>
      <c r="E20" s="384">
        <v>7.7219930850867063E-2</v>
      </c>
      <c r="F20" s="384">
        <v>1.8235587783530734E-2</v>
      </c>
      <c r="G20" s="384">
        <v>2.2845131171925267E-2</v>
      </c>
      <c r="H20" s="384">
        <v>7.7994446909526111E-3</v>
      </c>
      <c r="I20" s="384">
        <v>8.0805496988485652E-3</v>
      </c>
      <c r="J20" s="384">
        <v>7.2797573580968382E-3</v>
      </c>
      <c r="K20" s="384">
        <v>1.4355867427273589E-2</v>
      </c>
      <c r="L20" s="384">
        <v>2.1905023511910961E-2</v>
      </c>
      <c r="M20" s="385">
        <v>1.2590664247778724E-2</v>
      </c>
      <c r="N20" s="384">
        <v>1.1103036984069376E-2</v>
      </c>
      <c r="O20" s="384">
        <v>6.9515087377244661E-3</v>
      </c>
      <c r="P20" s="384">
        <v>1.0833977488178914E-2</v>
      </c>
      <c r="Q20" s="384">
        <v>1.0477083020029474E-2</v>
      </c>
      <c r="R20" s="385">
        <v>2.5391524166444371E-3</v>
      </c>
      <c r="S20" s="384">
        <v>1.3673359614992824E-2</v>
      </c>
      <c r="T20" s="384">
        <v>1.3278991471732652E-2</v>
      </c>
      <c r="U20" s="384">
        <v>7.2970247104250678E-3</v>
      </c>
      <c r="V20" s="384">
        <v>1.196125642455987E-2</v>
      </c>
      <c r="W20" s="385">
        <v>3.542344740829696E-3</v>
      </c>
      <c r="X20" s="384">
        <v>1.231396058743405E-2</v>
      </c>
      <c r="Y20" s="384">
        <v>1.1297334287358782E-2</v>
      </c>
      <c r="Z20" s="384"/>
      <c r="AA20" s="384"/>
      <c r="AB20" s="385"/>
      <c r="AC20" s="385"/>
      <c r="AD20" s="311"/>
      <c r="AE20" s="384">
        <f>+AE19/AE44</f>
        <v>3.542344740829696E-3</v>
      </c>
      <c r="AF20" s="476">
        <v>1.0999999999999999E-2</v>
      </c>
      <c r="AG20" s="476">
        <v>1.0999999999999999E-2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-2182.1961592612242</v>
      </c>
      <c r="D22" s="479">
        <f t="shared" si="7"/>
        <v>-3748.5864003378229</v>
      </c>
      <c r="E22" s="479">
        <f t="shared" si="7"/>
        <v>-5114.9709840875366</v>
      </c>
      <c r="F22" s="479">
        <f t="shared" si="7"/>
        <v>1528.9029254406269</v>
      </c>
      <c r="G22" s="479">
        <f t="shared" si="7"/>
        <v>-698.02186613486992</v>
      </c>
      <c r="H22" s="485">
        <f t="shared" si="7"/>
        <v>1699.9161290747288</v>
      </c>
      <c r="I22" s="485">
        <f t="shared" si="7"/>
        <v>186.08703838837391</v>
      </c>
      <c r="J22" s="485">
        <f t="shared" si="7"/>
        <v>8227.0330601922396</v>
      </c>
      <c r="K22" s="485">
        <f t="shared" si="7"/>
        <v>-5166.8256350965821</v>
      </c>
      <c r="L22" s="485">
        <f t="shared" si="7"/>
        <v>-2850.4242251572068</v>
      </c>
      <c r="M22" s="486">
        <f t="shared" si="7"/>
        <v>440.90997056953347</v>
      </c>
      <c r="N22" s="485">
        <f t="shared" si="7"/>
        <v>-940.35729942023863</v>
      </c>
      <c r="O22" s="485">
        <f t="shared" si="7"/>
        <v>-321.56718375398668</v>
      </c>
      <c r="P22" s="485">
        <f t="shared" si="7"/>
        <v>-282.20505318108189</v>
      </c>
      <c r="Q22" s="485">
        <f t="shared" si="7"/>
        <v>-506.37325202637294</v>
      </c>
      <c r="R22" s="486">
        <f t="shared" si="7"/>
        <v>3346.6172377033727</v>
      </c>
      <c r="S22" s="485">
        <f t="shared" si="7"/>
        <v>1540.2107513699375</v>
      </c>
      <c r="T22" s="485">
        <f t="shared" si="7"/>
        <v>2729.791400765127</v>
      </c>
      <c r="U22" s="485">
        <f t="shared" si="7"/>
        <v>1233.0345261118764</v>
      </c>
      <c r="V22" s="485">
        <f t="shared" si="7"/>
        <v>1112.0028478759468</v>
      </c>
      <c r="W22" s="486">
        <f t="shared" si="7"/>
        <v>6858.4006867230855</v>
      </c>
      <c r="X22" s="485">
        <f t="shared" si="7"/>
        <v>-5103.7375597671571</v>
      </c>
      <c r="Y22" s="485">
        <f t="shared" si="7"/>
        <v>-1493.3710666410225</v>
      </c>
      <c r="Z22" s="485"/>
      <c r="AA22" s="485"/>
      <c r="AB22" s="486"/>
      <c r="AC22" s="480"/>
      <c r="AE22" s="479">
        <f>INDEX(C22:AD22,1,MATCH(AE$2,$C$2:$AD$2,0))</f>
        <v>6858.4006867230855</v>
      </c>
      <c r="AF22" s="484">
        <v>-4000</v>
      </c>
      <c r="AG22" s="484">
        <v>-1000</v>
      </c>
    </row>
    <row r="23" spans="1:37" ht="12.75" customHeight="1">
      <c r="H23" s="187"/>
      <c r="I23" s="187"/>
      <c r="J23" s="187"/>
      <c r="K23" s="187"/>
      <c r="L23" s="187"/>
      <c r="M23" s="471"/>
      <c r="N23" s="187"/>
      <c r="O23" s="187"/>
      <c r="P23" s="187"/>
      <c r="Q23" s="187"/>
      <c r="R23" s="471"/>
      <c r="S23" s="187"/>
      <c r="T23" s="187"/>
      <c r="U23" s="187"/>
      <c r="V23" s="187"/>
      <c r="W23" s="471"/>
      <c r="X23" s="187"/>
      <c r="Y23" s="187"/>
      <c r="Z23" s="187"/>
      <c r="AA23" s="187"/>
      <c r="AB23" s="471"/>
      <c r="AC23" s="185"/>
    </row>
    <row r="24" spans="1:37" s="171" customFormat="1" ht="12.75" customHeight="1">
      <c r="A24" s="286"/>
      <c r="B24" s="178" t="s">
        <v>33</v>
      </c>
      <c r="C24" s="176">
        <v>22925.275838607449</v>
      </c>
      <c r="D24" s="176">
        <v>37280.790012758902</v>
      </c>
      <c r="E24" s="176">
        <v>37646.375547223543</v>
      </c>
      <c r="F24" s="176">
        <v>37606.073211974079</v>
      </c>
      <c r="G24" s="176">
        <v>38134.507150508944</v>
      </c>
      <c r="H24" s="176">
        <v>39700.353011252868</v>
      </c>
      <c r="I24" s="176">
        <v>41855.791508921458</v>
      </c>
      <c r="J24" s="176">
        <v>51896.321755869722</v>
      </c>
      <c r="K24" s="176">
        <v>38292.936832507512</v>
      </c>
      <c r="L24" s="176">
        <v>49221.534787874712</v>
      </c>
      <c r="M24" s="177">
        <v>54699.679730853473</v>
      </c>
      <c r="N24" s="176">
        <v>11190.772721968509</v>
      </c>
      <c r="O24" s="176">
        <v>13072.797142714851</v>
      </c>
      <c r="P24" s="176">
        <v>11054.150714163008</v>
      </c>
      <c r="Q24" s="176">
        <v>1945.641658462785</v>
      </c>
      <c r="R24" s="177">
        <v>53417.528387363942</v>
      </c>
      <c r="S24" s="176">
        <v>12899.151446892116</v>
      </c>
      <c r="T24" s="176">
        <v>13451.847143758827</v>
      </c>
      <c r="U24" s="176">
        <v>13660.785722802688</v>
      </c>
      <c r="V24" s="176">
        <v>5252.5017951721757</v>
      </c>
      <c r="W24" s="177">
        <v>60051.036710849607</v>
      </c>
      <c r="X24" s="176">
        <v>7452.977834455326</v>
      </c>
      <c r="Y24" s="176">
        <v>11473.502918333181</v>
      </c>
      <c r="Z24" s="176">
        <v>12629.191654678274</v>
      </c>
      <c r="AA24" s="176">
        <v>14217.996626914621</v>
      </c>
      <c r="AB24" s="177">
        <v>55134.14355093256</v>
      </c>
      <c r="AC24" s="177">
        <v>60025.761020894744</v>
      </c>
      <c r="AE24" s="176">
        <f>INDEX(C24:AD24,1,MATCH(AE$2,$C$2:$AD$2,0))</f>
        <v>60051.036710849607</v>
      </c>
      <c r="AF24" s="176">
        <f>+AF13-AF17+AF19+AF22</f>
        <v>55488.149411002029</v>
      </c>
      <c r="AG24" s="176">
        <f>+AG13-AG17+AG19+AG22</f>
        <v>59951.126227610672</v>
      </c>
      <c r="AI24" s="245">
        <f>+AF24/AB24-1</f>
        <v>6.4208099966664989E-3</v>
      </c>
      <c r="AJ24" s="245">
        <f>+AG24/AC24-1</f>
        <v>-1.243379376033138E-3</v>
      </c>
    </row>
    <row r="25" spans="1:37" s="234" customFormat="1" ht="12.75" customHeight="1">
      <c r="A25" s="278"/>
      <c r="B25" s="458" t="s">
        <v>52</v>
      </c>
      <c r="C25" s="386">
        <v>0.14889439215301217</v>
      </c>
      <c r="D25" s="386">
        <v>0.17207628236135714</v>
      </c>
      <c r="E25" s="386">
        <v>0.16633530449584316</v>
      </c>
      <c r="F25" s="386">
        <v>0.1578539794512748</v>
      </c>
      <c r="G25" s="386">
        <v>0.15808057880252288</v>
      </c>
      <c r="H25" s="386">
        <v>0.15454938037747337</v>
      </c>
      <c r="I25" s="386">
        <v>0.15739899983157962</v>
      </c>
      <c r="J25" s="386">
        <v>0.18757355583807192</v>
      </c>
      <c r="K25" s="386">
        <v>0.13323761838817963</v>
      </c>
      <c r="L25" s="386">
        <v>0.16022552029735312</v>
      </c>
      <c r="M25" s="459">
        <v>0.17112745821840616</v>
      </c>
      <c r="N25" s="386">
        <v>0.14618908844203707</v>
      </c>
      <c r="O25" s="386">
        <v>0.16775310183110689</v>
      </c>
      <c r="P25" s="386">
        <v>0.1403765094766028</v>
      </c>
      <c r="Q25" s="386">
        <v>2.3018416876096265E-2</v>
      </c>
      <c r="R25" s="459">
        <v>0.16811114344633957</v>
      </c>
      <c r="S25" s="386">
        <v>0.16368595141297371</v>
      </c>
      <c r="T25" s="386">
        <v>0.1672514544832425</v>
      </c>
      <c r="U25" s="386">
        <v>0.15693182565834737</v>
      </c>
      <c r="V25" s="386">
        <v>5.7553051571596139E-2</v>
      </c>
      <c r="W25" s="459">
        <v>0.17791479028552035</v>
      </c>
      <c r="X25" s="386">
        <v>8.7039925721662262E-2</v>
      </c>
      <c r="Y25" s="386">
        <v>0.13386836003417132</v>
      </c>
      <c r="Z25" s="386">
        <v>0.14629459135763417</v>
      </c>
      <c r="AA25" s="386">
        <v>0.15670613340537001</v>
      </c>
      <c r="AB25" s="459">
        <v>0.15825750699045366</v>
      </c>
      <c r="AC25" s="459">
        <f>+AC24/AC$3</f>
        <v>0.17049017645627762</v>
      </c>
      <c r="AE25" s="384">
        <f>INDEX(C25:AD25,1,MATCH(AE$2,$C$2:$AD$2,0))</f>
        <v>0.17791479028552035</v>
      </c>
      <c r="AF25" s="384">
        <f>+AF24/AF$3</f>
        <v>0.15929864703286661</v>
      </c>
      <c r="AG25" s="384">
        <f>+AG24/AG$3</f>
        <v>0.17040715218141164</v>
      </c>
    </row>
    <row r="26" spans="1:37" ht="12.75" customHeight="1">
      <c r="M26" s="185"/>
      <c r="R26" s="185"/>
      <c r="W26" s="185"/>
      <c r="AB26" s="185"/>
      <c r="AC26" s="457"/>
    </row>
    <row r="27" spans="1:37" ht="12.75" customHeight="1">
      <c r="B27" s="168" t="s">
        <v>51</v>
      </c>
      <c r="C27" s="477">
        <f t="shared" ref="C27:Y27" si="8">+C24-C30+C33-C39-C37</f>
        <v>2145.8744570774502</v>
      </c>
      <c r="D27" s="477">
        <f t="shared" si="8"/>
        <v>7765.6210056460168</v>
      </c>
      <c r="E27" s="477">
        <f t="shared" si="8"/>
        <v>6832.1098736796048</v>
      </c>
      <c r="F27" s="477">
        <f t="shared" si="8"/>
        <v>10408.575591473957</v>
      </c>
      <c r="G27" s="477">
        <f t="shared" si="8"/>
        <v>8979.2438729770784</v>
      </c>
      <c r="H27" s="477">
        <f t="shared" si="8"/>
        <v>10942.342560301189</v>
      </c>
      <c r="I27" s="477">
        <f t="shared" si="8"/>
        <v>9721.2825610068285</v>
      </c>
      <c r="J27" s="477">
        <f t="shared" si="8"/>
        <v>16991.481220811904</v>
      </c>
      <c r="K27" s="477">
        <f t="shared" si="8"/>
        <v>7657.1560046763479</v>
      </c>
      <c r="L27" s="477">
        <f t="shared" si="8"/>
        <v>15285.447045940833</v>
      </c>
      <c r="M27" s="478">
        <f t="shared" si="8"/>
        <v>18802.288060515915</v>
      </c>
      <c r="N27" s="477">
        <f t="shared" si="8"/>
        <v>3018.0673650722533</v>
      </c>
      <c r="O27" s="477">
        <f t="shared" si="8"/>
        <v>4615.5343622209475</v>
      </c>
      <c r="P27" s="477">
        <f t="shared" si="8"/>
        <v>3311.176580035486</v>
      </c>
      <c r="Q27" s="477">
        <f t="shared" si="8"/>
        <v>-20997.492419070772</v>
      </c>
      <c r="R27" s="478">
        <f t="shared" si="8"/>
        <v>16817.239820617928</v>
      </c>
      <c r="S27" s="477">
        <f t="shared" si="8"/>
        <v>2667.6216230954578</v>
      </c>
      <c r="T27" s="477">
        <f t="shared" si="8"/>
        <v>2883.1811697086487</v>
      </c>
      <c r="U27" s="477">
        <f t="shared" si="8"/>
        <v>3123.0641097086445</v>
      </c>
      <c r="V27" s="477">
        <f t="shared" si="8"/>
        <v>-5451.8443383355707</v>
      </c>
      <c r="W27" s="478">
        <f t="shared" si="8"/>
        <v>13469.736096527609</v>
      </c>
      <c r="X27" s="477">
        <f t="shared" si="8"/>
        <v>-2601.8130537448096</v>
      </c>
      <c r="Y27" s="477">
        <f t="shared" si="8"/>
        <v>1195.5916785491299</v>
      </c>
      <c r="Z27" s="477"/>
      <c r="AA27" s="477"/>
      <c r="AB27" s="478"/>
      <c r="AC27" s="478"/>
      <c r="AE27" s="477">
        <f>INDEX(C27:AD27,1,MATCH(AE$2,$C$2:$AD$2,0))</f>
        <v>13469.736096527609</v>
      </c>
      <c r="AF27" s="477">
        <f>+AF24*AF28</f>
        <v>5548.8149411002032</v>
      </c>
      <c r="AG27" s="477">
        <f>+AG24*AG28</f>
        <v>8992.6689341416004</v>
      </c>
    </row>
    <row r="28" spans="1:37" s="234" customFormat="1" ht="12.75" customHeight="1">
      <c r="A28" s="278"/>
      <c r="B28" s="458" t="s">
        <v>50</v>
      </c>
      <c r="C28" s="386">
        <f t="shared" ref="C28:Y28" si="9">+C27/C24</f>
        <v>9.3602994013431987E-2</v>
      </c>
      <c r="D28" s="384">
        <f t="shared" si="9"/>
        <v>0.20830087031386207</v>
      </c>
      <c r="E28" s="384">
        <f t="shared" si="9"/>
        <v>0.18148121231775471</v>
      </c>
      <c r="F28" s="384">
        <f t="shared" si="9"/>
        <v>0.27677911311835085</v>
      </c>
      <c r="G28" s="384">
        <f t="shared" si="9"/>
        <v>0.23546243399810771</v>
      </c>
      <c r="H28" s="384">
        <f t="shared" si="9"/>
        <v>0.27562330635195198</v>
      </c>
      <c r="I28" s="384">
        <f t="shared" si="9"/>
        <v>0.23225656977325973</v>
      </c>
      <c r="J28" s="384">
        <f t="shared" si="9"/>
        <v>0.32741205245225469</v>
      </c>
      <c r="K28" s="384">
        <f t="shared" si="9"/>
        <v>0.1999626207352177</v>
      </c>
      <c r="L28" s="384">
        <f t="shared" si="9"/>
        <v>0.31054389327384946</v>
      </c>
      <c r="M28" s="385">
        <f t="shared" si="9"/>
        <v>0.34373671204349748</v>
      </c>
      <c r="N28" s="384">
        <f t="shared" si="9"/>
        <v>0.26969249041645815</v>
      </c>
      <c r="O28" s="384">
        <f t="shared" si="9"/>
        <v>0.35306402385300312</v>
      </c>
      <c r="P28" s="384">
        <f t="shared" si="9"/>
        <v>0.29954147230805145</v>
      </c>
      <c r="Q28" s="384">
        <f t="shared" si="9"/>
        <v>-10.792065603519456</v>
      </c>
      <c r="R28" s="385">
        <f t="shared" si="9"/>
        <v>0.31482624390004704</v>
      </c>
      <c r="S28" s="384">
        <f t="shared" si="9"/>
        <v>0.20680597743801099</v>
      </c>
      <c r="T28" s="384">
        <f t="shared" si="9"/>
        <v>0.21433347694902563</v>
      </c>
      <c r="U28" s="384">
        <f t="shared" si="9"/>
        <v>0.22861526218770872</v>
      </c>
      <c r="V28" s="384">
        <f t="shared" si="9"/>
        <v>-1.037951922900173</v>
      </c>
      <c r="W28" s="385">
        <f t="shared" si="9"/>
        <v>0.22430480528396923</v>
      </c>
      <c r="X28" s="384">
        <f t="shared" si="9"/>
        <v>-0.34909711413826494</v>
      </c>
      <c r="Y28" s="384">
        <f t="shared" si="9"/>
        <v>0.10420459096573971</v>
      </c>
      <c r="Z28" s="384"/>
      <c r="AA28" s="384"/>
      <c r="AB28" s="385"/>
      <c r="AC28" s="385"/>
      <c r="AE28" s="384">
        <f>INDEX(C28:AD28,1,MATCH(AE$2,$C$2:$AD$2,0))</f>
        <v>0.22430480528396923</v>
      </c>
      <c r="AF28" s="476">
        <v>0.1</v>
      </c>
      <c r="AG28" s="476">
        <v>0.15</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4006.4117868408257</v>
      </c>
      <c r="D30" s="174">
        <v>5245.7589155622973</v>
      </c>
      <c r="E30" s="174">
        <v>6414.6837595409497</v>
      </c>
      <c r="F30" s="174">
        <v>7015.1322366920731</v>
      </c>
      <c r="G30" s="174">
        <v>7976.7200920130026</v>
      </c>
      <c r="H30" s="174">
        <v>8014.1081370265729</v>
      </c>
      <c r="I30" s="174">
        <v>9909.3309351533717</v>
      </c>
      <c r="J30" s="174">
        <v>12300.088246739453</v>
      </c>
      <c r="K30" s="174">
        <v>2618.7530915147599</v>
      </c>
      <c r="L30" s="174">
        <v>835.60072751086545</v>
      </c>
      <c r="M30" s="175">
        <v>834.5923407374446</v>
      </c>
      <c r="N30" s="174">
        <v>206.97589122070238</v>
      </c>
      <c r="O30" s="174">
        <v>214.20708579090424</v>
      </c>
      <c r="P30" s="174">
        <v>209.08815186620501</v>
      </c>
      <c r="Q30" s="174">
        <v>212.03108575381322</v>
      </c>
      <c r="R30" s="175">
        <v>842.3008300514191</v>
      </c>
      <c r="S30" s="174">
        <v>217.37216828478964</v>
      </c>
      <c r="T30" s="174">
        <v>241.78376950954336</v>
      </c>
      <c r="U30" s="174">
        <v>234.95469726775954</v>
      </c>
      <c r="V30" s="174">
        <v>395.87071431810347</v>
      </c>
      <c r="W30" s="175">
        <v>1090.1620552743695</v>
      </c>
      <c r="X30" s="174">
        <v>377.7826331673898</v>
      </c>
      <c r="Y30" s="174">
        <v>388.94430725377583</v>
      </c>
      <c r="Z30" s="174"/>
      <c r="AA30" s="174"/>
      <c r="AB30" s="175"/>
      <c r="AC30" s="175"/>
      <c r="AE30" s="174">
        <f>INDEX(C30:AD30,1,MATCH(AE$2,$C$2:$AD$2,0))</f>
        <v>1090.1620552743695</v>
      </c>
      <c r="AF30" s="477">
        <f>+AF24*AF31</f>
        <v>1387.2037352750508</v>
      </c>
      <c r="AG30" s="477">
        <f>+AG24*AG31</f>
        <v>1798.53378682832</v>
      </c>
    </row>
    <row r="31" spans="1:37" s="234" customFormat="1" ht="12.75" customHeight="1">
      <c r="A31" s="278"/>
      <c r="B31" s="458" t="s">
        <v>49</v>
      </c>
      <c r="C31" s="386">
        <f t="shared" ref="C31:Y31" si="10">+C30/C24</f>
        <v>0.17475958915590467</v>
      </c>
      <c r="D31" s="384">
        <f t="shared" si="10"/>
        <v>0.14070943544294526</v>
      </c>
      <c r="E31" s="384">
        <f t="shared" si="10"/>
        <v>0.17039312991749717</v>
      </c>
      <c r="F31" s="384">
        <f t="shared" si="10"/>
        <v>0.18654253522163539</v>
      </c>
      <c r="G31" s="384">
        <f t="shared" si="10"/>
        <v>0.20917328393757792</v>
      </c>
      <c r="H31" s="384">
        <f t="shared" si="10"/>
        <v>0.20186490872650462</v>
      </c>
      <c r="I31" s="384">
        <f t="shared" si="10"/>
        <v>0.23674933809437632</v>
      </c>
      <c r="J31" s="384">
        <f t="shared" si="10"/>
        <v>0.23701271748316641</v>
      </c>
      <c r="K31" s="384">
        <f t="shared" si="10"/>
        <v>6.8387366134102748E-2</v>
      </c>
      <c r="L31" s="384">
        <f t="shared" si="10"/>
        <v>1.6976324105129455E-2</v>
      </c>
      <c r="M31" s="385">
        <f t="shared" si="10"/>
        <v>1.5257718963694242E-2</v>
      </c>
      <c r="N31" s="384">
        <f t="shared" si="10"/>
        <v>1.8495227841987157E-2</v>
      </c>
      <c r="O31" s="384">
        <f t="shared" si="10"/>
        <v>1.6385711753377632E-2</v>
      </c>
      <c r="P31" s="384">
        <f t="shared" si="10"/>
        <v>1.8914899685446945E-2</v>
      </c>
      <c r="Q31" s="384">
        <f t="shared" si="10"/>
        <v>0.10897745986860448</v>
      </c>
      <c r="R31" s="385">
        <f t="shared" si="10"/>
        <v>1.5768247904383904E-2</v>
      </c>
      <c r="S31" s="384">
        <f t="shared" si="10"/>
        <v>1.6851664171844628E-2</v>
      </c>
      <c r="T31" s="384">
        <f t="shared" si="10"/>
        <v>1.7974019993359971E-2</v>
      </c>
      <c r="U31" s="384">
        <f t="shared" si="10"/>
        <v>1.719920815942317E-2</v>
      </c>
      <c r="V31" s="384">
        <f t="shared" si="10"/>
        <v>7.5368030275014292E-2</v>
      </c>
      <c r="W31" s="385">
        <f t="shared" si="10"/>
        <v>1.8153925643675135E-2</v>
      </c>
      <c r="X31" s="384">
        <f t="shared" si="10"/>
        <v>5.0688817484588519E-2</v>
      </c>
      <c r="Y31" s="384">
        <f t="shared" si="10"/>
        <v>3.3899351403161533E-2</v>
      </c>
      <c r="Z31" s="384"/>
      <c r="AA31" s="384"/>
      <c r="AB31" s="385"/>
      <c r="AC31" s="385"/>
      <c r="AE31" s="384">
        <f>INDEX(C31:AD31,1,MATCH(AE$2,$C$2:$AD$2,0))</f>
        <v>1.8153925643675135E-2</v>
      </c>
      <c r="AF31" s="476">
        <v>2.5000000000000001E-2</v>
      </c>
      <c r="AG31" s="476">
        <v>0.03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0</v>
      </c>
      <c r="D33" s="174">
        <v>0</v>
      </c>
      <c r="E33" s="174">
        <v>0</v>
      </c>
      <c r="F33" s="174">
        <v>0</v>
      </c>
      <c r="G33" s="174">
        <v>0</v>
      </c>
      <c r="H33" s="174">
        <v>0</v>
      </c>
      <c r="I33" s="174">
        <v>0</v>
      </c>
      <c r="J33" s="174">
        <v>0</v>
      </c>
      <c r="K33" s="174">
        <v>0</v>
      </c>
      <c r="L33" s="174">
        <v>0</v>
      </c>
      <c r="M33" s="175">
        <v>0</v>
      </c>
      <c r="N33" s="174">
        <v>0</v>
      </c>
      <c r="O33" s="174">
        <v>0</v>
      </c>
      <c r="P33" s="174">
        <v>0</v>
      </c>
      <c r="Q33" s="174">
        <v>0</v>
      </c>
      <c r="R33" s="175">
        <v>0</v>
      </c>
      <c r="S33" s="174">
        <v>0</v>
      </c>
      <c r="T33" s="174">
        <v>0</v>
      </c>
      <c r="U33" s="174">
        <v>0</v>
      </c>
      <c r="V33" s="174">
        <v>0</v>
      </c>
      <c r="W33" s="175">
        <v>0</v>
      </c>
      <c r="X33" s="174">
        <v>0</v>
      </c>
      <c r="Y33" s="174">
        <v>0</v>
      </c>
      <c r="Z33" s="174"/>
      <c r="AA33" s="174"/>
      <c r="AB33" s="175"/>
      <c r="AC33" s="175"/>
      <c r="AE33" s="174">
        <f>INDEX(C33:AD33,1,MATCH(AE$2,$C$2:$AD$2,0))</f>
        <v>0</v>
      </c>
      <c r="AF33" s="475">
        <f>+AE33</f>
        <v>0</v>
      </c>
      <c r="AG33" s="475">
        <f>+AF33</f>
        <v>0</v>
      </c>
    </row>
    <row r="34" spans="1:36" ht="12.75" customHeight="1">
      <c r="M34" s="185"/>
      <c r="R34" s="185"/>
      <c r="W34" s="185"/>
      <c r="AB34" s="185"/>
      <c r="AC34" s="185"/>
    </row>
    <row r="35" spans="1:36" s="171" customFormat="1" ht="12.75" customHeight="1" thickBot="1">
      <c r="A35" s="286"/>
      <c r="B35" s="173" t="s">
        <v>48</v>
      </c>
      <c r="C35" s="170">
        <f t="shared" ref="C35:Y35" si="11">+C24-C27-C30+C33</f>
        <v>16772.989594689174</v>
      </c>
      <c r="D35" s="170">
        <f t="shared" si="11"/>
        <v>24269.410091550584</v>
      </c>
      <c r="E35" s="170">
        <f t="shared" si="11"/>
        <v>24399.581914002989</v>
      </c>
      <c r="F35" s="170">
        <f t="shared" si="11"/>
        <v>20182.36538380805</v>
      </c>
      <c r="G35" s="170">
        <f t="shared" si="11"/>
        <v>21178.543185518862</v>
      </c>
      <c r="H35" s="170">
        <f t="shared" si="11"/>
        <v>20743.902313925108</v>
      </c>
      <c r="I35" s="170">
        <f t="shared" si="11"/>
        <v>22225.178012761258</v>
      </c>
      <c r="J35" s="170">
        <f t="shared" si="11"/>
        <v>22604.752288318363</v>
      </c>
      <c r="K35" s="170">
        <f t="shared" si="11"/>
        <v>28017.027736316406</v>
      </c>
      <c r="L35" s="170">
        <f t="shared" si="11"/>
        <v>33100.487014423015</v>
      </c>
      <c r="M35" s="172">
        <f t="shared" si="11"/>
        <v>35062.799329600115</v>
      </c>
      <c r="N35" s="170">
        <f t="shared" si="11"/>
        <v>7965.7294656755539</v>
      </c>
      <c r="O35" s="170">
        <f t="shared" si="11"/>
        <v>8243.055694703</v>
      </c>
      <c r="P35" s="170">
        <f t="shared" si="11"/>
        <v>7533.8859822613167</v>
      </c>
      <c r="Q35" s="170">
        <f t="shared" si="11"/>
        <v>22731.102991779742</v>
      </c>
      <c r="R35" s="172">
        <f t="shared" si="11"/>
        <v>35757.987736694595</v>
      </c>
      <c r="S35" s="170">
        <f t="shared" si="11"/>
        <v>10014.157655511868</v>
      </c>
      <c r="T35" s="170">
        <f t="shared" si="11"/>
        <v>10326.882204540634</v>
      </c>
      <c r="U35" s="170">
        <f t="shared" si="11"/>
        <v>10302.766915826283</v>
      </c>
      <c r="V35" s="170">
        <f t="shared" si="11"/>
        <v>10308.475419189643</v>
      </c>
      <c r="W35" s="172">
        <f t="shared" si="11"/>
        <v>45491.138559047627</v>
      </c>
      <c r="X35" s="170">
        <f t="shared" si="11"/>
        <v>9677.0082550327461</v>
      </c>
      <c r="Y35" s="170">
        <f t="shared" si="11"/>
        <v>9888.9669325302748</v>
      </c>
      <c r="Z35" s="170"/>
      <c r="AA35" s="170"/>
      <c r="AB35" s="172"/>
      <c r="AC35" s="172"/>
      <c r="AE35" s="170">
        <f>+AE24-AE27-AE30+AE33</f>
        <v>45491.138559047627</v>
      </c>
      <c r="AF35" s="170">
        <f>+AF24-AF27-AF30+AF33</f>
        <v>48552.130734626779</v>
      </c>
      <c r="AG35" s="170">
        <f>+AG24-AG27-AG30+AG33</f>
        <v>49159.923506640756</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25.187270529870585</v>
      </c>
      <c r="D37" s="174">
        <v>8.0424468848666475</v>
      </c>
      <c r="E37" s="174">
        <v>0.15498982891961566</v>
      </c>
      <c r="F37" s="174">
        <v>0</v>
      </c>
      <c r="G37" s="174">
        <v>1.1993733982515388E-2</v>
      </c>
      <c r="H37" s="174">
        <v>0</v>
      </c>
      <c r="I37" s="174">
        <v>0</v>
      </c>
      <c r="J37" s="174">
        <v>0</v>
      </c>
      <c r="K37" s="174">
        <v>0</v>
      </c>
      <c r="L37" s="174">
        <v>20.155767708252434</v>
      </c>
      <c r="M37" s="175">
        <v>20.155767708252434</v>
      </c>
      <c r="N37" s="174">
        <v>5.1305590530097103</v>
      </c>
      <c r="O37" s="174">
        <v>5.1305590530097103</v>
      </c>
      <c r="P37" s="174">
        <v>4.7640905492233028</v>
      </c>
      <c r="Q37" s="174">
        <v>5.1305590530097103</v>
      </c>
      <c r="R37" s="175">
        <v>20.155767708252434</v>
      </c>
      <c r="S37" s="174">
        <v>0</v>
      </c>
      <c r="T37" s="174">
        <v>0</v>
      </c>
      <c r="U37" s="174">
        <v>0</v>
      </c>
      <c r="V37" s="174">
        <v>0</v>
      </c>
      <c r="W37" s="175">
        <v>0</v>
      </c>
      <c r="X37" s="174">
        <v>0</v>
      </c>
      <c r="Y37" s="174">
        <v>0</v>
      </c>
      <c r="Z37" s="174"/>
      <c r="AA37" s="174"/>
      <c r="AB37" s="175"/>
      <c r="AC37" s="175"/>
      <c r="AE37" s="174">
        <f>INDEX(C37:AD37,1,MATCH(AE$2,$C$2:$AD$2,0))</f>
        <v>0</v>
      </c>
      <c r="AF37" s="475">
        <f>+AE37</f>
        <v>0</v>
      </c>
      <c r="AG37" s="475">
        <f>+AF37</f>
        <v>0</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16747.802324159304</v>
      </c>
      <c r="D39" s="170">
        <v>24261.367644665719</v>
      </c>
      <c r="E39" s="170">
        <v>24399.426924174069</v>
      </c>
      <c r="F39" s="170">
        <v>20182.36538380805</v>
      </c>
      <c r="G39" s="170">
        <v>21178.531191784881</v>
      </c>
      <c r="H39" s="170">
        <v>20743.902313925104</v>
      </c>
      <c r="I39" s="170">
        <v>22225.178012761258</v>
      </c>
      <c r="J39" s="170">
        <v>22604.752288318363</v>
      </c>
      <c r="K39" s="170">
        <v>28017.027736316406</v>
      </c>
      <c r="L39" s="170">
        <v>33080.331246714763</v>
      </c>
      <c r="M39" s="172">
        <v>35042.643561891862</v>
      </c>
      <c r="N39" s="170">
        <v>7960.5989066225447</v>
      </c>
      <c r="O39" s="170">
        <v>8237.9251356499899</v>
      </c>
      <c r="P39" s="170">
        <v>7529.1218917120941</v>
      </c>
      <c r="Q39" s="170">
        <v>22725.972432726732</v>
      </c>
      <c r="R39" s="172">
        <v>35737.831968986342</v>
      </c>
      <c r="S39" s="170">
        <v>10014.157655511868</v>
      </c>
      <c r="T39" s="170">
        <v>10326.882204540634</v>
      </c>
      <c r="U39" s="170">
        <v>10302.766915826283</v>
      </c>
      <c r="V39" s="170">
        <v>10308.475419189643</v>
      </c>
      <c r="W39" s="172">
        <v>45491.138559047627</v>
      </c>
      <c r="X39" s="170">
        <v>9677.0082550327461</v>
      </c>
      <c r="Y39" s="170">
        <v>9888.9669325302748</v>
      </c>
      <c r="Z39" s="170">
        <v>9738.6995013631768</v>
      </c>
      <c r="AA39" s="170">
        <v>11709.232787370122</v>
      </c>
      <c r="AB39" s="172">
        <v>48171.81365821349</v>
      </c>
      <c r="AC39" s="172">
        <v>49275.136485911142</v>
      </c>
      <c r="AE39" s="170">
        <f>+AE35-AE37</f>
        <v>45491.138559047627</v>
      </c>
      <c r="AF39" s="170">
        <f>+AF35-AF37</f>
        <v>48552.130734626779</v>
      </c>
      <c r="AG39" s="170">
        <f>+AG35-AG37</f>
        <v>49159.923506640756</v>
      </c>
      <c r="AI39" s="245">
        <f>+AF39/AB39-1</f>
        <v>7.895012612805008E-3</v>
      </c>
      <c r="AJ39" s="245">
        <f>+AG39/AC39-1</f>
        <v>-2.3381564717396275E-3</v>
      </c>
    </row>
    <row r="40" spans="1:36" s="234" customFormat="1" ht="12.75" customHeight="1" thickTop="1">
      <c r="A40" s="278"/>
      <c r="B40" s="458" t="s">
        <v>47</v>
      </c>
      <c r="C40" s="386">
        <v>0.10877312292814602</v>
      </c>
      <c r="D40" s="386">
        <v>0.11198276506123972</v>
      </c>
      <c r="E40" s="386">
        <v>0.10780549383474142</v>
      </c>
      <c r="F40" s="386">
        <v>8.4716813494883844E-2</v>
      </c>
      <c r="G40" s="386">
        <v>8.7792257436843713E-2</v>
      </c>
      <c r="H40" s="386">
        <v>8.0753872599552148E-2</v>
      </c>
      <c r="I40" s="386">
        <v>8.3577939018111724E-2</v>
      </c>
      <c r="J40" s="386">
        <v>8.1702394738199305E-2</v>
      </c>
      <c r="K40" s="386">
        <v>9.7483305243212109E-2</v>
      </c>
      <c r="L40" s="386">
        <v>0.10768281217674151</v>
      </c>
      <c r="M40" s="459">
        <v>0.10963059658679619</v>
      </c>
      <c r="N40" s="386">
        <v>0.1039921662717065</v>
      </c>
      <c r="O40" s="386">
        <v>0.10571092621351107</v>
      </c>
      <c r="P40" s="386">
        <v>9.5612216434525693E-2</v>
      </c>
      <c r="Q40" s="386">
        <v>0.26886549488484923</v>
      </c>
      <c r="R40" s="459">
        <v>0.11247109287858091</v>
      </c>
      <c r="S40" s="386">
        <v>0.12707633755528258</v>
      </c>
      <c r="T40" s="386">
        <v>0.12839768773226709</v>
      </c>
      <c r="U40" s="386">
        <v>0.11835571205353225</v>
      </c>
      <c r="V40" s="386">
        <v>0.11295269198583967</v>
      </c>
      <c r="W40" s="459">
        <v>0.1347777960196351</v>
      </c>
      <c r="X40" s="386">
        <v>0.11301336169712602</v>
      </c>
      <c r="Y40" s="386">
        <v>0.11538061175499281</v>
      </c>
      <c r="Z40" s="386">
        <v>0.1128115799382107</v>
      </c>
      <c r="AA40" s="386">
        <v>0.12905535452010719</v>
      </c>
      <c r="AB40" s="459">
        <v>0.13827277700822477</v>
      </c>
      <c r="AC40" s="459">
        <f>+AC39/AC$3</f>
        <v>0.13995535535927353</v>
      </c>
      <c r="AE40" s="384">
        <f>INDEX(C40:AD40,1,MATCH(AE$2,$C$2:$AD$2,0))</f>
        <v>0.1347777960196351</v>
      </c>
      <c r="AF40" s="384">
        <f>+AF39/AF$3</f>
        <v>0.13938631615375829</v>
      </c>
      <c r="AG40" s="384">
        <f>+AG39/AG$3</f>
        <v>0.13973386478875757</v>
      </c>
    </row>
    <row r="41" spans="1:36">
      <c r="A41" s="168"/>
      <c r="B41" s="458" t="s">
        <v>46</v>
      </c>
      <c r="C41" s="386"/>
      <c r="D41" s="384">
        <v>0.44862992618845454</v>
      </c>
      <c r="E41" s="384">
        <v>5.6904986367785071E-3</v>
      </c>
      <c r="F41" s="384">
        <v>-0.17283445031194189</v>
      </c>
      <c r="G41" s="384">
        <v>4.9358228782045321E-2</v>
      </c>
      <c r="H41" s="384">
        <v>-2.0522144520974561E-2</v>
      </c>
      <c r="I41" s="384">
        <v>7.1407764866005641E-2</v>
      </c>
      <c r="J41" s="384">
        <v>1.7078570769564205E-2</v>
      </c>
      <c r="K41" s="384">
        <v>0.23943086741078723</v>
      </c>
      <c r="L41" s="384">
        <v>0.1807223649150751</v>
      </c>
      <c r="M41" s="385">
        <v>5.9319609000952234E-2</v>
      </c>
      <c r="N41" s="384"/>
      <c r="O41" s="384"/>
      <c r="P41" s="384"/>
      <c r="Q41" s="384"/>
      <c r="R41" s="385">
        <v>1.9838355113439121E-2</v>
      </c>
      <c r="S41" s="384">
        <v>0.25796535825727096</v>
      </c>
      <c r="T41" s="384">
        <v>0.25357805934052369</v>
      </c>
      <c r="U41" s="384">
        <v>0.36838891228037651</v>
      </c>
      <c r="V41" s="384">
        <v>-0.54640112982162936</v>
      </c>
      <c r="W41" s="385">
        <v>0.27291265453722269</v>
      </c>
      <c r="X41" s="384">
        <v>-3.3667275079652059E-2</v>
      </c>
      <c r="Y41" s="384">
        <v>-4.2405371082649856E-2</v>
      </c>
      <c r="Z41" s="384">
        <v>-5.4749119248406086E-2</v>
      </c>
      <c r="AA41" s="384">
        <v>0.13588404795270814</v>
      </c>
      <c r="AB41" s="385">
        <v>5.8927412768232657E-2</v>
      </c>
      <c r="AC41" s="385">
        <v>2.2903908819499774E-2</v>
      </c>
      <c r="AD41" s="234"/>
      <c r="AE41" s="384">
        <f>INDEX(C41:AD41,1,MATCH(AE$2,$C$2:$AD$2,0))</f>
        <v>0.27291265453722269</v>
      </c>
      <c r="AF41" s="386">
        <f>+AF39/AE39-1</f>
        <v>6.7287658048082788E-2</v>
      </c>
      <c r="AG41" s="386">
        <f>+AG39/AF39-1</f>
        <v>1.2518354247643915E-2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79169.169894613762</v>
      </c>
      <c r="D43" s="174">
        <v>100387.32185056237</v>
      </c>
      <c r="E43" s="174">
        <v>122221.2980704019</v>
      </c>
      <c r="F43" s="174">
        <v>145946.42671587094</v>
      </c>
      <c r="G43" s="174">
        <v>137873.55821546196</v>
      </c>
      <c r="H43" s="174">
        <v>143435.08356243436</v>
      </c>
      <c r="I43" s="174">
        <v>143862.17900624435</v>
      </c>
      <c r="J43" s="174">
        <v>169878.03857409544</v>
      </c>
      <c r="K43" s="174">
        <v>216613.93108282064</v>
      </c>
      <c r="L43" s="174">
        <v>252074.34182814549</v>
      </c>
      <c r="M43" s="175">
        <v>262879.50710774545</v>
      </c>
      <c r="N43" s="174">
        <v>270752.91871828184</v>
      </c>
      <c r="O43" s="174">
        <v>288569.81272604864</v>
      </c>
      <c r="P43" s="174">
        <v>306056.68085546023</v>
      </c>
      <c r="Q43" s="174">
        <v>322369.31305310136</v>
      </c>
      <c r="R43" s="175">
        <v>296937.01589945599</v>
      </c>
      <c r="S43" s="174">
        <v>326599.90535157936</v>
      </c>
      <c r="T43" s="174">
        <v>339212.58877218061</v>
      </c>
      <c r="U43" s="174">
        <v>342687.20827736356</v>
      </c>
      <c r="V43" s="174">
        <v>334830.21476693201</v>
      </c>
      <c r="W43" s="175">
        <v>335830.38155829901</v>
      </c>
      <c r="X43" s="174">
        <v>355205.22650074319</v>
      </c>
      <c r="Y43" s="174">
        <v>377864.47563642182</v>
      </c>
      <c r="Z43" s="174"/>
      <c r="AA43" s="174"/>
      <c r="AB43" s="175"/>
      <c r="AC43" s="175"/>
      <c r="AE43" s="174">
        <f>INDEX(C43:AD43,1,MATCH(AE$2,$C$2:$AD$2,0))</f>
        <v>335830.38155829901</v>
      </c>
      <c r="AF43" s="189">
        <v>376843.85524192278</v>
      </c>
      <c r="AG43" s="474">
        <f>+AF43</f>
        <v>376843.85524192278</v>
      </c>
    </row>
    <row r="44" spans="1:36" ht="12.75" customHeight="1">
      <c r="B44" s="168" t="s">
        <v>40</v>
      </c>
      <c r="C44" s="174">
        <v>5504.9344746127535</v>
      </c>
      <c r="D44" s="174">
        <v>6983.563815581675</v>
      </c>
      <c r="E44" s="174">
        <v>7530.5786276578137</v>
      </c>
      <c r="F44" s="174">
        <v>9695.5319323619406</v>
      </c>
      <c r="G44" s="174">
        <v>8885.1625015509635</v>
      </c>
      <c r="H44" s="174">
        <v>18230.703438182209</v>
      </c>
      <c r="I44" s="174">
        <v>14751.775753921296</v>
      </c>
      <c r="J44" s="174">
        <v>29046.599151661387</v>
      </c>
      <c r="K44" s="174">
        <v>21382.921022562881</v>
      </c>
      <c r="L44" s="174">
        <v>16585.066729122434</v>
      </c>
      <c r="M44" s="175">
        <v>14366.364338225203</v>
      </c>
      <c r="N44" s="174">
        <v>16684.845873565017</v>
      </c>
      <c r="O44" s="174">
        <v>26481.591015875598</v>
      </c>
      <c r="P44" s="174">
        <v>42112.148638652536</v>
      </c>
      <c r="Q44" s="174">
        <v>53406.718082722138</v>
      </c>
      <c r="R44" s="175">
        <v>34671.565106294911</v>
      </c>
      <c r="S44" s="174">
        <v>52989.851053419938</v>
      </c>
      <c r="T44" s="174">
        <v>34991.961240408491</v>
      </c>
      <c r="U44" s="174">
        <v>14681.954867710963</v>
      </c>
      <c r="V44" s="174">
        <v>11256.788933468029</v>
      </c>
      <c r="W44" s="175">
        <v>28463.014426260066</v>
      </c>
      <c r="X44" s="174">
        <v>10354.366242796052</v>
      </c>
      <c r="Y44" s="174">
        <v>11486.32394265434</v>
      </c>
      <c r="Z44" s="174"/>
      <c r="AA44" s="174"/>
      <c r="AB44" s="175"/>
      <c r="AC44" s="175"/>
      <c r="AE44" s="174">
        <f>INDEX(C44:AD44,1,MATCH(AE$2,$C$2:$AD$2,0))</f>
        <v>28463.014426260066</v>
      </c>
      <c r="AF44" s="174">
        <v>12165.063944364767</v>
      </c>
      <c r="AG44" s="472">
        <f>+AF44</f>
        <v>12165.063944364767</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15</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189493.04984786722</v>
      </c>
      <c r="D3" s="179">
        <v>223394.4667741856</v>
      </c>
      <c r="E3" s="179">
        <v>274386.55380756286</v>
      </c>
      <c r="F3" s="179">
        <v>213560.45277250744</v>
      </c>
      <c r="G3" s="179">
        <v>257176.83779900166</v>
      </c>
      <c r="H3" s="179">
        <v>298007.90298421105</v>
      </c>
      <c r="I3" s="179">
        <v>294941.60965544207</v>
      </c>
      <c r="J3" s="179">
        <v>305208.08994443977</v>
      </c>
      <c r="K3" s="179">
        <v>314661.23104401206</v>
      </c>
      <c r="L3" s="179">
        <v>275617.16305026755</v>
      </c>
      <c r="M3" s="180">
        <v>301440.12727457721</v>
      </c>
      <c r="N3" s="179">
        <v>78050.291539931233</v>
      </c>
      <c r="O3" s="179">
        <v>86954.325313438691</v>
      </c>
      <c r="P3" s="179">
        <v>82936.491072233432</v>
      </c>
      <c r="Q3" s="179">
        <v>89235.378532026269</v>
      </c>
      <c r="R3" s="180">
        <v>337142.64685634989</v>
      </c>
      <c r="S3" s="179">
        <v>88272.289415759136</v>
      </c>
      <c r="T3" s="179">
        <v>100821.27200216526</v>
      </c>
      <c r="U3" s="179">
        <v>92005.022510659968</v>
      </c>
      <c r="V3" s="179">
        <v>93563.108442198383</v>
      </c>
      <c r="W3" s="180">
        <v>378731.35860448692</v>
      </c>
      <c r="X3" s="179">
        <v>89563.161730810636</v>
      </c>
      <c r="Y3" s="179">
        <v>95723.877180416574</v>
      </c>
      <c r="Z3" s="179">
        <v>91009.465717536892</v>
      </c>
      <c r="AA3" s="179">
        <v>89704.347414747885</v>
      </c>
      <c r="AB3" s="180">
        <v>365830.07713563391</v>
      </c>
      <c r="AC3" s="180">
        <v>378326.19420244568</v>
      </c>
      <c r="AE3" s="179">
        <f>INDEX(C3:AD3,1,MATCH(AE$2,$C$2:$AD$2,0))</f>
        <v>378731.35860448692</v>
      </c>
      <c r="AF3" s="179">
        <f>+AE3*(1+AF4)</f>
        <v>365854.49241193436</v>
      </c>
      <c r="AG3" s="179">
        <f>+AF3*(1+AG4)</f>
        <v>375000.85472223267</v>
      </c>
      <c r="AI3" s="245">
        <f>+AF3/AB3-1</f>
        <v>6.6739390297332335E-5</v>
      </c>
      <c r="AJ3" s="245">
        <f>+AG3/AC3-1</f>
        <v>-8.7896094195201169E-3</v>
      </c>
    </row>
    <row r="4" spans="1:37" s="234" customFormat="1" ht="12.75" customHeight="1">
      <c r="A4" s="278"/>
      <c r="B4" s="458" t="s">
        <v>60</v>
      </c>
      <c r="C4" s="386"/>
      <c r="D4" s="384">
        <v>0.12579045058009131</v>
      </c>
      <c r="E4" s="384">
        <v>0.22826029565415218</v>
      </c>
      <c r="F4" s="384">
        <v>-0.22168032722811537</v>
      </c>
      <c r="G4" s="384">
        <v>0.20423437232995578</v>
      </c>
      <c r="H4" s="384">
        <v>0.15876649520483332</v>
      </c>
      <c r="I4" s="384">
        <v>-1.0289302055628502E-2</v>
      </c>
      <c r="J4" s="384">
        <v>3.4808517865591249E-2</v>
      </c>
      <c r="K4" s="384">
        <v>3.0972773694475597E-2</v>
      </c>
      <c r="L4" s="384">
        <v>-0.12408286799171442</v>
      </c>
      <c r="M4" s="385">
        <v>-0.12212242301308152</v>
      </c>
      <c r="N4" s="384"/>
      <c r="O4" s="384"/>
      <c r="P4" s="384"/>
      <c r="Q4" s="384"/>
      <c r="R4" s="385">
        <v>0.11843983713970441</v>
      </c>
      <c r="S4" s="384">
        <v>0.13096681222001894</v>
      </c>
      <c r="T4" s="384">
        <v>0.15947391505530373</v>
      </c>
      <c r="U4" s="384">
        <v>0.10934308072580867</v>
      </c>
      <c r="V4" s="384">
        <v>4.8497916200567426E-2</v>
      </c>
      <c r="W4" s="385">
        <v>0.12335642534673807</v>
      </c>
      <c r="X4" s="384">
        <v>-1.2478691696330313E-2</v>
      </c>
      <c r="Y4" s="384">
        <v>-5.0558723576104247E-2</v>
      </c>
      <c r="Z4" s="384">
        <v>-4.4923438331232024E-2</v>
      </c>
      <c r="AA4" s="384">
        <v>-4.1242334630581134E-2</v>
      </c>
      <c r="AB4" s="385">
        <v>-3.4064465948609124E-2</v>
      </c>
      <c r="AC4" s="385">
        <f>+AC3/AB3-1</f>
        <v>3.4158255014605565E-2</v>
      </c>
      <c r="AE4" s="384">
        <f>INDEX(C4:AD4,1,MATCH(AE$2,$C$2:$AD$2,0))</f>
        <v>0.12335642534673807</v>
      </c>
      <c r="AF4" s="476">
        <v>-3.4000000000000002E-2</v>
      </c>
      <c r="AG4" s="476">
        <v>2.5000000000000001E-2</v>
      </c>
    </row>
    <row r="5" spans="1:37" s="187" customFormat="1" ht="12.75" customHeight="1">
      <c r="A5" s="313"/>
      <c r="B5" s="458" t="s">
        <v>93</v>
      </c>
      <c r="C5" s="384"/>
      <c r="D5" s="384"/>
      <c r="E5" s="384"/>
      <c r="F5" s="384"/>
      <c r="G5" s="384"/>
      <c r="H5" s="384"/>
      <c r="I5" s="384"/>
      <c r="J5" s="384"/>
      <c r="K5" s="384"/>
      <c r="L5" s="384"/>
      <c r="M5" s="385"/>
      <c r="N5" s="384"/>
      <c r="O5" s="384">
        <v>5.4712592217835976E-2</v>
      </c>
      <c r="P5" s="384">
        <v>7.4813056442391002E-3</v>
      </c>
      <c r="Q5" s="384">
        <v>2.1663413011143939E-2</v>
      </c>
      <c r="R5" s="385"/>
      <c r="S5" s="384">
        <v>4.1767710654158963E-2</v>
      </c>
      <c r="T5" s="384">
        <v>8.7593543087891579E-2</v>
      </c>
      <c r="U5" s="384">
        <v>-4.16579933611263E-2</v>
      </c>
      <c r="V5" s="384">
        <v>-3.2538593945941718E-2</v>
      </c>
      <c r="W5" s="385"/>
      <c r="X5" s="384">
        <v>-4.2751323443457889E-2</v>
      </c>
      <c r="Y5" s="384">
        <v>6.8786265810071301E-2</v>
      </c>
      <c r="Z5" s="384">
        <v>-4.9250109813188447E-2</v>
      </c>
      <c r="AA5" s="384">
        <v>-1.4340467692005365E-2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34250.038782861935</v>
      </c>
      <c r="D7" s="466">
        <f t="shared" si="1"/>
        <v>42607.770471664015</v>
      </c>
      <c r="E7" s="466">
        <f t="shared" si="1"/>
        <v>40758.459442141997</v>
      </c>
      <c r="F7" s="466">
        <f t="shared" si="1"/>
        <v>36907.928384502149</v>
      </c>
      <c r="G7" s="466">
        <f t="shared" si="1"/>
        <v>49672.16354058712</v>
      </c>
      <c r="H7" s="466">
        <f t="shared" si="1"/>
        <v>56935.487266329859</v>
      </c>
      <c r="I7" s="466">
        <f t="shared" si="1"/>
        <v>54866.438629192482</v>
      </c>
      <c r="J7" s="466">
        <f t="shared" si="1"/>
        <v>56665.575569401306</v>
      </c>
      <c r="K7" s="466">
        <f t="shared" si="1"/>
        <v>60992.041700937269</v>
      </c>
      <c r="L7" s="466">
        <f t="shared" si="1"/>
        <v>57881.310123803851</v>
      </c>
      <c r="M7" s="482">
        <f t="shared" si="1"/>
        <v>57896.496823167719</v>
      </c>
      <c r="N7" s="466">
        <f t="shared" si="1"/>
        <v>13155.748539450899</v>
      </c>
      <c r="O7" s="466">
        <f t="shared" si="1"/>
        <v>15204.069517775828</v>
      </c>
      <c r="P7" s="466">
        <f t="shared" si="1"/>
        <v>16015.02913340241</v>
      </c>
      <c r="Q7" s="466">
        <f t="shared" si="1"/>
        <v>16541.801665611554</v>
      </c>
      <c r="R7" s="482">
        <f t="shared" si="1"/>
        <v>60874.172093033223</v>
      </c>
      <c r="S7" s="466">
        <f t="shared" si="1"/>
        <v>18029.77598716996</v>
      </c>
      <c r="T7" s="466">
        <f t="shared" si="1"/>
        <v>19982.905391045751</v>
      </c>
      <c r="U7" s="466">
        <f t="shared" si="1"/>
        <v>19445.598227557079</v>
      </c>
      <c r="V7" s="466">
        <f t="shared" si="1"/>
        <v>17475.601577772431</v>
      </c>
      <c r="W7" s="482">
        <f t="shared" si="1"/>
        <v>78755.85147603607</v>
      </c>
      <c r="X7" s="466">
        <f t="shared" si="1"/>
        <v>18323.23154671528</v>
      </c>
      <c r="Y7" s="466">
        <f t="shared" si="1"/>
        <v>20436.914600554897</v>
      </c>
      <c r="Z7" s="466"/>
      <c r="AA7" s="466"/>
      <c r="AB7" s="482"/>
      <c r="AC7" s="482"/>
      <c r="AE7" s="466"/>
      <c r="AF7" s="466"/>
      <c r="AG7" s="466"/>
    </row>
    <row r="8" spans="1:37" s="234" customFormat="1" ht="12.75" customHeight="1">
      <c r="A8" s="278"/>
      <c r="B8" s="458" t="s">
        <v>58</v>
      </c>
      <c r="C8" s="386">
        <f t="shared" ref="C8:Y8" si="2">+C7/C3</f>
        <v>0.18074562001276179</v>
      </c>
      <c r="D8" s="384">
        <f t="shared" si="2"/>
        <v>0.19072885325639394</v>
      </c>
      <c r="E8" s="384">
        <f t="shared" si="2"/>
        <v>0.14854393874827906</v>
      </c>
      <c r="F8" s="384">
        <f t="shared" si="2"/>
        <v>0.17282192421561238</v>
      </c>
      <c r="G8" s="384">
        <f t="shared" si="2"/>
        <v>0.19314400148044725</v>
      </c>
      <c r="H8" s="384">
        <f t="shared" si="2"/>
        <v>0.19105361534437695</v>
      </c>
      <c r="I8" s="384">
        <f t="shared" si="2"/>
        <v>0.18602474806212926</v>
      </c>
      <c r="J8" s="384">
        <f t="shared" si="2"/>
        <v>0.1856621021405977</v>
      </c>
      <c r="K8" s="384">
        <f t="shared" si="2"/>
        <v>0.19383398933059609</v>
      </c>
      <c r="L8" s="384">
        <f t="shared" si="2"/>
        <v>0.21000618932155307</v>
      </c>
      <c r="M8" s="385">
        <f t="shared" si="2"/>
        <v>0.19206632291005729</v>
      </c>
      <c r="N8" s="384">
        <f t="shared" si="2"/>
        <v>0.1685547648815674</v>
      </c>
      <c r="O8" s="384">
        <f t="shared" si="2"/>
        <v>0.17485121600300724</v>
      </c>
      <c r="P8" s="384">
        <f t="shared" si="2"/>
        <v>0.19309991206951521</v>
      </c>
      <c r="Q8" s="384">
        <f t="shared" si="2"/>
        <v>0.18537268444123603</v>
      </c>
      <c r="R8" s="385">
        <f t="shared" si="2"/>
        <v>0.18055909764204514</v>
      </c>
      <c r="S8" s="384">
        <f t="shared" si="2"/>
        <v>0.20425182247455256</v>
      </c>
      <c r="T8" s="384">
        <f t="shared" si="2"/>
        <v>0.19820128227123135</v>
      </c>
      <c r="U8" s="384">
        <f t="shared" si="2"/>
        <v>0.21135365979943166</v>
      </c>
      <c r="V8" s="384">
        <f t="shared" si="2"/>
        <v>0.18677876215034631</v>
      </c>
      <c r="W8" s="385">
        <f t="shared" si="2"/>
        <v>0.20794647627338833</v>
      </c>
      <c r="X8" s="384">
        <f t="shared" si="2"/>
        <v>0.20458446522675519</v>
      </c>
      <c r="Y8" s="384">
        <f t="shared" si="2"/>
        <v>0.21349860873307722</v>
      </c>
      <c r="Z8" s="384"/>
      <c r="AA8" s="384"/>
      <c r="AB8" s="385"/>
      <c r="AC8" s="385"/>
      <c r="AE8" s="384"/>
      <c r="AF8" s="384"/>
      <c r="AG8" s="384"/>
    </row>
    <row r="9" spans="1:37" s="187" customFormat="1" ht="12.75" customHeight="1">
      <c r="A9" s="313"/>
      <c r="B9" s="465" t="s">
        <v>56</v>
      </c>
      <c r="C9" s="384"/>
      <c r="D9" s="384">
        <f t="shared" ref="D9:M9" si="3">+(D7-C7)/(D$3-C$3)</f>
        <v>0.24653045349009584</v>
      </c>
      <c r="E9" s="384">
        <f t="shared" si="3"/>
        <v>-3.6266627571284481E-2</v>
      </c>
      <c r="F9" s="384">
        <f t="shared" si="3"/>
        <v>6.3303926967482313E-2</v>
      </c>
      <c r="G9" s="384">
        <f t="shared" si="3"/>
        <v>0.29264770907381482</v>
      </c>
      <c r="H9" s="384">
        <f t="shared" si="3"/>
        <v>0.17788719674092165</v>
      </c>
      <c r="I9" s="384">
        <f t="shared" si="3"/>
        <v>0.6747719201306922</v>
      </c>
      <c r="J9" s="384">
        <f t="shared" si="3"/>
        <v>0.17524379237711182</v>
      </c>
      <c r="K9" s="384">
        <f t="shared" si="3"/>
        <v>0.45767497659922912</v>
      </c>
      <c r="L9" s="384">
        <f t="shared" si="3"/>
        <v>7.9672322505733972E-2</v>
      </c>
      <c r="M9" s="385">
        <f t="shared" si="3"/>
        <v>5.8810829120740406E-4</v>
      </c>
      <c r="N9" s="384"/>
      <c r="O9" s="384"/>
      <c r="P9" s="384"/>
      <c r="Q9" s="384"/>
      <c r="R9" s="385">
        <f t="shared" ref="R9:Y9" si="4">+(R7-M7)/(R$3-M$3)</f>
        <v>8.3402384614493869E-2</v>
      </c>
      <c r="S9" s="384">
        <f t="shared" si="4"/>
        <v>0.47681749760922376</v>
      </c>
      <c r="T9" s="384">
        <f t="shared" si="4"/>
        <v>0.34462062778066199</v>
      </c>
      <c r="U9" s="384">
        <f t="shared" si="4"/>
        <v>0.37829378631452376</v>
      </c>
      <c r="V9" s="384">
        <f t="shared" si="4"/>
        <v>0.21577130078428114</v>
      </c>
      <c r="W9" s="385">
        <f t="shared" si="4"/>
        <v>0.42996473397144508</v>
      </c>
      <c r="X9" s="384">
        <f t="shared" si="4"/>
        <v>0.22733120551401148</v>
      </c>
      <c r="Y9" s="384">
        <f t="shared" si="4"/>
        <v>-8.9066910723112361E-2</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9090.8254879532378</v>
      </c>
      <c r="D11" s="174">
        <v>10637.995499215525</v>
      </c>
      <c r="E11" s="174">
        <v>13457.953985492781</v>
      </c>
      <c r="F11" s="174">
        <v>13381.429314527762</v>
      </c>
      <c r="G11" s="174">
        <v>13892.576110524056</v>
      </c>
      <c r="H11" s="174">
        <v>14196.852268283112</v>
      </c>
      <c r="I11" s="174">
        <v>14979.483014541695</v>
      </c>
      <c r="J11" s="174">
        <v>17392.611794734235</v>
      </c>
      <c r="K11" s="174">
        <v>19017.103771191432</v>
      </c>
      <c r="L11" s="174">
        <v>18236.454040675089</v>
      </c>
      <c r="M11" s="175">
        <v>20192.111683515464</v>
      </c>
      <c r="N11" s="174">
        <v>4671.4909815382898</v>
      </c>
      <c r="O11" s="174">
        <v>4916.3940284114751</v>
      </c>
      <c r="P11" s="174">
        <v>5205.2452503323166</v>
      </c>
      <c r="Q11" s="174">
        <v>5829.0350619688425</v>
      </c>
      <c r="R11" s="175">
        <v>21637.134412881995</v>
      </c>
      <c r="S11" s="174">
        <v>5829.2280423980228</v>
      </c>
      <c r="T11" s="174">
        <v>5869.1163342761047</v>
      </c>
      <c r="U11" s="174">
        <v>5910.6859384459358</v>
      </c>
      <c r="V11" s="174">
        <v>6684.6193519929957</v>
      </c>
      <c r="W11" s="175">
        <v>24634.783343067222</v>
      </c>
      <c r="X11" s="174">
        <v>6853.3631138667943</v>
      </c>
      <c r="Y11" s="174">
        <v>7067.8772583801692</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25159.213294908695</v>
      </c>
      <c r="D13" s="176">
        <v>31969.774972448486</v>
      </c>
      <c r="E13" s="176">
        <v>27300.505456649214</v>
      </c>
      <c r="F13" s="176">
        <v>23526.499069974387</v>
      </c>
      <c r="G13" s="176">
        <v>35779.58743006306</v>
      </c>
      <c r="H13" s="176">
        <v>42738.634998046749</v>
      </c>
      <c r="I13" s="176">
        <v>39886.955614650789</v>
      </c>
      <c r="J13" s="176">
        <v>39272.963774667071</v>
      </c>
      <c r="K13" s="176">
        <v>41974.937929745836</v>
      </c>
      <c r="L13" s="176">
        <v>39644.856083128761</v>
      </c>
      <c r="M13" s="177">
        <v>37704.385139652251</v>
      </c>
      <c r="N13" s="176">
        <v>8484.2575579126096</v>
      </c>
      <c r="O13" s="176">
        <v>10287.675489364354</v>
      </c>
      <c r="P13" s="176">
        <v>10809.783883070093</v>
      </c>
      <c r="Q13" s="176">
        <v>10712.766603642713</v>
      </c>
      <c r="R13" s="177">
        <v>39237.037680151232</v>
      </c>
      <c r="S13" s="176">
        <v>12200.547944771937</v>
      </c>
      <c r="T13" s="176">
        <v>14113.789056769645</v>
      </c>
      <c r="U13" s="176">
        <v>13534.912289111144</v>
      </c>
      <c r="V13" s="176">
        <v>10790.982225779437</v>
      </c>
      <c r="W13" s="177">
        <v>54121.068132968852</v>
      </c>
      <c r="X13" s="176">
        <v>11469.868432848487</v>
      </c>
      <c r="Y13" s="176">
        <v>13369.03734217473</v>
      </c>
      <c r="Z13" s="176">
        <v>12311.588163876586</v>
      </c>
      <c r="AA13" s="176">
        <v>11947.357469027222</v>
      </c>
      <c r="AB13" s="177">
        <v>49926.735537912158</v>
      </c>
      <c r="AC13" s="177">
        <v>56236.104448438215</v>
      </c>
      <c r="AE13" s="176">
        <f>INDEX(C13:AD13,1,MATCH(AE$2,$C$2:$AD$2,0))</f>
        <v>54121.068132968852</v>
      </c>
      <c r="AF13" s="481">
        <f>+AF3*AF14</f>
        <v>49390.356475611145</v>
      </c>
      <c r="AG13" s="481">
        <f>+AG3*AG14</f>
        <v>54375.123934723735</v>
      </c>
      <c r="AI13" s="245">
        <f>+AF13/AB13-1</f>
        <v>-1.0743323322104814E-2</v>
      </c>
      <c r="AJ13" s="245">
        <f>+AG13/AC13-1</f>
        <v>-3.3092272872861872E-2</v>
      </c>
    </row>
    <row r="14" spans="1:37" s="234" customFormat="1" ht="12.75" customHeight="1">
      <c r="A14" s="278"/>
      <c r="B14" s="458" t="s">
        <v>57</v>
      </c>
      <c r="C14" s="386">
        <v>0.14010056160433468</v>
      </c>
      <c r="D14" s="386">
        <v>0.15706306278323673</v>
      </c>
      <c r="E14" s="386">
        <v>0.11536109200254066</v>
      </c>
      <c r="F14" s="386">
        <v>0.11382854141049999</v>
      </c>
      <c r="G14" s="386">
        <v>0.14532668295630555</v>
      </c>
      <c r="H14" s="386">
        <v>0.14980507560647421</v>
      </c>
      <c r="I14" s="386">
        <v>0.14048595742220232</v>
      </c>
      <c r="J14" s="386">
        <v>0.1329457848771157</v>
      </c>
      <c r="K14" s="386">
        <v>0.13776487592559389</v>
      </c>
      <c r="L14" s="386">
        <v>0.14889154965540821</v>
      </c>
      <c r="M14" s="459">
        <v>0.14022848008867855</v>
      </c>
      <c r="N14" s="386">
        <v>0.11995055332932579</v>
      </c>
      <c r="O14" s="386">
        <v>0.13653253677864716</v>
      </c>
      <c r="P14" s="386">
        <v>0.13821398810917102</v>
      </c>
      <c r="Q14" s="386">
        <v>0.13489570635823109</v>
      </c>
      <c r="R14" s="459">
        <v>0.12920829441014017</v>
      </c>
      <c r="S14" s="386">
        <v>0.14956547703487502</v>
      </c>
      <c r="T14" s="386">
        <v>0.1613753761737533</v>
      </c>
      <c r="U14" s="386">
        <v>0.1560921771790571</v>
      </c>
      <c r="V14" s="386">
        <v>0.12407383084184638</v>
      </c>
      <c r="W14" s="459">
        <v>0.14652555387555197</v>
      </c>
      <c r="X14" s="386">
        <v>0.1315792996093316</v>
      </c>
      <c r="Y14" s="386">
        <v>0.14355615969987948</v>
      </c>
      <c r="Z14" s="386">
        <v>0.13527810614873467</v>
      </c>
      <c r="AA14" s="386">
        <v>0.13318593594788261</v>
      </c>
      <c r="AB14" s="459">
        <v>0.13647520709294084</v>
      </c>
      <c r="AC14" s="459">
        <f>+AC13/AC3</f>
        <v>0.14864449068082708</v>
      </c>
      <c r="AE14" s="386">
        <f>INDEX(C14:AD14,1,MATCH(AE$2,$C$2:$AD$2,0))</f>
        <v>0.14652555387555197</v>
      </c>
      <c r="AF14" s="476">
        <v>0.13500000000000001</v>
      </c>
      <c r="AG14" s="476">
        <v>0.14499999999999999</v>
      </c>
    </row>
    <row r="15" spans="1:37" s="187" customFormat="1" ht="12.75" customHeight="1">
      <c r="A15" s="313"/>
      <c r="B15" s="458" t="s">
        <v>56</v>
      </c>
      <c r="C15" s="384"/>
      <c r="D15" s="384">
        <f t="shared" ref="D15:M15" si="5">+(D13-C13)/(D$3-C$3)</f>
        <v>0.20089312763363026</v>
      </c>
      <c r="E15" s="384">
        <f t="shared" si="5"/>
        <v>-9.1568511654425228E-2</v>
      </c>
      <c r="F15" s="384">
        <f t="shared" si="5"/>
        <v>6.2045837600206946E-2</v>
      </c>
      <c r="G15" s="384">
        <f t="shared" si="5"/>
        <v>0.28092856280147221</v>
      </c>
      <c r="H15" s="384">
        <f t="shared" si="5"/>
        <v>0.17043512179801101</v>
      </c>
      <c r="I15" s="384">
        <f t="shared" si="5"/>
        <v>0.9300086709384775</v>
      </c>
      <c r="J15" s="384">
        <f t="shared" si="5"/>
        <v>-5.9805485687409024E-2</v>
      </c>
      <c r="K15" s="384">
        <f t="shared" si="5"/>
        <v>0.28582818415785788</v>
      </c>
      <c r="L15" s="384">
        <f t="shared" si="5"/>
        <v>5.967825501662357E-2</v>
      </c>
      <c r="M15" s="385">
        <f t="shared" si="5"/>
        <v>-7.5145166396108645E-2</v>
      </c>
      <c r="N15" s="384"/>
      <c r="O15" s="384"/>
      <c r="P15" s="384"/>
      <c r="Q15" s="384"/>
      <c r="R15" s="385">
        <f t="shared" ref="R15:AB15" si="6">+(R13-M13)/(R$3-M$3)</f>
        <v>4.2928413973378245E-2</v>
      </c>
      <c r="S15" s="384">
        <f t="shared" si="6"/>
        <v>0.36355812552527428</v>
      </c>
      <c r="T15" s="384">
        <f t="shared" si="6"/>
        <v>0.27591607967425236</v>
      </c>
      <c r="U15" s="384">
        <f t="shared" si="6"/>
        <v>0.30050382738860337</v>
      </c>
      <c r="V15" s="384">
        <f t="shared" si="6"/>
        <v>1.8073129275669932E-2</v>
      </c>
      <c r="W15" s="385">
        <f t="shared" si="6"/>
        <v>0.35788630681700195</v>
      </c>
      <c r="X15" s="384">
        <f t="shared" si="6"/>
        <v>-0.56603546563340745</v>
      </c>
      <c r="Y15" s="384">
        <f t="shared" si="6"/>
        <v>0.14610438089224245</v>
      </c>
      <c r="Z15" s="384">
        <f t="shared" si="6"/>
        <v>1.2287838661589283</v>
      </c>
      <c r="AA15" s="384">
        <f t="shared" si="6"/>
        <v>-0.29967526753316659</v>
      </c>
      <c r="AB15" s="385">
        <f t="shared" si="6"/>
        <v>0.32510976566032501</v>
      </c>
      <c r="AC15" s="385">
        <f>+(AC13-AB13)/(AC$3-AB$3)</f>
        <v>0.50490635425327479</v>
      </c>
      <c r="AD15" s="311"/>
      <c r="AE15" s="384">
        <f>INDEX(C15:AD15,1,MATCH(AE$2,$C$2:$AD$2,0))</f>
        <v>0.35788630681700195</v>
      </c>
      <c r="AF15" s="384">
        <f>+(AF13-AE13)/(AF$3-AE$3)</f>
        <v>0.36738066441148204</v>
      </c>
      <c r="AG15" s="384">
        <f>+(AG13-AF13)/(AG$3-AF$3)</f>
        <v>0.54500000000000126</v>
      </c>
      <c r="AH15" s="311"/>
      <c r="AI15" s="311"/>
      <c r="AJ15" s="311"/>
      <c r="AK15" s="311"/>
    </row>
    <row r="16" spans="1:37" ht="12.75" customHeight="1">
      <c r="M16" s="185"/>
      <c r="R16" s="185"/>
      <c r="W16" s="185"/>
      <c r="AB16" s="185"/>
      <c r="AC16" s="185"/>
    </row>
    <row r="17" spans="1:37" ht="12.75" customHeight="1">
      <c r="A17" s="286"/>
      <c r="B17" s="168" t="s">
        <v>35</v>
      </c>
      <c r="C17" s="174">
        <v>3176.6058735166703</v>
      </c>
      <c r="D17" s="174">
        <v>3731.1628392889393</v>
      </c>
      <c r="E17" s="174">
        <v>5565.8480700929458</v>
      </c>
      <c r="F17" s="174">
        <v>5839.0364592778706</v>
      </c>
      <c r="G17" s="174">
        <v>5809.7048294039669</v>
      </c>
      <c r="H17" s="174">
        <v>5413.6192038435001</v>
      </c>
      <c r="I17" s="174">
        <v>5621.956462214549</v>
      </c>
      <c r="J17" s="174">
        <v>5471.5081406967456</v>
      </c>
      <c r="K17" s="174">
        <v>5701.817555863594</v>
      </c>
      <c r="L17" s="174">
        <v>5497.2732206027649</v>
      </c>
      <c r="M17" s="175">
        <v>7230.3979303282304</v>
      </c>
      <c r="N17" s="174">
        <v>1829.124569472963</v>
      </c>
      <c r="O17" s="174">
        <v>1690.197826279797</v>
      </c>
      <c r="P17" s="174">
        <v>1842.4826130859615</v>
      </c>
      <c r="Q17" s="174">
        <v>2087.3853816719311</v>
      </c>
      <c r="R17" s="175">
        <v>7905.0590087218734</v>
      </c>
      <c r="S17" s="174">
        <v>1809.720352615306</v>
      </c>
      <c r="T17" s="174">
        <v>1644.8470985451208</v>
      </c>
      <c r="U17" s="174">
        <v>1814.545645990484</v>
      </c>
      <c r="V17" s="174">
        <v>2167.5995558498412</v>
      </c>
      <c r="W17" s="175">
        <v>7417.6245876230705</v>
      </c>
      <c r="X17" s="174">
        <v>1974.4076495930087</v>
      </c>
      <c r="Y17" s="174">
        <v>1843.323598164317</v>
      </c>
      <c r="Z17" s="174"/>
      <c r="AA17" s="174"/>
      <c r="AB17" s="175"/>
      <c r="AC17" s="175"/>
      <c r="AE17" s="174">
        <f>INDEX(C17:AD17,1,MATCH(AE$2,$C$2:$AD$2,0))</f>
        <v>7417.6245876230705</v>
      </c>
      <c r="AF17" s="174">
        <f>+AF43*AF18</f>
        <v>7325.1023738003096</v>
      </c>
      <c r="AG17" s="174">
        <f>+AG43*AG18</f>
        <v>7325.1023738003096</v>
      </c>
    </row>
    <row r="18" spans="1:37" s="187" customFormat="1" ht="12.75" customHeight="1">
      <c r="A18" s="313"/>
      <c r="B18" s="458" t="s">
        <v>55</v>
      </c>
      <c r="C18" s="384">
        <v>6.1573468895605186E-2</v>
      </c>
      <c r="D18" s="384">
        <v>6.102554095182583E-2</v>
      </c>
      <c r="E18" s="384">
        <v>6.4637067825635552E-2</v>
      </c>
      <c r="F18" s="384">
        <v>6.4898416404539375E-2</v>
      </c>
      <c r="G18" s="384">
        <v>6.7279780150190399E-2</v>
      </c>
      <c r="H18" s="384">
        <v>6.146634812274266E-2</v>
      </c>
      <c r="I18" s="384">
        <v>5.5390050455665481E-2</v>
      </c>
      <c r="J18" s="384">
        <v>4.5979924880456574E-2</v>
      </c>
      <c r="K18" s="384">
        <v>4.3868841916554664E-2</v>
      </c>
      <c r="L18" s="384">
        <v>3.9500978721301566E-2</v>
      </c>
      <c r="M18" s="385">
        <v>4.0731672987825852E-2</v>
      </c>
      <c r="N18" s="384">
        <v>4.6617849737496823E-2</v>
      </c>
      <c r="O18" s="384">
        <v>4.0868698231666507E-2</v>
      </c>
      <c r="P18" s="384">
        <v>3.8647696830721778E-2</v>
      </c>
      <c r="Q18" s="384">
        <v>4.289538726694668E-2</v>
      </c>
      <c r="R18" s="385">
        <v>4.1889940116281554E-2</v>
      </c>
      <c r="S18" s="384">
        <v>3.6277322723181717E-2</v>
      </c>
      <c r="T18" s="384">
        <v>3.3651056197229426E-2</v>
      </c>
      <c r="U18" s="384">
        <v>3.5868386031915986E-2</v>
      </c>
      <c r="V18" s="384">
        <v>4.5627087519903527E-2</v>
      </c>
      <c r="W18" s="385">
        <v>3.5769290098732663E-2</v>
      </c>
      <c r="X18" s="384">
        <v>3.6293620262366773E-2</v>
      </c>
      <c r="Y18" s="384">
        <v>3.906110816085185E-2</v>
      </c>
      <c r="Z18" s="384"/>
      <c r="AA18" s="384"/>
      <c r="AB18" s="385"/>
      <c r="AC18" s="385"/>
      <c r="AD18" s="311"/>
      <c r="AE18" s="384">
        <f>+AE17/AE43</f>
        <v>4.1746198514442084E-2</v>
      </c>
      <c r="AF18" s="476">
        <v>3.7999999999999999E-2</v>
      </c>
      <c r="AG18" s="476">
        <f>+AF18</f>
        <v>3.7999999999999999E-2</v>
      </c>
      <c r="AH18" s="311"/>
      <c r="AI18" s="311"/>
      <c r="AJ18" s="311"/>
      <c r="AK18" s="311"/>
    </row>
    <row r="19" spans="1:37" ht="12.75" customHeight="1">
      <c r="A19" s="286"/>
      <c r="B19" s="168" t="s">
        <v>34</v>
      </c>
      <c r="C19" s="174">
        <v>629.98171328611579</v>
      </c>
      <c r="D19" s="174">
        <v>792.95896971537377</v>
      </c>
      <c r="E19" s="174">
        <v>627.30810792784894</v>
      </c>
      <c r="F19" s="174">
        <v>258.97556087464051</v>
      </c>
      <c r="G19" s="174">
        <v>247.56106345574022</v>
      </c>
      <c r="H19" s="174">
        <v>287.23714747930666</v>
      </c>
      <c r="I19" s="174">
        <v>296.01747244410745</v>
      </c>
      <c r="J19" s="174">
        <v>251.6343126480491</v>
      </c>
      <c r="K19" s="174">
        <v>298.96006078957737</v>
      </c>
      <c r="L19" s="174">
        <v>329.67526649851777</v>
      </c>
      <c r="M19" s="175">
        <v>550.29302480892943</v>
      </c>
      <c r="N19" s="174">
        <v>81.594422280020027</v>
      </c>
      <c r="O19" s="174">
        <v>96.259030474412</v>
      </c>
      <c r="P19" s="174">
        <v>144.7521026370562</v>
      </c>
      <c r="Q19" s="174">
        <v>131.57803747704364</v>
      </c>
      <c r="R19" s="175">
        <v>518.18948347140315</v>
      </c>
      <c r="S19" s="174">
        <v>155.41131496453329</v>
      </c>
      <c r="T19" s="174">
        <v>192.30323170656106</v>
      </c>
      <c r="U19" s="174">
        <v>138.70457431300318</v>
      </c>
      <c r="V19" s="174">
        <v>202.1440622769245</v>
      </c>
      <c r="W19" s="175">
        <v>624.51237155774834</v>
      </c>
      <c r="X19" s="174">
        <v>193.48179845655719</v>
      </c>
      <c r="Y19" s="174">
        <v>270.79152330311746</v>
      </c>
      <c r="Z19" s="174"/>
      <c r="AA19" s="174"/>
      <c r="AB19" s="175"/>
      <c r="AC19" s="175"/>
      <c r="AE19" s="174">
        <f>INDEX(C19:AD19,1,MATCH(AE$2,$C$2:$AD$2,0))</f>
        <v>624.51237155774834</v>
      </c>
      <c r="AF19" s="174">
        <f>+AF20*AF44</f>
        <v>403.35964529191284</v>
      </c>
      <c r="AG19" s="174">
        <f>+AG20*AG44</f>
        <v>430.24950298271665</v>
      </c>
    </row>
    <row r="20" spans="1:37" s="187" customFormat="1" ht="12.75" customHeight="1">
      <c r="A20" s="313"/>
      <c r="B20" s="458" t="s">
        <v>54</v>
      </c>
      <c r="C20" s="384">
        <v>5.4914775817527767E-2</v>
      </c>
      <c r="D20" s="384">
        <v>5.8770259544577014E-2</v>
      </c>
      <c r="E20" s="384">
        <v>4.542845418787396E-2</v>
      </c>
      <c r="F20" s="384">
        <v>1.5451090761381325E-2</v>
      </c>
      <c r="G20" s="384">
        <v>1.0406686865365109E-2</v>
      </c>
      <c r="H20" s="384">
        <v>1.0218093547198621E-2</v>
      </c>
      <c r="I20" s="384">
        <v>1.1117229416627772E-2</v>
      </c>
      <c r="J20" s="384">
        <v>8.7552074771151695E-3</v>
      </c>
      <c r="K20" s="384">
        <v>1.114341810687822E-2</v>
      </c>
      <c r="L20" s="384">
        <v>1.3640495757801996E-2</v>
      </c>
      <c r="M20" s="385">
        <v>1.6093103071731719E-2</v>
      </c>
      <c r="N20" s="384">
        <v>1.12126505279799E-2</v>
      </c>
      <c r="O20" s="384">
        <v>1.2934013595717815E-2</v>
      </c>
      <c r="P20" s="384">
        <v>1.1558641347719166E-2</v>
      </c>
      <c r="Q20" s="384">
        <v>1.0459154398134635E-2</v>
      </c>
      <c r="R20" s="385">
        <v>1.1927162726493341E-2</v>
      </c>
      <c r="S20" s="384">
        <v>1.1832127748942713E-2</v>
      </c>
      <c r="T20" s="384">
        <v>1.7933100052703092E-2</v>
      </c>
      <c r="U20" s="384">
        <v>1.4126219104652019E-2</v>
      </c>
      <c r="V20" s="384">
        <v>1.9337358614671535E-2</v>
      </c>
      <c r="W20" s="385">
        <v>1.4087699321662558E-2</v>
      </c>
      <c r="X20" s="384">
        <v>1.6724404953075058E-2</v>
      </c>
      <c r="Y20" s="384">
        <v>3.1524594398293727E-2</v>
      </c>
      <c r="Z20" s="384"/>
      <c r="AA20" s="384"/>
      <c r="AB20" s="385"/>
      <c r="AC20" s="385"/>
      <c r="AD20" s="311"/>
      <c r="AE20" s="384">
        <f>+AE19/AE44</f>
        <v>1.5000438080780904E-2</v>
      </c>
      <c r="AF20" s="476">
        <f>+AE20</f>
        <v>1.5000438080780904E-2</v>
      </c>
      <c r="AG20" s="476">
        <f>+AF20+0.1%</f>
        <v>1.6000438080780905E-2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-403.72926029575683</v>
      </c>
      <c r="D22" s="479">
        <f t="shared" si="7"/>
        <v>-1660.8746071398964</v>
      </c>
      <c r="E22" s="479">
        <f t="shared" si="7"/>
        <v>2107.2698662944131</v>
      </c>
      <c r="F22" s="479">
        <f t="shared" si="7"/>
        <v>-580.07535081237438</v>
      </c>
      <c r="G22" s="479">
        <f t="shared" si="7"/>
        <v>855.21720188810286</v>
      </c>
      <c r="H22" s="485">
        <f t="shared" si="7"/>
        <v>833.34897943986289</v>
      </c>
      <c r="I22" s="485">
        <f t="shared" si="7"/>
        <v>-1001.6861370960542</v>
      </c>
      <c r="J22" s="485">
        <f t="shared" si="7"/>
        <v>106.87144847583113</v>
      </c>
      <c r="K22" s="485">
        <f t="shared" si="7"/>
        <v>271.54499455971381</v>
      </c>
      <c r="L22" s="485">
        <f t="shared" si="7"/>
        <v>386.31199226912577</v>
      </c>
      <c r="M22" s="486">
        <f t="shared" si="7"/>
        <v>2935.9410351249571</v>
      </c>
      <c r="N22" s="485">
        <f t="shared" si="7"/>
        <v>297.72393383783856</v>
      </c>
      <c r="O22" s="485">
        <f t="shared" si="7"/>
        <v>22.462748177535104</v>
      </c>
      <c r="P22" s="485">
        <f t="shared" si="7"/>
        <v>7.9697282012966753</v>
      </c>
      <c r="Q22" s="485">
        <f t="shared" si="7"/>
        <v>176.30006927955765</v>
      </c>
      <c r="R22" s="486">
        <f t="shared" si="7"/>
        <v>2645.0405272633434</v>
      </c>
      <c r="S22" s="485">
        <f t="shared" si="7"/>
        <v>38.183109810715905</v>
      </c>
      <c r="T22" s="485">
        <f t="shared" si="7"/>
        <v>323.07192745994689</v>
      </c>
      <c r="U22" s="485">
        <f t="shared" si="7"/>
        <v>-192.87596667152684</v>
      </c>
      <c r="V22" s="485">
        <f t="shared" si="7"/>
        <v>664.05327272478826</v>
      </c>
      <c r="W22" s="486">
        <f t="shared" si="7"/>
        <v>698.4718549566096</v>
      </c>
      <c r="X22" s="485">
        <f t="shared" si="7"/>
        <v>215.87334915371684</v>
      </c>
      <c r="Y22" s="485">
        <f t="shared" si="7"/>
        <v>195.68487070309311</v>
      </c>
      <c r="Z22" s="485"/>
      <c r="AA22" s="485"/>
      <c r="AB22" s="486"/>
      <c r="AC22" s="480"/>
      <c r="AE22" s="479">
        <f>INDEX(C22:AD22,1,MATCH(AE$2,$C$2:$AD$2,0))</f>
        <v>698.4718549566096</v>
      </c>
      <c r="AF22" s="484">
        <f>+AVERAGE(M22:W22)</f>
        <v>692.3947491059148</v>
      </c>
      <c r="AG22" s="484">
        <f>+AF22</f>
        <v>692.3947491059148</v>
      </c>
    </row>
    <row r="23" spans="1:37" ht="12.75" customHeight="1">
      <c r="H23" s="187"/>
      <c r="I23" s="187"/>
      <c r="J23" s="187"/>
      <c r="K23" s="187"/>
      <c r="L23" s="187"/>
      <c r="M23" s="471"/>
      <c r="N23" s="187"/>
      <c r="O23" s="187"/>
      <c r="P23" s="187"/>
      <c r="Q23" s="187"/>
      <c r="R23" s="471"/>
      <c r="S23" s="187"/>
      <c r="T23" s="187"/>
      <c r="U23" s="187"/>
      <c r="V23" s="187"/>
      <c r="W23" s="471"/>
      <c r="X23" s="187"/>
      <c r="Y23" s="187"/>
      <c r="Z23" s="187"/>
      <c r="AA23" s="187"/>
      <c r="AB23" s="471"/>
      <c r="AC23" s="185"/>
    </row>
    <row r="24" spans="1:37" s="171" customFormat="1" ht="12.75" customHeight="1">
      <c r="A24" s="286"/>
      <c r="B24" s="178" t="s">
        <v>33</v>
      </c>
      <c r="C24" s="176">
        <v>22208.859874382386</v>
      </c>
      <c r="D24" s="176">
        <v>27370.696495735025</v>
      </c>
      <c r="E24" s="176">
        <v>24469.23536077853</v>
      </c>
      <c r="F24" s="176">
        <v>17366.362820758783</v>
      </c>
      <c r="G24" s="176">
        <v>31072.660866002938</v>
      </c>
      <c r="H24" s="176">
        <v>38445.601921122419</v>
      </c>
      <c r="I24" s="176">
        <v>33559.330487784297</v>
      </c>
      <c r="J24" s="176">
        <v>34159.961395094208</v>
      </c>
      <c r="K24" s="176">
        <v>36843.625429231535</v>
      </c>
      <c r="L24" s="176">
        <v>34863.57012129364</v>
      </c>
      <c r="M24" s="177">
        <v>33960.221269257905</v>
      </c>
      <c r="N24" s="176">
        <v>7034.4513445575049</v>
      </c>
      <c r="O24" s="176">
        <v>8716.199441736504</v>
      </c>
      <c r="P24" s="176">
        <v>9120.0231008224837</v>
      </c>
      <c r="Q24" s="176">
        <v>8933.259328727383</v>
      </c>
      <c r="R24" s="177">
        <v>34495.208682164106</v>
      </c>
      <c r="S24" s="176">
        <v>10584.42201693188</v>
      </c>
      <c r="T24" s="176">
        <v>12984.317117391032</v>
      </c>
      <c r="U24" s="176">
        <v>11666.195250762137</v>
      </c>
      <c r="V24" s="176">
        <v>9489.5800049313075</v>
      </c>
      <c r="W24" s="177">
        <v>48026.427771860144</v>
      </c>
      <c r="X24" s="176">
        <v>9904.8159308657523</v>
      </c>
      <c r="Y24" s="176">
        <v>11992.190138016624</v>
      </c>
      <c r="Z24" s="176">
        <v>10671.42531860965</v>
      </c>
      <c r="AA24" s="176">
        <v>10525.503943067419</v>
      </c>
      <c r="AB24" s="177">
        <v>43440.154948433024</v>
      </c>
      <c r="AC24" s="177">
        <v>50611.342332060849</v>
      </c>
      <c r="AE24" s="176">
        <f>INDEX(C24:AD24,1,MATCH(AE$2,$C$2:$AD$2,0))</f>
        <v>48026.427771860144</v>
      </c>
      <c r="AF24" s="176">
        <f>+AF13-AF17+AF19+AF22</f>
        <v>43161.008496208662</v>
      </c>
      <c r="AG24" s="176">
        <f>+AG13-AG17+AG19+AG22</f>
        <v>48172.665813012063</v>
      </c>
      <c r="AI24" s="245">
        <f>+AF24/AB24-1</f>
        <v>-6.4260003804252896E-3</v>
      </c>
      <c r="AJ24" s="245">
        <f>+AG24/AC24-1</f>
        <v>-4.8184387267356743E-2</v>
      </c>
    </row>
    <row r="25" spans="1:37" s="234" customFormat="1" ht="12.75" customHeight="1">
      <c r="A25" s="278"/>
      <c r="B25" s="458" t="s">
        <v>52</v>
      </c>
      <c r="C25" s="386">
        <v>0.12244077723490694</v>
      </c>
      <c r="D25" s="386">
        <v>0.13308459076865564</v>
      </c>
      <c r="E25" s="386">
        <v>0.10339726918862165</v>
      </c>
      <c r="F25" s="386">
        <v>8.4023880629794892E-2</v>
      </c>
      <c r="G25" s="386">
        <v>0.12620846294298516</v>
      </c>
      <c r="H25" s="386">
        <v>0.13475737591510281</v>
      </c>
      <c r="I25" s="386">
        <v>0.1181994113457174</v>
      </c>
      <c r="J25" s="386">
        <v>0.1156373861952381</v>
      </c>
      <c r="K25" s="386">
        <v>0.12092352570961556</v>
      </c>
      <c r="L25" s="386">
        <v>0.13093479191840049</v>
      </c>
      <c r="M25" s="459">
        <v>0.14599185824346472</v>
      </c>
      <c r="N25" s="386">
        <v>9.9453172583257837E-2</v>
      </c>
      <c r="O25" s="386">
        <v>0.11567674564377639</v>
      </c>
      <c r="P25" s="386">
        <v>0.11660869246300271</v>
      </c>
      <c r="Q25" s="386">
        <v>0.11248805951024601</v>
      </c>
      <c r="R25" s="459">
        <v>0.11359336337969703</v>
      </c>
      <c r="S25" s="386">
        <v>0.12975352707656138</v>
      </c>
      <c r="T25" s="386">
        <v>0.14846112909511375</v>
      </c>
      <c r="U25" s="386">
        <v>0.13454108731479822</v>
      </c>
      <c r="V25" s="386">
        <v>0.1066109483279149</v>
      </c>
      <c r="W25" s="459">
        <v>0.1300251301886117</v>
      </c>
      <c r="X25" s="386">
        <v>0.1136254308907539</v>
      </c>
      <c r="Y25" s="386">
        <v>0.12877163243261541</v>
      </c>
      <c r="Z25" s="386">
        <v>0.11725621323533757</v>
      </c>
      <c r="AA25" s="386">
        <v>0.11733549428103825</v>
      </c>
      <c r="AB25" s="459">
        <v>0.11874407727368819</v>
      </c>
      <c r="AC25" s="459">
        <f>+AC24/AC$3</f>
        <v>0.1337769974895745</v>
      </c>
      <c r="AE25" s="384">
        <f>INDEX(C25:AD25,1,MATCH(AE$2,$C$2:$AD$2,0))</f>
        <v>0.1300251301886117</v>
      </c>
      <c r="AF25" s="384">
        <f>+AF24/AF$3</f>
        <v>0.11797315433156269</v>
      </c>
      <c r="AG25" s="384">
        <f>+AG24/AG$3</f>
        <v>0.12846014937404368</v>
      </c>
    </row>
    <row r="26" spans="1:37" ht="12.75" customHeight="1">
      <c r="M26" s="185"/>
      <c r="R26" s="185"/>
      <c r="W26" s="185"/>
      <c r="AB26" s="185"/>
      <c r="AC26" s="457"/>
    </row>
    <row r="27" spans="1:37" ht="12.75" customHeight="1">
      <c r="B27" s="168" t="s">
        <v>51</v>
      </c>
      <c r="C27" s="477">
        <f t="shared" ref="C27:Y27" si="8">+C24-C30+C33-C39-C37</f>
        <v>6247.7956729622583</v>
      </c>
      <c r="D27" s="477">
        <f t="shared" si="8"/>
        <v>9835.7895575906823</v>
      </c>
      <c r="E27" s="477">
        <f t="shared" si="8"/>
        <v>7752.1034061272294</v>
      </c>
      <c r="F27" s="477">
        <f t="shared" si="8"/>
        <v>4290.7506513945718</v>
      </c>
      <c r="G27" s="477">
        <f t="shared" si="8"/>
        <v>9052.7195949778688</v>
      </c>
      <c r="H27" s="477">
        <f t="shared" si="8"/>
        <v>10923.321723380912</v>
      </c>
      <c r="I27" s="477">
        <f t="shared" si="8"/>
        <v>7906.6593240798684</v>
      </c>
      <c r="J27" s="477">
        <f t="shared" si="8"/>
        <v>8033.0020086061741</v>
      </c>
      <c r="K27" s="477">
        <f t="shared" si="8"/>
        <v>9369.5363008033637</v>
      </c>
      <c r="L27" s="477">
        <f t="shared" si="8"/>
        <v>9109.4597987806665</v>
      </c>
      <c r="M27" s="478">
        <f t="shared" si="8"/>
        <v>9847.7337350336165</v>
      </c>
      <c r="N27" s="477">
        <f t="shared" si="8"/>
        <v>2076.0962436351037</v>
      </c>
      <c r="O27" s="477">
        <f t="shared" si="8"/>
        <v>2621.0393425524308</v>
      </c>
      <c r="P27" s="477">
        <f t="shared" si="8"/>
        <v>2461.7161238645076</v>
      </c>
      <c r="Q27" s="477">
        <f t="shared" si="8"/>
        <v>1394.6069381146262</v>
      </c>
      <c r="R27" s="478">
        <f t="shared" si="8"/>
        <v>10384.173437500976</v>
      </c>
      <c r="S27" s="477">
        <f t="shared" si="8"/>
        <v>2241.9276431646977</v>
      </c>
      <c r="T27" s="477">
        <f t="shared" si="8"/>
        <v>2967.027150590895</v>
      </c>
      <c r="U27" s="477">
        <f t="shared" si="8"/>
        <v>2998.590535409845</v>
      </c>
      <c r="V27" s="477">
        <f t="shared" si="8"/>
        <v>1257.0330612605042</v>
      </c>
      <c r="W27" s="478">
        <f t="shared" si="8"/>
        <v>11103.817561226855</v>
      </c>
      <c r="X27" s="477">
        <f t="shared" si="8"/>
        <v>1766.4109467665214</v>
      </c>
      <c r="Y27" s="477">
        <f t="shared" si="8"/>
        <v>2523.0762019197155</v>
      </c>
      <c r="Z27" s="477"/>
      <c r="AA27" s="477"/>
      <c r="AB27" s="478"/>
      <c r="AC27" s="478"/>
      <c r="AE27" s="477">
        <f>INDEX(C27:AD27,1,MATCH(AE$2,$C$2:$AD$2,0))</f>
        <v>11103.817561226855</v>
      </c>
      <c r="AF27" s="477">
        <f>+AF24*AF28</f>
        <v>9150.1338011962362</v>
      </c>
      <c r="AG27" s="477">
        <f>+AG24*AG28</f>
        <v>11079.713136992776</v>
      </c>
    </row>
    <row r="28" spans="1:37" s="234" customFormat="1" ht="12.75" customHeight="1">
      <c r="A28" s="278"/>
      <c r="B28" s="458" t="s">
        <v>50</v>
      </c>
      <c r="C28" s="386">
        <f t="shared" ref="C28:Y28" si="9">+C27/C24</f>
        <v>0.28131996456823993</v>
      </c>
      <c r="D28" s="384">
        <f t="shared" si="9"/>
        <v>0.35935474126949313</v>
      </c>
      <c r="E28" s="384">
        <f t="shared" si="9"/>
        <v>0.31681020235528046</v>
      </c>
      <c r="F28" s="384">
        <f t="shared" si="9"/>
        <v>0.24707249846615248</v>
      </c>
      <c r="G28" s="384">
        <f t="shared" si="9"/>
        <v>0.29134034043677876</v>
      </c>
      <c r="H28" s="384">
        <f t="shared" si="9"/>
        <v>0.28412409163971297</v>
      </c>
      <c r="I28" s="384">
        <f t="shared" si="9"/>
        <v>0.23560241545813668</v>
      </c>
      <c r="J28" s="384">
        <f t="shared" si="9"/>
        <v>0.23515840418250039</v>
      </c>
      <c r="K28" s="384">
        <f t="shared" si="9"/>
        <v>0.25430549224316085</v>
      </c>
      <c r="L28" s="384">
        <f t="shared" si="9"/>
        <v>0.2612887827347572</v>
      </c>
      <c r="M28" s="385">
        <f t="shared" si="9"/>
        <v>0.28997849151083605</v>
      </c>
      <c r="N28" s="384">
        <f t="shared" si="9"/>
        <v>0.29513264673319006</v>
      </c>
      <c r="O28" s="384">
        <f t="shared" si="9"/>
        <v>0.3007089684067909</v>
      </c>
      <c r="P28" s="384">
        <f t="shared" si="9"/>
        <v>0.26992432986737713</v>
      </c>
      <c r="Q28" s="384">
        <f t="shared" si="9"/>
        <v>0.15611401021683982</v>
      </c>
      <c r="R28" s="385">
        <f t="shared" si="9"/>
        <v>0.30103234142398905</v>
      </c>
      <c r="S28" s="384">
        <f t="shared" si="9"/>
        <v>0.2118138940017972</v>
      </c>
      <c r="T28" s="384">
        <f t="shared" si="9"/>
        <v>0.22850852484316606</v>
      </c>
      <c r="U28" s="384">
        <f t="shared" si="9"/>
        <v>0.25703243182167307</v>
      </c>
      <c r="V28" s="384">
        <f t="shared" si="9"/>
        <v>0.13246456224693617</v>
      </c>
      <c r="W28" s="385">
        <f t="shared" si="9"/>
        <v>0.23120223752583266</v>
      </c>
      <c r="X28" s="384">
        <f t="shared" si="9"/>
        <v>0.17833859398254606</v>
      </c>
      <c r="Y28" s="384">
        <f t="shared" si="9"/>
        <v>0.21039327869904875</v>
      </c>
      <c r="Z28" s="384"/>
      <c r="AA28" s="384"/>
      <c r="AB28" s="385"/>
      <c r="AC28" s="385"/>
      <c r="AE28" s="384">
        <f>INDEX(C28:AD28,1,MATCH(AE$2,$C$2:$AD$2,0))</f>
        <v>0.23120223752583266</v>
      </c>
      <c r="AF28" s="476">
        <v>0.21199999999999999</v>
      </c>
      <c r="AG28" s="476">
        <v>0.23</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1039.4532916177218</v>
      </c>
      <c r="D30" s="174">
        <v>1767.2735127440255</v>
      </c>
      <c r="E30" s="174">
        <v>1571.3604918908409</v>
      </c>
      <c r="F30" s="174">
        <v>1876.7301820736157</v>
      </c>
      <c r="G30" s="174">
        <v>2388.6511567138782</v>
      </c>
      <c r="H30" s="174">
        <v>2420.8704383015593</v>
      </c>
      <c r="I30" s="174">
        <v>1505.6548701458664</v>
      </c>
      <c r="J30" s="174">
        <v>954.56644131746725</v>
      </c>
      <c r="K30" s="174">
        <v>767.91005042411211</v>
      </c>
      <c r="L30" s="174">
        <v>326.85536079240831</v>
      </c>
      <c r="M30" s="175">
        <v>78.544796617312471</v>
      </c>
      <c r="N30" s="174">
        <v>187.71567386215156</v>
      </c>
      <c r="O30" s="174">
        <v>141.18272124319509</v>
      </c>
      <c r="P30" s="174">
        <v>73.429657873382126</v>
      </c>
      <c r="Q30" s="174">
        <v>320.38125090211099</v>
      </c>
      <c r="R30" s="175">
        <v>745.0563306140582</v>
      </c>
      <c r="S30" s="174">
        <v>255.9408642338698</v>
      </c>
      <c r="T30" s="174">
        <v>308.94703566919429</v>
      </c>
      <c r="U30" s="174">
        <v>283.5516531474097</v>
      </c>
      <c r="V30" s="174">
        <v>-10.427588021873891</v>
      </c>
      <c r="W30" s="175">
        <v>899.08569061120647</v>
      </c>
      <c r="X30" s="174">
        <v>268.4596534948875</v>
      </c>
      <c r="Y30" s="174">
        <v>223.41446490132788</v>
      </c>
      <c r="Z30" s="174"/>
      <c r="AA30" s="174"/>
      <c r="AB30" s="175"/>
      <c r="AC30" s="175"/>
      <c r="AE30" s="174">
        <f>INDEX(C30:AD30,1,MATCH(AE$2,$C$2:$AD$2,0))</f>
        <v>899.08569061120647</v>
      </c>
      <c r="AF30" s="477">
        <f>+AF24*AF31</f>
        <v>808.00190502669398</v>
      </c>
      <c r="AG30" s="477">
        <f>+AG24*AG31</f>
        <v>901.82336102149134</v>
      </c>
    </row>
    <row r="31" spans="1:37" s="234" customFormat="1" ht="12.75" customHeight="1">
      <c r="A31" s="278"/>
      <c r="B31" s="458" t="s">
        <v>49</v>
      </c>
      <c r="C31" s="386">
        <f t="shared" ref="C31:Y31" si="10">+C30/C24</f>
        <v>4.6803541356786028E-2</v>
      </c>
      <c r="D31" s="384">
        <f t="shared" si="10"/>
        <v>6.4568087005729163E-2</v>
      </c>
      <c r="E31" s="384">
        <f t="shared" si="10"/>
        <v>6.4217801199033683E-2</v>
      </c>
      <c r="F31" s="384">
        <f t="shared" si="10"/>
        <v>0.10806696839422686</v>
      </c>
      <c r="G31" s="384">
        <f t="shared" si="10"/>
        <v>7.6873080390979232E-2</v>
      </c>
      <c r="H31" s="384">
        <f t="shared" si="10"/>
        <v>6.2968722489203835E-2</v>
      </c>
      <c r="I31" s="384">
        <f t="shared" si="10"/>
        <v>4.4865462101335116E-2</v>
      </c>
      <c r="J31" s="384">
        <f t="shared" si="10"/>
        <v>2.7944014054259288E-2</v>
      </c>
      <c r="K31" s="384">
        <f t="shared" si="10"/>
        <v>2.0842412804871705E-2</v>
      </c>
      <c r="L31" s="384">
        <f t="shared" si="10"/>
        <v>9.3752693615498286E-3</v>
      </c>
      <c r="M31" s="385">
        <f t="shared" si="10"/>
        <v>2.3128470216539558E-3</v>
      </c>
      <c r="N31" s="384">
        <f t="shared" si="10"/>
        <v>2.6685190453038753E-2</v>
      </c>
      <c r="O31" s="384">
        <f t="shared" si="10"/>
        <v>1.6197738726257009E-2</v>
      </c>
      <c r="P31" s="384">
        <f t="shared" si="10"/>
        <v>8.051477179565468E-3</v>
      </c>
      <c r="Q31" s="384">
        <f t="shared" si="10"/>
        <v>3.5863869961978587E-2</v>
      </c>
      <c r="R31" s="385">
        <f t="shared" si="10"/>
        <v>2.1598835289820779E-2</v>
      </c>
      <c r="S31" s="384">
        <f t="shared" si="10"/>
        <v>2.4180901311799709E-2</v>
      </c>
      <c r="T31" s="384">
        <f t="shared" si="10"/>
        <v>2.3793860922835478E-2</v>
      </c>
      <c r="U31" s="384">
        <f t="shared" si="10"/>
        <v>2.4305409523202145E-2</v>
      </c>
      <c r="V31" s="384">
        <f t="shared" si="10"/>
        <v>-1.0988461045120168E-3</v>
      </c>
      <c r="W31" s="385">
        <f t="shared" si="10"/>
        <v>1.8720644701749039E-2</v>
      </c>
      <c r="X31" s="384">
        <f t="shared" si="10"/>
        <v>2.7103951791603076E-2</v>
      </c>
      <c r="Y31" s="384">
        <f t="shared" si="10"/>
        <v>1.8629996883811766E-2</v>
      </c>
      <c r="Z31" s="384"/>
      <c r="AA31" s="384"/>
      <c r="AB31" s="385"/>
      <c r="AC31" s="385"/>
      <c r="AE31" s="384">
        <f>INDEX(C31:AD31,1,MATCH(AE$2,$C$2:$AD$2,0))</f>
        <v>1.8720644701749039E-2</v>
      </c>
      <c r="AF31" s="476">
        <f>+AE31</f>
        <v>1.8720644701749039E-2</v>
      </c>
      <c r="AG31" s="476">
        <f>+AF31</f>
        <v>1.8720644701749039E-2</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85.483826740407054</v>
      </c>
      <c r="D33" s="174">
        <v>133.60883332574258</v>
      </c>
      <c r="E33" s="174">
        <v>249.36898281837264</v>
      </c>
      <c r="F33" s="174">
        <v>36.538227483295138</v>
      </c>
      <c r="G33" s="174">
        <v>343.01825921265203</v>
      </c>
      <c r="H33" s="174">
        <v>355.65013535250739</v>
      </c>
      <c r="I33" s="174">
        <v>186.96866468962506</v>
      </c>
      <c r="J33" s="174">
        <v>74.220810709064679</v>
      </c>
      <c r="K33" s="174">
        <v>-74.468017135088076</v>
      </c>
      <c r="L33" s="174">
        <v>230.79810598714755</v>
      </c>
      <c r="M33" s="175">
        <v>491.89803045593675</v>
      </c>
      <c r="N33" s="174">
        <v>189.28097342675849</v>
      </c>
      <c r="O33" s="174">
        <v>156.72687676518328</v>
      </c>
      <c r="P33" s="174">
        <v>193.11594177967638</v>
      </c>
      <c r="Q33" s="174">
        <v>204.18843103354234</v>
      </c>
      <c r="R33" s="175">
        <v>759.72306699714773</v>
      </c>
      <c r="S33" s="174">
        <v>321.99702719759614</v>
      </c>
      <c r="T33" s="174">
        <v>291.73029710614605</v>
      </c>
      <c r="U33" s="174">
        <v>206.28256785639837</v>
      </c>
      <c r="V33" s="174">
        <v>186.43079226843108</v>
      </c>
      <c r="W33" s="175">
        <v>1025.2004880967154</v>
      </c>
      <c r="X33" s="174">
        <v>146.50096086915195</v>
      </c>
      <c r="Y33" s="174">
        <v>168.07387836655005</v>
      </c>
      <c r="Z33" s="174"/>
      <c r="AA33" s="174"/>
      <c r="AB33" s="175"/>
      <c r="AC33" s="175"/>
      <c r="AE33" s="174">
        <f>INDEX(C33:AD33,1,MATCH(AE$2,$C$2:$AD$2,0))</f>
        <v>1025.2004880967154</v>
      </c>
      <c r="AF33" s="475">
        <f>+AE33</f>
        <v>1025.2004880967154</v>
      </c>
      <c r="AG33" s="475">
        <f>+AF33</f>
        <v>1025.2004880967154</v>
      </c>
    </row>
    <row r="34" spans="1:36" ht="12.75" customHeight="1">
      <c r="M34" s="185"/>
      <c r="R34" s="185"/>
      <c r="W34" s="185"/>
      <c r="AB34" s="185"/>
      <c r="AC34" s="185"/>
    </row>
    <row r="35" spans="1:36" s="171" customFormat="1" ht="12.75" customHeight="1" thickBot="1">
      <c r="A35" s="286"/>
      <c r="B35" s="173" t="s">
        <v>48</v>
      </c>
      <c r="C35" s="170">
        <f t="shared" ref="C35:Y35" si="11">+C24-C27-C30+C33</f>
        <v>15007.094736542813</v>
      </c>
      <c r="D35" s="170">
        <f t="shared" si="11"/>
        <v>15901.242258726059</v>
      </c>
      <c r="E35" s="170">
        <f t="shared" si="11"/>
        <v>15395.140445578832</v>
      </c>
      <c r="F35" s="170">
        <f t="shared" si="11"/>
        <v>11235.420214773891</v>
      </c>
      <c r="G35" s="170">
        <f t="shared" si="11"/>
        <v>19974.308373523843</v>
      </c>
      <c r="H35" s="170">
        <f t="shared" si="11"/>
        <v>25457.059894792459</v>
      </c>
      <c r="I35" s="170">
        <f t="shared" si="11"/>
        <v>24333.984958248187</v>
      </c>
      <c r="J35" s="170">
        <f t="shared" si="11"/>
        <v>25246.613755879633</v>
      </c>
      <c r="K35" s="170">
        <f t="shared" si="11"/>
        <v>26631.711060868973</v>
      </c>
      <c r="L35" s="170">
        <f t="shared" si="11"/>
        <v>25658.053067707715</v>
      </c>
      <c r="M35" s="172">
        <f t="shared" si="11"/>
        <v>24525.840768062913</v>
      </c>
      <c r="N35" s="170">
        <f t="shared" si="11"/>
        <v>4959.920400487008</v>
      </c>
      <c r="O35" s="170">
        <f t="shared" si="11"/>
        <v>6110.704254706061</v>
      </c>
      <c r="P35" s="170">
        <f t="shared" si="11"/>
        <v>6777.9932608642703</v>
      </c>
      <c r="Q35" s="170">
        <f t="shared" si="11"/>
        <v>7422.4595707441886</v>
      </c>
      <c r="R35" s="172">
        <f t="shared" si="11"/>
        <v>24125.701981046219</v>
      </c>
      <c r="S35" s="170">
        <f t="shared" si="11"/>
        <v>8408.5505367309088</v>
      </c>
      <c r="T35" s="170">
        <f t="shared" si="11"/>
        <v>10000.073228237088</v>
      </c>
      <c r="U35" s="170">
        <f t="shared" si="11"/>
        <v>8590.3356300612813</v>
      </c>
      <c r="V35" s="170">
        <f t="shared" si="11"/>
        <v>8429.4053239611076</v>
      </c>
      <c r="W35" s="172">
        <f t="shared" si="11"/>
        <v>37048.725008118796</v>
      </c>
      <c r="X35" s="170">
        <f t="shared" si="11"/>
        <v>8016.446291473495</v>
      </c>
      <c r="Y35" s="170">
        <f t="shared" si="11"/>
        <v>9413.7733495621287</v>
      </c>
      <c r="Z35" s="170"/>
      <c r="AA35" s="170"/>
      <c r="AB35" s="172"/>
      <c r="AC35" s="172"/>
      <c r="AE35" s="170">
        <f>+AE24-AE27-AE30+AE33</f>
        <v>37048.725008118796</v>
      </c>
      <c r="AF35" s="170">
        <f>+AF24-AF27-AF30+AF33</f>
        <v>34228.073278082447</v>
      </c>
      <c r="AG35" s="170">
        <f>+AG24-AG27-AG30+AG33</f>
        <v>37216.329803094515</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65.452710770436383</v>
      </c>
      <c r="D37" s="174">
        <v>198.73486524178389</v>
      </c>
      <c r="E37" s="174">
        <v>253.8257564277028</v>
      </c>
      <c r="F37" s="174">
        <v>524.23937210692907</v>
      </c>
      <c r="G37" s="174">
        <v>404.22414075007407</v>
      </c>
      <c r="H37" s="174">
        <v>340</v>
      </c>
      <c r="I37" s="174">
        <v>340</v>
      </c>
      <c r="J37" s="174">
        <v>334.81296506753608</v>
      </c>
      <c r="K37" s="174">
        <v>331.68983808082038</v>
      </c>
      <c r="L37" s="174">
        <v>305.05450828246143</v>
      </c>
      <c r="M37" s="175">
        <v>342.99341342860549</v>
      </c>
      <c r="N37" s="174">
        <v>0</v>
      </c>
      <c r="O37" s="174">
        <v>0</v>
      </c>
      <c r="P37" s="174">
        <v>0</v>
      </c>
      <c r="Q37" s="174">
        <v>0</v>
      </c>
      <c r="R37" s="175">
        <v>7</v>
      </c>
      <c r="S37" s="174">
        <v>0</v>
      </c>
      <c r="T37" s="174">
        <v>0</v>
      </c>
      <c r="U37" s="174">
        <v>0</v>
      </c>
      <c r="V37" s="174">
        <v>1.6514412073490814</v>
      </c>
      <c r="W37" s="175">
        <v>1.6417609299579441</v>
      </c>
      <c r="X37" s="174">
        <v>1.6362836021505376</v>
      </c>
      <c r="Y37" s="174">
        <v>0.82072243243243248</v>
      </c>
      <c r="Z37" s="174"/>
      <c r="AA37" s="174"/>
      <c r="AB37" s="175"/>
      <c r="AC37" s="175"/>
      <c r="AE37" s="174">
        <f>INDEX(C37:AD37,1,MATCH(AE$2,$C$2:$AD$2,0))</f>
        <v>1.6417609299579441</v>
      </c>
      <c r="AF37" s="475">
        <f>+AE37</f>
        <v>1.6417609299579441</v>
      </c>
      <c r="AG37" s="475">
        <f>+AF37</f>
        <v>1.6417609299579441</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14941.642025772377</v>
      </c>
      <c r="D39" s="170">
        <v>15702.507393484277</v>
      </c>
      <c r="E39" s="170">
        <v>15141.31468915113</v>
      </c>
      <c r="F39" s="170">
        <v>10711.180842666961</v>
      </c>
      <c r="G39" s="170">
        <v>19570.08423277377</v>
      </c>
      <c r="H39" s="170">
        <v>25117.059894792459</v>
      </c>
      <c r="I39" s="170">
        <v>23993.984958248187</v>
      </c>
      <c r="J39" s="170">
        <v>24911.800790812093</v>
      </c>
      <c r="K39" s="170">
        <v>26300.021222788153</v>
      </c>
      <c r="L39" s="170">
        <v>25352.998559425247</v>
      </c>
      <c r="M39" s="172">
        <v>24182.847354634305</v>
      </c>
      <c r="N39" s="170">
        <v>4959.920400487008</v>
      </c>
      <c r="O39" s="170">
        <v>6110.7042547060628</v>
      </c>
      <c r="P39" s="170">
        <v>6777.9932608642703</v>
      </c>
      <c r="Q39" s="170">
        <v>7422.4595707441877</v>
      </c>
      <c r="R39" s="172">
        <v>24118.701981046215</v>
      </c>
      <c r="S39" s="170">
        <v>8408.5505367309088</v>
      </c>
      <c r="T39" s="170">
        <v>10000.073228237088</v>
      </c>
      <c r="U39" s="170">
        <v>8590.3356300612813</v>
      </c>
      <c r="V39" s="170">
        <v>8427.7538827537592</v>
      </c>
      <c r="W39" s="172">
        <v>37047.083247188835</v>
      </c>
      <c r="X39" s="170">
        <v>8014.810007871346</v>
      </c>
      <c r="Y39" s="170">
        <v>9412.9526271296963</v>
      </c>
      <c r="Z39" s="170">
        <v>10056.253410262181</v>
      </c>
      <c r="AA39" s="170">
        <v>8116.3735677443792</v>
      </c>
      <c r="AB39" s="172">
        <v>34394.091060135623</v>
      </c>
      <c r="AC39" s="172">
        <v>38930.47623599432</v>
      </c>
      <c r="AE39" s="170">
        <f>+AE35-AE37</f>
        <v>37047.083247188835</v>
      </c>
      <c r="AF39" s="170">
        <f>+AF35-AF37</f>
        <v>34226.431517152487</v>
      </c>
      <c r="AG39" s="170">
        <f>+AG35-AG37</f>
        <v>37214.688042164555</v>
      </c>
      <c r="AI39" s="245">
        <f>+AF39/AB39-1</f>
        <v>-4.8746612518411059E-3</v>
      </c>
      <c r="AJ39" s="245">
        <f>+AG39/AC39-1</f>
        <v>-4.4073136517230216E-2</v>
      </c>
    </row>
    <row r="40" spans="1:36" s="234" customFormat="1" ht="12.75" customHeight="1" thickTop="1">
      <c r="A40" s="278"/>
      <c r="B40" s="458" t="s">
        <v>47</v>
      </c>
      <c r="C40" s="386">
        <v>8.2375514688693377E-2</v>
      </c>
      <c r="D40" s="386">
        <v>7.6350332218592859E-2</v>
      </c>
      <c r="E40" s="386">
        <v>6.1908412826933726E-2</v>
      </c>
      <c r="F40" s="386">
        <v>5.015526378414692E-2</v>
      </c>
      <c r="G40" s="386">
        <v>7.609582729245977E-2</v>
      </c>
      <c r="H40" s="386">
        <v>8.4283200691235363E-2</v>
      </c>
      <c r="I40" s="386">
        <v>8.1351644436600659E-2</v>
      </c>
      <c r="J40" s="386">
        <v>8.1622347544414858E-2</v>
      </c>
      <c r="K40" s="386">
        <v>8.3582019734453838E-2</v>
      </c>
      <c r="L40" s="386">
        <v>9.1986283723562309E-2</v>
      </c>
      <c r="M40" s="459">
        <v>9.9946414807514539E-2</v>
      </c>
      <c r="N40" s="386">
        <v>6.7348132584256801E-2</v>
      </c>
      <c r="O40" s="386">
        <v>7.6399727452683822E-2</v>
      </c>
      <c r="P40" s="386">
        <v>8.455570563745117E-2</v>
      </c>
      <c r="Q40" s="386">
        <v>8.8449611994391331E-2</v>
      </c>
      <c r="R40" s="459">
        <v>7.7103693339149182E-2</v>
      </c>
      <c r="S40" s="386">
        <v>0.10052004271813514</v>
      </c>
      <c r="T40" s="386">
        <v>0.10837101468514503</v>
      </c>
      <c r="U40" s="386">
        <v>9.7525497741900821E-2</v>
      </c>
      <c r="V40" s="386">
        <v>9.0075608036903509E-2</v>
      </c>
      <c r="W40" s="459">
        <v>9.7818895651251014E-2</v>
      </c>
      <c r="X40" s="386">
        <v>8.9487796689899229E-2</v>
      </c>
      <c r="Y40" s="386">
        <v>9.8334427150172113E-2</v>
      </c>
      <c r="Z40" s="386">
        <v>0.11049678548244032</v>
      </c>
      <c r="AA40" s="386">
        <v>9.0479155154190471E-2</v>
      </c>
      <c r="AB40" s="459">
        <v>9.4016575480708187E-2</v>
      </c>
      <c r="AC40" s="459">
        <f>+AC39/AC$3</f>
        <v>0.10290187894090748</v>
      </c>
      <c r="AE40" s="384">
        <f>INDEX(C40:AD40,1,MATCH(AE$2,$C$2:$AD$2,0))</f>
        <v>9.7818895651251014E-2</v>
      </c>
      <c r="AF40" s="384">
        <f>+AF39/AF$3</f>
        <v>9.355203291754359E-2</v>
      </c>
      <c r="AG40" s="384">
        <f>+AG39/AG$3</f>
        <v>9.9238941921158799E-2</v>
      </c>
    </row>
    <row r="41" spans="1:36">
      <c r="A41" s="168"/>
      <c r="B41" s="458" t="s">
        <v>46</v>
      </c>
      <c r="C41" s="386"/>
      <c r="D41" s="384">
        <v>5.0922473339911845E-2</v>
      </c>
      <c r="E41" s="384">
        <v>-5.7437495919116288E-2</v>
      </c>
      <c r="F41" s="384">
        <v>-0.2388088523970695</v>
      </c>
      <c r="G41" s="384">
        <v>0.82707065824322723</v>
      </c>
      <c r="H41" s="384">
        <v>0.28344158339028702</v>
      </c>
      <c r="I41" s="384">
        <v>-4.4713630546269423E-2</v>
      </c>
      <c r="J41" s="384">
        <v>3.8251913309147678E-2</v>
      </c>
      <c r="K41" s="384">
        <v>5.5725414779651761E-2</v>
      </c>
      <c r="L41" s="384">
        <v>-3.600843723055025E-2</v>
      </c>
      <c r="M41" s="385">
        <v>-4.6154351409290251E-2</v>
      </c>
      <c r="N41" s="384"/>
      <c r="O41" s="384"/>
      <c r="P41" s="384"/>
      <c r="Q41" s="384"/>
      <c r="R41" s="385">
        <v>2.5507940291973119E-2</v>
      </c>
      <c r="S41" s="384">
        <v>0.69529949228727217</v>
      </c>
      <c r="T41" s="384">
        <v>0.63648457058540986</v>
      </c>
      <c r="U41" s="384">
        <v>0.26738627488188405</v>
      </c>
      <c r="V41" s="384">
        <v>0.13227007848978256</v>
      </c>
      <c r="W41" s="385">
        <v>0.51128107332779904</v>
      </c>
      <c r="X41" s="384">
        <v>-7.5439628517257162E-2</v>
      </c>
      <c r="Y41" s="384">
        <v>-0.16511085103308465</v>
      </c>
      <c r="Z41" s="384">
        <v>0.20449516558329828</v>
      </c>
      <c r="AA41" s="384">
        <v>-3.6947010952298576E-2</v>
      </c>
      <c r="AB41" s="385">
        <v>-7.1611364634340702E-2</v>
      </c>
      <c r="AC41" s="385">
        <v>0.13189431777473493</v>
      </c>
      <c r="AD41" s="234"/>
      <c r="AE41" s="384">
        <f>INDEX(C41:AD41,1,MATCH(AE$2,$C$2:$AD$2,0))</f>
        <v>0.51128107332779904</v>
      </c>
      <c r="AF41" s="386">
        <f>+AF39/AE39-1</f>
        <v>-7.6136944741807211E-2</v>
      </c>
      <c r="AG41" s="386">
        <f>+AG39/AF39-1</f>
        <v>8.7308445331629514E-2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51590.497181545034</v>
      </c>
      <c r="D43" s="174">
        <v>57740.266348106408</v>
      </c>
      <c r="E43" s="174">
        <v>86109.228919655419</v>
      </c>
      <c r="F43" s="174">
        <v>89971.940499760094</v>
      </c>
      <c r="G43" s="174">
        <v>86351.42410446069</v>
      </c>
      <c r="H43" s="174">
        <v>88701.59469187232</v>
      </c>
      <c r="I43" s="174">
        <v>102249.14016730132</v>
      </c>
      <c r="J43" s="174">
        <v>118997.76163014937</v>
      </c>
      <c r="K43" s="174">
        <v>129974.19824095959</v>
      </c>
      <c r="L43" s="174">
        <v>139168.02566814041</v>
      </c>
      <c r="M43" s="175">
        <v>147364.38476569002</v>
      </c>
      <c r="N43" s="174">
        <v>141990.40894353605</v>
      </c>
      <c r="O43" s="174">
        <v>147649.35350913292</v>
      </c>
      <c r="P43" s="174">
        <v>161487.88916883426</v>
      </c>
      <c r="Q43" s="174">
        <v>178091.17193999127</v>
      </c>
      <c r="R43" s="175">
        <v>166867.24758541764</v>
      </c>
      <c r="S43" s="174">
        <v>175581.87454702178</v>
      </c>
      <c r="T43" s="174">
        <v>175854.30318199159</v>
      </c>
      <c r="U43" s="174">
        <v>176794.66360044075</v>
      </c>
      <c r="V43" s="174">
        <v>182718.71469064066</v>
      </c>
      <c r="W43" s="175">
        <v>177683.83353653018</v>
      </c>
      <c r="X43" s="174">
        <v>195600.36809415038</v>
      </c>
      <c r="Y43" s="174">
        <v>209830.14793037565</v>
      </c>
      <c r="Z43" s="174"/>
      <c r="AA43" s="174"/>
      <c r="AB43" s="175"/>
      <c r="AC43" s="175"/>
      <c r="AE43" s="174">
        <f>INDEX(C43:AD43,1,MATCH(AE$2,$C$2:$AD$2,0))</f>
        <v>177683.83353653018</v>
      </c>
      <c r="AF43" s="189">
        <v>192765.85194211343</v>
      </c>
      <c r="AG43" s="474">
        <f>+AF43</f>
        <v>192765.85194211343</v>
      </c>
    </row>
    <row r="44" spans="1:36" ht="12.75" customHeight="1">
      <c r="B44" s="168" t="s">
        <v>40</v>
      </c>
      <c r="C44" s="174">
        <v>11681.441741021359</v>
      </c>
      <c r="D44" s="174">
        <v>12902.878058300255</v>
      </c>
      <c r="E44" s="174">
        <v>14016.121346195338</v>
      </c>
      <c r="F44" s="174">
        <v>17199.174658428892</v>
      </c>
      <c r="G44" s="174">
        <v>23934.428070715294</v>
      </c>
      <c r="H44" s="174">
        <v>28466.948399875571</v>
      </c>
      <c r="I44" s="174">
        <v>26626.910478375241</v>
      </c>
      <c r="J44" s="174">
        <v>28741.102173281943</v>
      </c>
      <c r="K44" s="174">
        <v>26828.39842516954</v>
      </c>
      <c r="L44" s="174">
        <v>24168.862507064849</v>
      </c>
      <c r="M44" s="175">
        <v>27856.220320640154</v>
      </c>
      <c r="N44" s="174">
        <v>29494.587295746132</v>
      </c>
      <c r="O44" s="174">
        <v>30330.768375063835</v>
      </c>
      <c r="P44" s="174">
        <v>37504.285722171844</v>
      </c>
      <c r="Q44" s="174">
        <v>50740.617131973988</v>
      </c>
      <c r="R44" s="175">
        <v>43446.165308063508</v>
      </c>
      <c r="S44" s="174">
        <v>46366.433995689134</v>
      </c>
      <c r="T44" s="174">
        <v>39387.824372980809</v>
      </c>
      <c r="U44" s="174">
        <v>39896.581661159493</v>
      </c>
      <c r="V44" s="174">
        <v>42304.803543508759</v>
      </c>
      <c r="W44" s="175">
        <v>41632.942197727934</v>
      </c>
      <c r="X44" s="174">
        <v>42341.248545647388</v>
      </c>
      <c r="Y44" s="174">
        <v>34960.99823768506</v>
      </c>
      <c r="Z44" s="174"/>
      <c r="AA44" s="174"/>
      <c r="AB44" s="175"/>
      <c r="AC44" s="175"/>
      <c r="AE44" s="174">
        <f>INDEX(C44:AD44,1,MATCH(AE$2,$C$2:$AD$2,0))</f>
        <v>41632.942197727934</v>
      </c>
      <c r="AF44" s="174">
        <v>26889.857690803816</v>
      </c>
      <c r="AG44" s="472">
        <f>+AF44</f>
        <v>26889.857690803816</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12</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257462.18680405809</v>
      </c>
      <c r="D3" s="179">
        <v>265889.59640130517</v>
      </c>
      <c r="E3" s="179">
        <v>283512.41909266345</v>
      </c>
      <c r="F3" s="179">
        <v>253832.46842649506</v>
      </c>
      <c r="G3" s="179">
        <v>263838.42644111055</v>
      </c>
      <c r="H3" s="179">
        <v>269944.73555456486</v>
      </c>
      <c r="I3" s="179">
        <v>269246.7107682713</v>
      </c>
      <c r="J3" s="179">
        <v>289728.14882146905</v>
      </c>
      <c r="K3" s="179">
        <v>309856.03240796423</v>
      </c>
      <c r="L3" s="179">
        <v>292287.00698629039</v>
      </c>
      <c r="M3" s="180">
        <v>289603.9969253444</v>
      </c>
      <c r="N3" s="179">
        <v>76353.990498407409</v>
      </c>
      <c r="O3" s="179">
        <v>69933.389202265767</v>
      </c>
      <c r="P3" s="179">
        <v>78232.060071600499</v>
      </c>
      <c r="Q3" s="179">
        <v>75032.733216613415</v>
      </c>
      <c r="R3" s="180">
        <v>298068.28789480065</v>
      </c>
      <c r="S3" s="179">
        <v>81056.03360342182</v>
      </c>
      <c r="T3" s="179">
        <v>72414.40799234595</v>
      </c>
      <c r="U3" s="179">
        <v>82517.742319224955</v>
      </c>
      <c r="V3" s="179">
        <v>76576.389522888101</v>
      </c>
      <c r="W3" s="180">
        <v>313183.61265183927</v>
      </c>
      <c r="X3" s="179">
        <v>81978.634882769402</v>
      </c>
      <c r="Y3" s="179">
        <v>72508.678750768653</v>
      </c>
      <c r="Z3" s="179">
        <v>83501.612851050115</v>
      </c>
      <c r="AA3" s="179">
        <v>84833.429818689023</v>
      </c>
      <c r="AB3" s="180">
        <v>326205.26136903081</v>
      </c>
      <c r="AC3" s="180">
        <v>335842.62369526591</v>
      </c>
      <c r="AE3" s="179">
        <f>INDEX(C3:AD3,1,MATCH(AE$2,$C$2:$AD$2,0))</f>
        <v>313183.61265183927</v>
      </c>
      <c r="AF3" s="179">
        <f>+AE3*(1+AF4)</f>
        <v>326650.50799586833</v>
      </c>
      <c r="AG3" s="179">
        <f>+AF3*(1+AG4)</f>
        <v>336450.02323574439</v>
      </c>
      <c r="AI3" s="245">
        <f>+AF3/AB3-1</f>
        <v>1.3649277910752211E-3</v>
      </c>
      <c r="AJ3" s="245">
        <f>+AG3/AC3-1</f>
        <v>1.8085838354742201E-3</v>
      </c>
    </row>
    <row r="4" spans="1:37" s="234" customFormat="1" ht="12.75" customHeight="1">
      <c r="A4" s="278"/>
      <c r="B4" s="458" t="s">
        <v>60</v>
      </c>
      <c r="C4" s="386"/>
      <c r="D4" s="384">
        <v>3.2732610958753128E-2</v>
      </c>
      <c r="E4" s="384">
        <v>6.6278722183474637E-2</v>
      </c>
      <c r="F4" s="384">
        <v>-0.10468659807268532</v>
      </c>
      <c r="G4" s="384">
        <v>3.9419535556827423E-2</v>
      </c>
      <c r="H4" s="384">
        <v>2.3144123453970211E-2</v>
      </c>
      <c r="I4" s="384">
        <v>-2.5858062571939566E-3</v>
      </c>
      <c r="J4" s="384">
        <v>7.6069408590938137E-2</v>
      </c>
      <c r="K4" s="384">
        <v>6.9471619062109191E-2</v>
      </c>
      <c r="L4" s="384">
        <v>-5.6700607973131256E-2</v>
      </c>
      <c r="M4" s="385">
        <v>-9.1793682128054055E-3</v>
      </c>
      <c r="N4" s="384"/>
      <c r="O4" s="384"/>
      <c r="P4" s="384"/>
      <c r="Q4" s="384"/>
      <c r="R4" s="385">
        <v>2.9227120686591279E-2</v>
      </c>
      <c r="S4" s="384">
        <v>6.1582152737812423E-2</v>
      </c>
      <c r="T4" s="384">
        <v>3.5476884766794559E-2</v>
      </c>
      <c r="U4" s="384">
        <v>5.4781661683228844E-2</v>
      </c>
      <c r="V4" s="384">
        <v>2.0573105098254496E-2</v>
      </c>
      <c r="W4" s="385">
        <v>5.0710945682263864E-2</v>
      </c>
      <c r="X4" s="384">
        <v>1.138226530873121E-2</v>
      </c>
      <c r="Y4" s="384">
        <v>1.30182322877892E-3</v>
      </c>
      <c r="Z4" s="384">
        <v>1.1923139244636616E-2</v>
      </c>
      <c r="AA4" s="384">
        <v>0.10782749548844883</v>
      </c>
      <c r="AB4" s="385">
        <v>4.1578320803353996E-2</v>
      </c>
      <c r="AC4" s="385">
        <f>+AC3/AB3-1</f>
        <v>2.9543859243068793E-2</v>
      </c>
      <c r="AE4" s="384">
        <f>INDEX(C4:AD4,1,MATCH(AE$2,$C$2:$AD$2,0))</f>
        <v>5.0710945682263864E-2</v>
      </c>
      <c r="AF4" s="476">
        <v>4.2999999999999997E-2</v>
      </c>
      <c r="AG4" s="476">
        <v>0.03</v>
      </c>
    </row>
    <row r="5" spans="1:37" s="187" customFormat="1" ht="12.75" customHeight="1">
      <c r="A5" s="313"/>
      <c r="B5" s="458" t="s">
        <v>93</v>
      </c>
      <c r="C5" s="384"/>
      <c r="D5" s="384"/>
      <c r="E5" s="384"/>
      <c r="F5" s="384"/>
      <c r="G5" s="384"/>
      <c r="H5" s="384"/>
      <c r="I5" s="384"/>
      <c r="J5" s="384"/>
      <c r="K5" s="384"/>
      <c r="L5" s="384"/>
      <c r="M5" s="385"/>
      <c r="N5" s="384"/>
      <c r="O5" s="384">
        <v>-8.4089924498125135E-2</v>
      </c>
      <c r="P5" s="384">
        <v>0.11866536090983359</v>
      </c>
      <c r="Q5" s="384">
        <v>-4.0895342038276383E-2</v>
      </c>
      <c r="R5" s="385"/>
      <c r="S5" s="384">
        <v>8.0275636093644964E-2</v>
      </c>
      <c r="T5" s="384">
        <v>-0.10661298396805663</v>
      </c>
      <c r="U5" s="384">
        <v>0.13952105122432146</v>
      </c>
      <c r="V5" s="384">
        <v>-7.2000913129110611E-2</v>
      </c>
      <c r="W5" s="385"/>
      <c r="X5" s="384">
        <v>7.054714114285332E-2</v>
      </c>
      <c r="Y5" s="384">
        <v>-0.11551736797694812</v>
      </c>
      <c r="Z5" s="384">
        <v>0.15160852865719776</v>
      </c>
      <c r="AA5" s="384">
        <v>1.5949595728343535E-2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69619.024401731382</v>
      </c>
      <c r="D7" s="466">
        <f t="shared" si="1"/>
        <v>73623.256045522503</v>
      </c>
      <c r="E7" s="466">
        <f t="shared" si="1"/>
        <v>76485.033495243872</v>
      </c>
      <c r="F7" s="466">
        <f t="shared" si="1"/>
        <v>76290.610191517713</v>
      </c>
      <c r="G7" s="466">
        <f t="shared" si="1"/>
        <v>83022.00613563256</v>
      </c>
      <c r="H7" s="466">
        <f t="shared" si="1"/>
        <v>83307.395885385136</v>
      </c>
      <c r="I7" s="466">
        <f t="shared" si="1"/>
        <v>88548.729345564483</v>
      </c>
      <c r="J7" s="466">
        <f t="shared" si="1"/>
        <v>91627.416604409329</v>
      </c>
      <c r="K7" s="466">
        <f t="shared" si="1"/>
        <v>97308.64824860869</v>
      </c>
      <c r="L7" s="466">
        <f t="shared" si="1"/>
        <v>98863.243023661315</v>
      </c>
      <c r="M7" s="482">
        <f t="shared" si="1"/>
        <v>106177.57507736872</v>
      </c>
      <c r="N7" s="466">
        <f t="shared" si="1"/>
        <v>28269.485393111954</v>
      </c>
      <c r="O7" s="466">
        <f t="shared" si="1"/>
        <v>26789.17635433469</v>
      </c>
      <c r="P7" s="466">
        <f t="shared" si="1"/>
        <v>31497.614612588797</v>
      </c>
      <c r="Q7" s="466">
        <f t="shared" si="1"/>
        <v>23484.657749854687</v>
      </c>
      <c r="R7" s="482">
        <f t="shared" si="1"/>
        <v>109797.52875159704</v>
      </c>
      <c r="S7" s="466">
        <f t="shared" si="1"/>
        <v>28399.683187957417</v>
      </c>
      <c r="T7" s="466">
        <f t="shared" si="1"/>
        <v>23598.187014302341</v>
      </c>
      <c r="U7" s="466">
        <f t="shared" si="1"/>
        <v>30354.750293683213</v>
      </c>
      <c r="V7" s="466">
        <f t="shared" si="1"/>
        <v>25322.450576429859</v>
      </c>
      <c r="W7" s="482">
        <f t="shared" si="1"/>
        <v>105984.5969360123</v>
      </c>
      <c r="X7" s="466">
        <f t="shared" si="1"/>
        <v>30923.151150506623</v>
      </c>
      <c r="Y7" s="466">
        <f t="shared" si="1"/>
        <v>26498.075521724844</v>
      </c>
      <c r="Z7" s="466"/>
      <c r="AA7" s="466"/>
      <c r="AB7" s="482"/>
      <c r="AC7" s="482"/>
      <c r="AE7" s="466"/>
      <c r="AF7" s="466"/>
      <c r="AG7" s="466"/>
    </row>
    <row r="8" spans="1:37" s="234" customFormat="1" ht="12.75" customHeight="1">
      <c r="A8" s="278"/>
      <c r="B8" s="458" t="s">
        <v>58</v>
      </c>
      <c r="C8" s="386">
        <f t="shared" ref="C8:Y8" si="2">+C7/C3</f>
        <v>0.27040485154705468</v>
      </c>
      <c r="D8" s="384">
        <f t="shared" si="2"/>
        <v>0.27689408326606157</v>
      </c>
      <c r="E8" s="384">
        <f t="shared" si="2"/>
        <v>0.26977666001377326</v>
      </c>
      <c r="F8" s="384">
        <f t="shared" si="2"/>
        <v>0.30055497101865036</v>
      </c>
      <c r="G8" s="384">
        <f t="shared" si="2"/>
        <v>0.31466988056102319</v>
      </c>
      <c r="H8" s="384">
        <f t="shared" si="2"/>
        <v>0.30860907775897678</v>
      </c>
      <c r="I8" s="384">
        <f t="shared" si="2"/>
        <v>0.32887580722118626</v>
      </c>
      <c r="J8" s="384">
        <f t="shared" si="2"/>
        <v>0.31625307025611205</v>
      </c>
      <c r="K8" s="384">
        <f t="shared" si="2"/>
        <v>0.3140447113209327</v>
      </c>
      <c r="L8" s="384">
        <f t="shared" si="2"/>
        <v>0.33824029348077883</v>
      </c>
      <c r="M8" s="385">
        <f t="shared" si="2"/>
        <v>0.36663021299647225</v>
      </c>
      <c r="N8" s="384">
        <f t="shared" si="2"/>
        <v>0.37024240918621798</v>
      </c>
      <c r="O8" s="384">
        <f t="shared" si="2"/>
        <v>0.3830670393630336</v>
      </c>
      <c r="P8" s="384">
        <f t="shared" si="2"/>
        <v>0.40261773221568198</v>
      </c>
      <c r="Q8" s="384">
        <f t="shared" si="2"/>
        <v>0.31299216679281006</v>
      </c>
      <c r="R8" s="385">
        <f t="shared" si="2"/>
        <v>0.36836367104691342</v>
      </c>
      <c r="S8" s="384">
        <f t="shared" si="2"/>
        <v>0.35037099553756734</v>
      </c>
      <c r="T8" s="384">
        <f t="shared" si="2"/>
        <v>0.32587695830913399</v>
      </c>
      <c r="U8" s="384">
        <f t="shared" si="2"/>
        <v>0.36785725639770894</v>
      </c>
      <c r="V8" s="384">
        <f t="shared" si="2"/>
        <v>0.33068222116767693</v>
      </c>
      <c r="W8" s="385">
        <f t="shared" si="2"/>
        <v>0.33841041693913121</v>
      </c>
      <c r="X8" s="384">
        <f t="shared" si="2"/>
        <v>0.37720988151031259</v>
      </c>
      <c r="Y8" s="384">
        <f t="shared" si="2"/>
        <v>0.36544695032722468</v>
      </c>
      <c r="Z8" s="384"/>
      <c r="AA8" s="384"/>
      <c r="AB8" s="385"/>
      <c r="AC8" s="385"/>
      <c r="AE8" s="384"/>
      <c r="AF8" s="384"/>
      <c r="AG8" s="384"/>
    </row>
    <row r="9" spans="1:37" s="187" customFormat="1" ht="12.75" customHeight="1">
      <c r="A9" s="313"/>
      <c r="B9" s="465" t="s">
        <v>56</v>
      </c>
      <c r="C9" s="384"/>
      <c r="D9" s="384">
        <f t="shared" ref="D9:M9" si="3">+(D7-C7)/(D$3-C$3)</f>
        <v>0.47514382653231346</v>
      </c>
      <c r="E9" s="384">
        <f t="shared" si="3"/>
        <v>0.16239041269618526</v>
      </c>
      <c r="F9" s="384">
        <f t="shared" si="3"/>
        <v>6.5506612835370308E-3</v>
      </c>
      <c r="G9" s="384">
        <f t="shared" si="3"/>
        <v>0.67273877566570228</v>
      </c>
      <c r="H9" s="384">
        <f t="shared" si="3"/>
        <v>4.6736865830091005E-2</v>
      </c>
      <c r="I9" s="384">
        <f t="shared" si="3"/>
        <v>-7.5088070840725489</v>
      </c>
      <c r="J9" s="384">
        <f t="shared" si="3"/>
        <v>0.15031597150787823</v>
      </c>
      <c r="K9" s="384">
        <f t="shared" si="3"/>
        <v>0.28225678173194457</v>
      </c>
      <c r="L9" s="384">
        <f t="shared" si="3"/>
        <v>-8.8484974990975629E-2</v>
      </c>
      <c r="M9" s="385">
        <f t="shared" si="3"/>
        <v>-2.7261664651113806</v>
      </c>
      <c r="N9" s="384"/>
      <c r="O9" s="384"/>
      <c r="P9" s="384"/>
      <c r="Q9" s="384"/>
      <c r="R9" s="385">
        <f t="shared" ref="R9:Y9" si="4">+(R7-M7)/(R$3-M$3)</f>
        <v>0.42767358628041929</v>
      </c>
      <c r="S9" s="384">
        <f t="shared" si="4"/>
        <v>2.7689621710744253E-2</v>
      </c>
      <c r="T9" s="384">
        <f t="shared" si="4"/>
        <v>-1.2861608919653611</v>
      </c>
      <c r="U9" s="384">
        <f t="shared" si="4"/>
        <v>-0.26667033458653422</v>
      </c>
      <c r="V9" s="384">
        <f t="shared" si="4"/>
        <v>1.1905453429658364</v>
      </c>
      <c r="W9" s="385">
        <f t="shared" si="4"/>
        <v>-0.25225603001412256</v>
      </c>
      <c r="X9" s="384">
        <f t="shared" si="4"/>
        <v>2.7351663378720632</v>
      </c>
      <c r="Y9" s="384">
        <f t="shared" si="4"/>
        <v>30.76127269942635</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24250.187595374726</v>
      </c>
      <c r="D11" s="174">
        <v>24806.73913438915</v>
      </c>
      <c r="E11" s="174">
        <v>23791.301586443911</v>
      </c>
      <c r="F11" s="174">
        <v>26416.58473310354</v>
      </c>
      <c r="G11" s="174">
        <v>28310.334371953955</v>
      </c>
      <c r="H11" s="174">
        <v>28995.826189494332</v>
      </c>
      <c r="I11" s="174">
        <v>33716.038497938156</v>
      </c>
      <c r="J11" s="174">
        <v>35536.89754658669</v>
      </c>
      <c r="K11" s="174">
        <v>36724.325012728186</v>
      </c>
      <c r="L11" s="174">
        <v>37921.809765053156</v>
      </c>
      <c r="M11" s="175">
        <v>41988.587274955338</v>
      </c>
      <c r="N11" s="174">
        <v>11057.656344536641</v>
      </c>
      <c r="O11" s="174">
        <v>11121.894228684447</v>
      </c>
      <c r="P11" s="174">
        <v>11350.531281205431</v>
      </c>
      <c r="Q11" s="174">
        <v>10076.440892064</v>
      </c>
      <c r="R11" s="175">
        <v>42755.109768878712</v>
      </c>
      <c r="S11" s="174">
        <v>11058.221158671173</v>
      </c>
      <c r="T11" s="174">
        <v>11160.298117056705</v>
      </c>
      <c r="U11" s="174">
        <v>11702.928270436387</v>
      </c>
      <c r="V11" s="174">
        <v>11669.904319401427</v>
      </c>
      <c r="W11" s="175">
        <v>44947.857037609785</v>
      </c>
      <c r="X11" s="174">
        <v>11794.8112261112</v>
      </c>
      <c r="Y11" s="174">
        <v>11935.393339798937</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45368.83680635666</v>
      </c>
      <c r="D13" s="176">
        <v>48816.516911133353</v>
      </c>
      <c r="E13" s="176">
        <v>52693.731908799964</v>
      </c>
      <c r="F13" s="176">
        <v>49874.02545841418</v>
      </c>
      <c r="G13" s="176">
        <v>54711.671763678605</v>
      </c>
      <c r="H13" s="176">
        <v>54311.569695890801</v>
      </c>
      <c r="I13" s="176">
        <v>54832.690847626327</v>
      </c>
      <c r="J13" s="176">
        <v>56090.519057822639</v>
      </c>
      <c r="K13" s="176">
        <v>60584.323235880511</v>
      </c>
      <c r="L13" s="176">
        <v>60941.433258608158</v>
      </c>
      <c r="M13" s="177">
        <v>64188.98780241338</v>
      </c>
      <c r="N13" s="176">
        <v>17211.829048575313</v>
      </c>
      <c r="O13" s="176">
        <v>15667.282125650241</v>
      </c>
      <c r="P13" s="176">
        <v>20147.083331383365</v>
      </c>
      <c r="Q13" s="176">
        <v>13408.216857790687</v>
      </c>
      <c r="R13" s="177">
        <v>67042.418982718329</v>
      </c>
      <c r="S13" s="176">
        <v>17341.462029286242</v>
      </c>
      <c r="T13" s="176">
        <v>12437.888897245637</v>
      </c>
      <c r="U13" s="176">
        <v>18651.822023246827</v>
      </c>
      <c r="V13" s="176">
        <v>13652.546257028431</v>
      </c>
      <c r="W13" s="177">
        <v>61036.739898402513</v>
      </c>
      <c r="X13" s="176">
        <v>19128.339924395423</v>
      </c>
      <c r="Y13" s="176">
        <v>14562.682181925909</v>
      </c>
      <c r="Z13" s="176">
        <v>20366.661824046649</v>
      </c>
      <c r="AA13" s="176">
        <v>17456.03702835703</v>
      </c>
      <c r="AB13" s="177">
        <v>70541.058853753217</v>
      </c>
      <c r="AC13" s="177">
        <v>76146.252184620796</v>
      </c>
      <c r="AE13" s="176">
        <f>INDEX(C13:AD13,1,MATCH(AE$2,$C$2:$AD$2,0))</f>
        <v>61036.739898402513</v>
      </c>
      <c r="AF13" s="481">
        <f>+AF3*AF14</f>
        <v>70883.160235103423</v>
      </c>
      <c r="AG13" s="481">
        <f>+AG3*AG14</f>
        <v>76710.605297749717</v>
      </c>
      <c r="AI13" s="245">
        <f>+AF13/AB13-1</f>
        <v>4.8496774348036897E-3</v>
      </c>
      <c r="AJ13" s="245">
        <f>+AG13/AC13-1</f>
        <v>7.4114365045914177E-3</v>
      </c>
    </row>
    <row r="14" spans="1:37" s="234" customFormat="1" ht="12.75" customHeight="1">
      <c r="A14" s="278"/>
      <c r="B14" s="458" t="s">
        <v>57</v>
      </c>
      <c r="C14" s="386">
        <v>0.18506877258205584</v>
      </c>
      <c r="D14" s="386">
        <v>0.18359694238451868</v>
      </c>
      <c r="E14" s="386">
        <v>0.18586040102736204</v>
      </c>
      <c r="F14" s="386">
        <v>0.19648402652183453</v>
      </c>
      <c r="G14" s="386">
        <v>0.2073680945633232</v>
      </c>
      <c r="H14" s="386">
        <v>0.2011951430885105</v>
      </c>
      <c r="I14" s="386">
        <v>0.20365222175292752</v>
      </c>
      <c r="J14" s="386">
        <v>0.1935970643031503</v>
      </c>
      <c r="K14" s="386">
        <v>0.19552410442057708</v>
      </c>
      <c r="L14" s="386">
        <v>0.20849860514486226</v>
      </c>
      <c r="M14" s="459">
        <v>0.22164399830075668</v>
      </c>
      <c r="N14" s="386">
        <v>0.23206811961675122</v>
      </c>
      <c r="O14" s="386">
        <v>0.22403150060890567</v>
      </c>
      <c r="P14" s="386">
        <v>0.25752975586919358</v>
      </c>
      <c r="Q14" s="386">
        <v>0.19162744191500644</v>
      </c>
      <c r="R14" s="459">
        <v>0.22492301833323539</v>
      </c>
      <c r="S14" s="386">
        <v>0.22179788870046013</v>
      </c>
      <c r="T14" s="386">
        <v>0.178816921989356</v>
      </c>
      <c r="U14" s="386">
        <v>0.22954390394361238</v>
      </c>
      <c r="V14" s="386">
        <v>0.18295020227835235</v>
      </c>
      <c r="W14" s="459">
        <v>0.19489123131821073</v>
      </c>
      <c r="X14" s="386">
        <v>0.23781483047050672</v>
      </c>
      <c r="Y14" s="386">
        <v>0.20326999629105497</v>
      </c>
      <c r="Z14" s="386">
        <v>0.24961544787643858</v>
      </c>
      <c r="AA14" s="386">
        <v>0.2057683753405361</v>
      </c>
      <c r="AB14" s="459">
        <v>0.21624745890885935</v>
      </c>
      <c r="AC14" s="459">
        <f>+AC13/AC3</f>
        <v>0.22673194768069033</v>
      </c>
      <c r="AE14" s="386">
        <f>INDEX(C14:AD14,1,MATCH(AE$2,$C$2:$AD$2,0))</f>
        <v>0.19489123131821073</v>
      </c>
      <c r="AF14" s="476">
        <v>0.217</v>
      </c>
      <c r="AG14" s="476">
        <v>0.22800000000000001</v>
      </c>
    </row>
    <row r="15" spans="1:37" s="187" customFormat="1" ht="12.75" customHeight="1">
      <c r="A15" s="313"/>
      <c r="B15" s="458" t="s">
        <v>56</v>
      </c>
      <c r="C15" s="384"/>
      <c r="D15" s="384">
        <f t="shared" ref="D15:M15" si="5">+(D13-C13)/(D$3-C$3)</f>
        <v>0.40910318467289408</v>
      </c>
      <c r="E15" s="384">
        <f t="shared" si="5"/>
        <v>0.22001100876807242</v>
      </c>
      <c r="F15" s="384">
        <f t="shared" si="5"/>
        <v>9.5003744517672462E-2</v>
      </c>
      <c r="G15" s="384">
        <f t="shared" si="5"/>
        <v>0.48347657447674447</v>
      </c>
      <c r="H15" s="384">
        <f t="shared" si="5"/>
        <v>-6.552273400412062E-2</v>
      </c>
      <c r="I15" s="384">
        <f t="shared" si="5"/>
        <v>-0.74656539705792135</v>
      </c>
      <c r="J15" s="384">
        <f t="shared" si="5"/>
        <v>6.1413080806595438E-2</v>
      </c>
      <c r="K15" s="384">
        <f t="shared" si="5"/>
        <v>0.22326262762534022</v>
      </c>
      <c r="L15" s="384">
        <f t="shared" si="5"/>
        <v>-2.0326114520108924E-2</v>
      </c>
      <c r="M15" s="385">
        <f t="shared" si="5"/>
        <v>-1.2104145977969905</v>
      </c>
      <c r="N15" s="384"/>
      <c r="O15" s="384"/>
      <c r="P15" s="384"/>
      <c r="Q15" s="384"/>
      <c r="R15" s="385">
        <f t="shared" ref="R15:AB15" si="6">+(R13-M13)/(R$3-M$3)</f>
        <v>0.33711402297034382</v>
      </c>
      <c r="S15" s="384">
        <f t="shared" si="6"/>
        <v>2.7569500707614502E-2</v>
      </c>
      <c r="T15" s="384">
        <f t="shared" si="6"/>
        <v>-1.3016399719811209</v>
      </c>
      <c r="U15" s="384">
        <f t="shared" si="6"/>
        <v>-0.34889691342967805</v>
      </c>
      <c r="V15" s="384">
        <f t="shared" si="6"/>
        <v>0.15827966254184217</v>
      </c>
      <c r="W15" s="385">
        <f t="shared" si="6"/>
        <v>-0.39732385382717006</v>
      </c>
      <c r="X15" s="384">
        <f t="shared" si="6"/>
        <v>1.9367823729583082</v>
      </c>
      <c r="Y15" s="384">
        <f t="shared" si="6"/>
        <v>22.539261593217102</v>
      </c>
      <c r="Z15" s="384">
        <f t="shared" si="6"/>
        <v>1.7429527009195562</v>
      </c>
      <c r="AA15" s="384">
        <f t="shared" si="6"/>
        <v>0.46063609175588571</v>
      </c>
      <c r="AB15" s="385">
        <f t="shared" si="6"/>
        <v>0.72988598922983094</v>
      </c>
      <c r="AC15" s="385">
        <f>+(AC13-AB13)/(AC$3-AB$3)</f>
        <v>0.58161072927692703</v>
      </c>
      <c r="AD15" s="311"/>
      <c r="AE15" s="384">
        <f>INDEX(C15:AD15,1,MATCH(AE$2,$C$2:$AD$2,0))</f>
        <v>-0.39732385382717006</v>
      </c>
      <c r="AF15" s="384">
        <f>+(AF13-AE13)/(AF$3-AE$3)</f>
        <v>0.73115741120440236</v>
      </c>
      <c r="AG15" s="384">
        <f>+(AG13-AF13)/(AG$3-AF$3)</f>
        <v>0.59466666666666657</v>
      </c>
      <c r="AH15" s="311"/>
      <c r="AI15" s="311"/>
      <c r="AJ15" s="311"/>
      <c r="AK15" s="311"/>
    </row>
    <row r="16" spans="1:37" ht="12.75" customHeight="1">
      <c r="M16" s="185"/>
      <c r="R16" s="185"/>
      <c r="W16" s="185"/>
      <c r="AB16" s="185"/>
      <c r="AC16" s="185"/>
    </row>
    <row r="17" spans="1:37" ht="12.75" customHeight="1">
      <c r="A17" s="286"/>
      <c r="B17" s="168" t="s">
        <v>35</v>
      </c>
      <c r="C17" s="174">
        <v>16401.380759870928</v>
      </c>
      <c r="D17" s="174">
        <v>15750.762241570945</v>
      </c>
      <c r="E17" s="174">
        <v>15487.106620887873</v>
      </c>
      <c r="F17" s="174">
        <v>15562.210904276924</v>
      </c>
      <c r="G17" s="174">
        <v>15876.211948429955</v>
      </c>
      <c r="H17" s="174">
        <v>16119.830661003651</v>
      </c>
      <c r="I17" s="174">
        <v>16516.21148040297</v>
      </c>
      <c r="J17" s="174">
        <v>17402.218174654299</v>
      </c>
      <c r="K17" s="174">
        <v>17408.426777144876</v>
      </c>
      <c r="L17" s="174">
        <v>17573.749713182497</v>
      </c>
      <c r="M17" s="175">
        <v>18810.9885271153</v>
      </c>
      <c r="N17" s="174">
        <v>5045.9813484776114</v>
      </c>
      <c r="O17" s="174">
        <v>5017.9628718178792</v>
      </c>
      <c r="P17" s="174">
        <v>5118.430100316843</v>
      </c>
      <c r="Q17" s="174">
        <v>5144.881405082564</v>
      </c>
      <c r="R17" s="175">
        <v>19642.706602294467</v>
      </c>
      <c r="S17" s="174">
        <v>4814.9952895084289</v>
      </c>
      <c r="T17" s="174">
        <v>5490.9575452457457</v>
      </c>
      <c r="U17" s="174">
        <v>5275.4530249723675</v>
      </c>
      <c r="V17" s="174">
        <v>5488.9158540056533</v>
      </c>
      <c r="W17" s="175">
        <v>21070.859707849715</v>
      </c>
      <c r="X17" s="174">
        <v>5619.5294446624139</v>
      </c>
      <c r="Y17" s="174">
        <v>5655.6567562040418</v>
      </c>
      <c r="Z17" s="174"/>
      <c r="AA17" s="174"/>
      <c r="AB17" s="175"/>
      <c r="AC17" s="175"/>
      <c r="AE17" s="174">
        <f>INDEX(C17:AD17,1,MATCH(AE$2,$C$2:$AD$2,0))</f>
        <v>21070.859707849715</v>
      </c>
      <c r="AF17" s="174">
        <f>+AF43*AF18</f>
        <v>22852.938553674809</v>
      </c>
      <c r="AG17" s="174">
        <f>+AG43*AG18</f>
        <v>23424.262017516678</v>
      </c>
    </row>
    <row r="18" spans="1:37" s="187" customFormat="1" ht="12.75" customHeight="1">
      <c r="A18" s="313"/>
      <c r="B18" s="458" t="s">
        <v>55</v>
      </c>
      <c r="C18" s="384">
        <v>6.6384984155648349E-2</v>
      </c>
      <c r="D18" s="384">
        <v>6.3981061776290926E-2</v>
      </c>
      <c r="E18" s="384">
        <v>5.9309349655202265E-2</v>
      </c>
      <c r="F18" s="384">
        <v>5.6077257454169319E-2</v>
      </c>
      <c r="G18" s="384">
        <v>5.5806491870974882E-2</v>
      </c>
      <c r="H18" s="384">
        <v>5.2712401977125782E-2</v>
      </c>
      <c r="I18" s="384">
        <v>4.8931064103701287E-2</v>
      </c>
      <c r="J18" s="384">
        <v>4.7484572450537589E-2</v>
      </c>
      <c r="K18" s="384">
        <v>4.4879107711780081E-2</v>
      </c>
      <c r="L18" s="384">
        <v>4.2857674446975545E-2</v>
      </c>
      <c r="M18" s="385">
        <v>4.1619436480125137E-2</v>
      </c>
      <c r="N18" s="384">
        <v>4.1623995195451777E-2</v>
      </c>
      <c r="O18" s="384">
        <v>4.0692683792874711E-2</v>
      </c>
      <c r="P18" s="384">
        <v>4.1210170662525775E-2</v>
      </c>
      <c r="Q18" s="384">
        <v>4.0824252940678353E-2</v>
      </c>
      <c r="R18" s="385">
        <v>3.9702651773954045E-2</v>
      </c>
      <c r="S18" s="384">
        <v>3.758901687614969E-2</v>
      </c>
      <c r="T18" s="384">
        <v>4.2258425029120805E-2</v>
      </c>
      <c r="U18" s="384">
        <v>4.0610483775134293E-2</v>
      </c>
      <c r="V18" s="384">
        <v>4.2229034230137692E-2</v>
      </c>
      <c r="W18" s="385">
        <v>4.0676041542142168E-2</v>
      </c>
      <c r="X18" s="384">
        <v>4.1271408971667457E-2</v>
      </c>
      <c r="Y18" s="384">
        <v>3.9958863954854047E-2</v>
      </c>
      <c r="Z18" s="384"/>
      <c r="AA18" s="384"/>
      <c r="AB18" s="385"/>
      <c r="AC18" s="385"/>
      <c r="AD18" s="311"/>
      <c r="AE18" s="384">
        <f>+AE17/AE43</f>
        <v>4.0676041542142168E-2</v>
      </c>
      <c r="AF18" s="476">
        <v>0.04</v>
      </c>
      <c r="AG18" s="476">
        <f>+AF18+0.1%</f>
        <v>4.1000000000000002E-2</v>
      </c>
      <c r="AH18" s="311"/>
      <c r="AI18" s="311"/>
      <c r="AJ18" s="311"/>
      <c r="AK18" s="311"/>
    </row>
    <row r="19" spans="1:37" ht="12.75" customHeight="1">
      <c r="A19" s="286"/>
      <c r="B19" s="168" t="s">
        <v>34</v>
      </c>
      <c r="C19" s="174">
        <v>1935.0019216548296</v>
      </c>
      <c r="D19" s="174">
        <v>2478.7428829042265</v>
      </c>
      <c r="E19" s="174">
        <v>1592.8357695350605</v>
      </c>
      <c r="F19" s="174">
        <v>1300.4669358881856</v>
      </c>
      <c r="G19" s="174">
        <v>1237.4754041030428</v>
      </c>
      <c r="H19" s="174">
        <v>1041.8049305558393</v>
      </c>
      <c r="I19" s="174">
        <v>993.92187326213559</v>
      </c>
      <c r="J19" s="174">
        <v>1013.8272156606157</v>
      </c>
      <c r="K19" s="174">
        <v>933.66312810607349</v>
      </c>
      <c r="L19" s="174">
        <v>935.57447691316713</v>
      </c>
      <c r="M19" s="175">
        <v>842.05023678222403</v>
      </c>
      <c r="N19" s="174">
        <v>264.14168393083173</v>
      </c>
      <c r="O19" s="174">
        <v>247.18298902140651</v>
      </c>
      <c r="P19" s="174">
        <v>286.55073613748311</v>
      </c>
      <c r="Q19" s="174">
        <v>187.91337575126818</v>
      </c>
      <c r="R19" s="175">
        <v>891.38262715114786</v>
      </c>
      <c r="S19" s="174">
        <v>201.06792677346465</v>
      </c>
      <c r="T19" s="174">
        <v>284.47833105458335</v>
      </c>
      <c r="U19" s="174">
        <v>412.88521456150289</v>
      </c>
      <c r="V19" s="174">
        <v>212.0968186185755</v>
      </c>
      <c r="W19" s="175">
        <v>979.9022111261587</v>
      </c>
      <c r="X19" s="174">
        <v>434.16651352841546</v>
      </c>
      <c r="Y19" s="174">
        <v>280.20778684726685</v>
      </c>
      <c r="Z19" s="174"/>
      <c r="AA19" s="174"/>
      <c r="AB19" s="175"/>
      <c r="AC19" s="175"/>
      <c r="AE19" s="174">
        <f>INDEX(C19:AD19,1,MATCH(AE$2,$C$2:$AD$2,0))</f>
        <v>979.9022111261587</v>
      </c>
      <c r="AF19" s="174">
        <f>+AF20*AF44</f>
        <v>1239.6161454727837</v>
      </c>
      <c r="AG19" s="174">
        <f>+AG20*AG44</f>
        <v>1252.0123069275116</v>
      </c>
    </row>
    <row r="20" spans="1:37" s="187" customFormat="1" ht="12.75" customHeight="1">
      <c r="A20" s="313"/>
      <c r="B20" s="458" t="s">
        <v>54</v>
      </c>
      <c r="C20" s="384">
        <v>0.13459819928100789</v>
      </c>
      <c r="D20" s="384">
        <v>0.13991037825515379</v>
      </c>
      <c r="E20" s="384">
        <v>8.8314964220235104E-2</v>
      </c>
      <c r="F20" s="384">
        <v>5.9606390667619392E-2</v>
      </c>
      <c r="G20" s="384">
        <v>5.0763069095911745E-2</v>
      </c>
      <c r="H20" s="384">
        <v>5.143214796531418E-2</v>
      </c>
      <c r="I20" s="384">
        <v>5.6523951498823229E-2</v>
      </c>
      <c r="J20" s="384">
        <v>6.3356722685113664E-2</v>
      </c>
      <c r="K20" s="384">
        <v>5.3157492480890918E-2</v>
      </c>
      <c r="L20" s="384">
        <v>4.5571001588949424E-2</v>
      </c>
      <c r="M20" s="385">
        <v>4.269018660544014E-2</v>
      </c>
      <c r="N20" s="384">
        <v>7.3217222452959946E-2</v>
      </c>
      <c r="O20" s="384">
        <v>7.6221680990943924E-2</v>
      </c>
      <c r="P20" s="384">
        <v>8.5468521941604841E-2</v>
      </c>
      <c r="Q20" s="384">
        <v>5.0688381837217827E-2</v>
      </c>
      <c r="R20" s="385">
        <v>6.4096014040688029E-2</v>
      </c>
      <c r="S20" s="384">
        <v>5.4374060732646133E-2</v>
      </c>
      <c r="T20" s="384">
        <v>7.7595100832922245E-2</v>
      </c>
      <c r="U20" s="384">
        <v>0.10786089213580442</v>
      </c>
      <c r="V20" s="384">
        <v>5.6761781558122351E-2</v>
      </c>
      <c r="W20" s="385">
        <v>6.4438798548405132E-2</v>
      </c>
      <c r="X20" s="384">
        <v>0.117053271467458</v>
      </c>
      <c r="Y20" s="384">
        <v>9.5892308127726839E-2</v>
      </c>
      <c r="Z20" s="384"/>
      <c r="AA20" s="384"/>
      <c r="AB20" s="385"/>
      <c r="AC20" s="385"/>
      <c r="AD20" s="311"/>
      <c r="AE20" s="384">
        <f>+AE19/AE44</f>
        <v>6.4438798548405132E-2</v>
      </c>
      <c r="AF20" s="476">
        <v>0.1</v>
      </c>
      <c r="AG20" s="476">
        <f>+AF20+0.1%</f>
        <v>0.10100000000000001</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1263.2690140651393</v>
      </c>
      <c r="D22" s="479">
        <f t="shared" si="7"/>
        <v>146.37593232037034</v>
      </c>
      <c r="E22" s="479">
        <f t="shared" si="7"/>
        <v>566.21352180297981</v>
      </c>
      <c r="F22" s="479">
        <f t="shared" si="7"/>
        <v>13.513467385237163</v>
      </c>
      <c r="G22" s="479">
        <f t="shared" si="7"/>
        <v>691.48981412719149</v>
      </c>
      <c r="H22" s="485">
        <f t="shared" si="7"/>
        <v>2257.1522662349671</v>
      </c>
      <c r="I22" s="485">
        <f t="shared" si="7"/>
        <v>1612.0694483969928</v>
      </c>
      <c r="J22" s="485">
        <f t="shared" si="7"/>
        <v>2813.9929652479914</v>
      </c>
      <c r="K22" s="485">
        <f t="shared" si="7"/>
        <v>2886.0123259704342</v>
      </c>
      <c r="L22" s="485">
        <f t="shared" si="7"/>
        <v>1422.8910154040568</v>
      </c>
      <c r="M22" s="486">
        <f t="shared" si="7"/>
        <v>3288.0204307653185</v>
      </c>
      <c r="N22" s="485">
        <f t="shared" si="7"/>
        <v>445.00743002635318</v>
      </c>
      <c r="O22" s="485">
        <f t="shared" si="7"/>
        <v>-1046.4105008938641</v>
      </c>
      <c r="P22" s="485">
        <f t="shared" si="7"/>
        <v>-474.44125752200671</v>
      </c>
      <c r="Q22" s="485">
        <f t="shared" si="7"/>
        <v>903.18657921314843</v>
      </c>
      <c r="R22" s="486">
        <f t="shared" si="7"/>
        <v>3253.9635034137391</v>
      </c>
      <c r="S22" s="485">
        <f t="shared" si="7"/>
        <v>538.31914281056925</v>
      </c>
      <c r="T22" s="485">
        <f t="shared" si="7"/>
        <v>824.08740879061497</v>
      </c>
      <c r="U22" s="485">
        <f t="shared" si="7"/>
        <v>21.447876994008766</v>
      </c>
      <c r="V22" s="485">
        <f t="shared" si="7"/>
        <v>-727.80361297466698</v>
      </c>
      <c r="W22" s="486">
        <f t="shared" si="7"/>
        <v>5524.9397454962673</v>
      </c>
      <c r="X22" s="485">
        <f t="shared" si="7"/>
        <v>-891.56401108326645</v>
      </c>
      <c r="Y22" s="485">
        <f t="shared" si="7"/>
        <v>-820.15301871051815</v>
      </c>
      <c r="Z22" s="485"/>
      <c r="AA22" s="485"/>
      <c r="AB22" s="486"/>
      <c r="AC22" s="480"/>
      <c r="AE22" s="479">
        <f>INDEX(C22:AD22,1,MATCH(AE$2,$C$2:$AD$2,0))</f>
        <v>5524.9397454962673</v>
      </c>
      <c r="AF22" s="484">
        <v>2500</v>
      </c>
      <c r="AG22" s="484">
        <v>2000</v>
      </c>
    </row>
    <row r="23" spans="1:37" ht="12.75" customHeight="1">
      <c r="H23" s="187"/>
      <c r="I23" s="187"/>
      <c r="J23" s="187"/>
      <c r="K23" s="187"/>
      <c r="L23" s="187"/>
      <c r="M23" s="471"/>
      <c r="N23" s="187"/>
      <c r="O23" s="187"/>
      <c r="P23" s="187"/>
      <c r="Q23" s="187"/>
      <c r="R23" s="471"/>
      <c r="S23" s="187"/>
      <c r="T23" s="187"/>
      <c r="U23" s="187"/>
      <c r="V23" s="187"/>
      <c r="W23" s="471"/>
      <c r="X23" s="187"/>
      <c r="Y23" s="187"/>
      <c r="Z23" s="187"/>
      <c r="AA23" s="187"/>
      <c r="AB23" s="471"/>
      <c r="AC23" s="185"/>
    </row>
    <row r="24" spans="1:37" s="171" customFormat="1" ht="12.75" customHeight="1">
      <c r="A24" s="286"/>
      <c r="B24" s="178" t="s">
        <v>33</v>
      </c>
      <c r="C24" s="176">
        <v>32165.726982205699</v>
      </c>
      <c r="D24" s="176">
        <v>35690.873484787</v>
      </c>
      <c r="E24" s="176">
        <v>39365.674579250124</v>
      </c>
      <c r="F24" s="176">
        <v>35625.794957410682</v>
      </c>
      <c r="G24" s="176">
        <v>40764.425033478889</v>
      </c>
      <c r="H24" s="176">
        <v>41490.696231677954</v>
      </c>
      <c r="I24" s="176">
        <v>40922.470688882488</v>
      </c>
      <c r="J24" s="176">
        <v>42516.12106407695</v>
      </c>
      <c r="K24" s="176">
        <v>46995.571912812142</v>
      </c>
      <c r="L24" s="176">
        <v>45726.149037742893</v>
      </c>
      <c r="M24" s="177">
        <v>49508.069942845621</v>
      </c>
      <c r="N24" s="176">
        <v>12874.996814054886</v>
      </c>
      <c r="O24" s="176">
        <v>9850.0917419599045</v>
      </c>
      <c r="P24" s="176">
        <v>14840.762709681998</v>
      </c>
      <c r="Q24" s="176">
        <v>9354.4354076725394</v>
      </c>
      <c r="R24" s="177">
        <v>51545.058510988754</v>
      </c>
      <c r="S24" s="176">
        <v>13265.853809361848</v>
      </c>
      <c r="T24" s="176">
        <v>8055.4970918450899</v>
      </c>
      <c r="U24" s="176">
        <v>13810.702089829971</v>
      </c>
      <c r="V24" s="176">
        <v>7647.9236086666861</v>
      </c>
      <c r="W24" s="177">
        <v>46470.72214717522</v>
      </c>
      <c r="X24" s="176">
        <v>13051.412982178157</v>
      </c>
      <c r="Y24" s="176">
        <v>8367.0801938586155</v>
      </c>
      <c r="Z24" s="176">
        <v>13883.550495899928</v>
      </c>
      <c r="AA24" s="176">
        <v>9009.8354376449843</v>
      </c>
      <c r="AB24" s="177">
        <v>51731.773297676889</v>
      </c>
      <c r="AC24" s="177">
        <v>56430.026704502612</v>
      </c>
      <c r="AE24" s="176">
        <f>INDEX(C24:AD24,1,MATCH(AE$2,$C$2:$AD$2,0))</f>
        <v>46470.72214717522</v>
      </c>
      <c r="AF24" s="176">
        <f>+AF13-AF17+AF19+AF22</f>
        <v>51769.837826901399</v>
      </c>
      <c r="AG24" s="176">
        <f>+AG13-AG17+AG19+AG22</f>
        <v>56538.355587160549</v>
      </c>
      <c r="AI24" s="245">
        <f>+AF24/AB24-1</f>
        <v>7.3580561419150925E-4</v>
      </c>
      <c r="AJ24" s="245">
        <f>+AG24/AC24-1</f>
        <v>1.9197028423396656E-3</v>
      </c>
    </row>
    <row r="25" spans="1:37" s="234" customFormat="1" ht="12.75" customHeight="1">
      <c r="A25" s="278"/>
      <c r="B25" s="458" t="s">
        <v>52</v>
      </c>
      <c r="C25" s="386">
        <v>0.12595206299917308</v>
      </c>
      <c r="D25" s="386">
        <v>0.13750764383590131</v>
      </c>
      <c r="E25" s="386">
        <v>0.14280261202225863</v>
      </c>
      <c r="F25" s="386">
        <v>0.14445333908622152</v>
      </c>
      <c r="G25" s="386">
        <v>0.15450526135766512</v>
      </c>
      <c r="H25" s="386">
        <v>0.15370070524413429</v>
      </c>
      <c r="I25" s="386">
        <v>0.15198874880259036</v>
      </c>
      <c r="J25" s="386">
        <v>0.14674487528057018</v>
      </c>
      <c r="K25" s="386">
        <v>0.15166905594058788</v>
      </c>
      <c r="L25" s="386">
        <v>0.156442633250159</v>
      </c>
      <c r="M25" s="459">
        <v>0.1709509208037901</v>
      </c>
      <c r="N25" s="386">
        <v>0.1735943514356888</v>
      </c>
      <c r="O25" s="386">
        <v>0.14781169639145667</v>
      </c>
      <c r="P25" s="386">
        <v>0.19697759427994571</v>
      </c>
      <c r="Q25" s="386">
        <v>0.13810516832220232</v>
      </c>
      <c r="R25" s="459">
        <v>0.17293036731630074</v>
      </c>
      <c r="S25" s="386">
        <v>0.16967072105895087</v>
      </c>
      <c r="T25" s="386">
        <v>0.11744917313525091</v>
      </c>
      <c r="U25" s="386">
        <v>0.18021655382698157</v>
      </c>
      <c r="V25" s="386">
        <v>0.10887314512408404</v>
      </c>
      <c r="W25" s="459">
        <v>0.14838171689026369</v>
      </c>
      <c r="X25" s="386">
        <v>0.16376273365840097</v>
      </c>
      <c r="Y25" s="386">
        <v>0.13206053235980633</v>
      </c>
      <c r="Z25" s="386">
        <v>0.18584766092384805</v>
      </c>
      <c r="AA25" s="386">
        <v>0.11780134333855435</v>
      </c>
      <c r="AB25" s="459">
        <v>0.15858656932928364</v>
      </c>
      <c r="AC25" s="459">
        <f>+AC24/AC$3</f>
        <v>0.16802520800845583</v>
      </c>
      <c r="AE25" s="384">
        <f>INDEX(C25:AD25,1,MATCH(AE$2,$C$2:$AD$2,0))</f>
        <v>0.14838171689026369</v>
      </c>
      <c r="AF25" s="384">
        <f>+AF24/AF$3</f>
        <v>0.15848693499523414</v>
      </c>
      <c r="AG25" s="384">
        <f>+AG24/AG$3</f>
        <v>0.1680438450959629</v>
      </c>
    </row>
    <row r="26" spans="1:37" ht="12.75" customHeight="1">
      <c r="M26" s="185"/>
      <c r="R26" s="185"/>
      <c r="W26" s="185"/>
      <c r="AB26" s="185"/>
      <c r="AC26" s="457"/>
    </row>
    <row r="27" spans="1:37" ht="12.75" customHeight="1">
      <c r="B27" s="168" t="s">
        <v>51</v>
      </c>
      <c r="C27" s="477">
        <f t="shared" ref="C27:Y27" si="8">+C24-C30+C33-C39-C37</f>
        <v>9216.259759122062</v>
      </c>
      <c r="D27" s="477">
        <f t="shared" si="8"/>
        <v>11358.941176426695</v>
      </c>
      <c r="E27" s="477">
        <f t="shared" si="8"/>
        <v>12668.493688737542</v>
      </c>
      <c r="F27" s="477">
        <f t="shared" si="8"/>
        <v>9579.5454754909224</v>
      </c>
      <c r="G27" s="477">
        <f t="shared" si="8"/>
        <v>14112.978016237379</v>
      </c>
      <c r="H27" s="477">
        <f t="shared" si="8"/>
        <v>12851.10331762516</v>
      </c>
      <c r="I27" s="477">
        <f t="shared" si="8"/>
        <v>12294.113712410242</v>
      </c>
      <c r="J27" s="477">
        <f t="shared" si="8"/>
        <v>13180.508796612534</v>
      </c>
      <c r="K27" s="477">
        <f t="shared" si="8"/>
        <v>15335.145086940885</v>
      </c>
      <c r="L27" s="477">
        <f t="shared" si="8"/>
        <v>13498.43225400843</v>
      </c>
      <c r="M27" s="478">
        <f t="shared" si="8"/>
        <v>15065.521461573517</v>
      </c>
      <c r="N27" s="477">
        <f t="shared" si="8"/>
        <v>3887.583599906</v>
      </c>
      <c r="O27" s="477">
        <f t="shared" si="8"/>
        <v>2050.759368956692</v>
      </c>
      <c r="P27" s="477">
        <f t="shared" si="8"/>
        <v>3965.7870927915728</v>
      </c>
      <c r="Q27" s="477">
        <f t="shared" si="8"/>
        <v>3450.7325002253124</v>
      </c>
      <c r="R27" s="478">
        <f t="shared" si="8"/>
        <v>15511.973240737641</v>
      </c>
      <c r="S27" s="477">
        <f t="shared" si="8"/>
        <v>2432.2242030566267</v>
      </c>
      <c r="T27" s="477">
        <f t="shared" si="8"/>
        <v>-1252.4434707073144</v>
      </c>
      <c r="U27" s="477">
        <f t="shared" si="8"/>
        <v>1521.3105093597919</v>
      </c>
      <c r="V27" s="477">
        <f t="shared" si="8"/>
        <v>791.17973654289074</v>
      </c>
      <c r="W27" s="478">
        <f t="shared" si="8"/>
        <v>7118.9569223022027</v>
      </c>
      <c r="X27" s="477">
        <f t="shared" si="8"/>
        <v>2080.3652959156279</v>
      </c>
      <c r="Y27" s="477">
        <f t="shared" si="8"/>
        <v>-449.52415350072329</v>
      </c>
      <c r="Z27" s="477"/>
      <c r="AA27" s="477"/>
      <c r="AB27" s="478"/>
      <c r="AC27" s="478"/>
      <c r="AE27" s="477">
        <f>INDEX(C27:AD27,1,MATCH(AE$2,$C$2:$AD$2,0))</f>
        <v>7118.9569223022027</v>
      </c>
      <c r="AF27" s="477">
        <f>+AF24*AF28</f>
        <v>9318.5708088422507</v>
      </c>
      <c r="AG27" s="477">
        <f>+AG24*AG28</f>
        <v>11477.286184193592</v>
      </c>
    </row>
    <row r="28" spans="1:37" s="234" customFormat="1" ht="12.75" customHeight="1">
      <c r="A28" s="278"/>
      <c r="B28" s="458" t="s">
        <v>50</v>
      </c>
      <c r="C28" s="386">
        <f t="shared" ref="C28:Y28" si="9">+C27/C24</f>
        <v>0.28652421766250025</v>
      </c>
      <c r="D28" s="384">
        <f t="shared" si="9"/>
        <v>0.31825898520719503</v>
      </c>
      <c r="E28" s="384">
        <f t="shared" si="9"/>
        <v>0.32181573983277245</v>
      </c>
      <c r="F28" s="384">
        <f t="shared" si="9"/>
        <v>0.26889352186927795</v>
      </c>
      <c r="G28" s="384">
        <f t="shared" si="9"/>
        <v>0.34620819512716572</v>
      </c>
      <c r="H28" s="384">
        <f t="shared" si="9"/>
        <v>0.30973457870811538</v>
      </c>
      <c r="I28" s="384">
        <f t="shared" si="9"/>
        <v>0.30042452240671325</v>
      </c>
      <c r="J28" s="384">
        <f t="shared" si="9"/>
        <v>0.31001202524444571</v>
      </c>
      <c r="K28" s="384">
        <f t="shared" si="9"/>
        <v>0.32631042591398168</v>
      </c>
      <c r="L28" s="384">
        <f t="shared" si="9"/>
        <v>0.2952015977305823</v>
      </c>
      <c r="M28" s="385">
        <f t="shared" si="9"/>
        <v>0.30430435844026726</v>
      </c>
      <c r="N28" s="384">
        <f t="shared" si="9"/>
        <v>0.30194831548712703</v>
      </c>
      <c r="O28" s="384">
        <f t="shared" si="9"/>
        <v>0.20819698157944727</v>
      </c>
      <c r="P28" s="384">
        <f t="shared" si="9"/>
        <v>0.26722259296042272</v>
      </c>
      <c r="Q28" s="384">
        <f t="shared" si="9"/>
        <v>0.36888730851623713</v>
      </c>
      <c r="R28" s="385">
        <f t="shared" si="9"/>
        <v>0.30094006465102147</v>
      </c>
      <c r="S28" s="384">
        <f t="shared" si="9"/>
        <v>0.1833447162926054</v>
      </c>
      <c r="T28" s="384">
        <f t="shared" si="9"/>
        <v>-0.15547686957459328</v>
      </c>
      <c r="U28" s="384">
        <f t="shared" si="9"/>
        <v>0.11015446567919715</v>
      </c>
      <c r="V28" s="384">
        <f t="shared" si="9"/>
        <v>0.10345026663790415</v>
      </c>
      <c r="W28" s="385">
        <f t="shared" si="9"/>
        <v>0.15319230245133897</v>
      </c>
      <c r="X28" s="384">
        <f t="shared" si="9"/>
        <v>0.15939770649786264</v>
      </c>
      <c r="Y28" s="384">
        <f t="shared" si="9"/>
        <v>-5.3725331069573251E-2</v>
      </c>
      <c r="Z28" s="384"/>
      <c r="AA28" s="384"/>
      <c r="AB28" s="385"/>
      <c r="AC28" s="385"/>
      <c r="AE28" s="384">
        <f>INDEX(C28:AD28,1,MATCH(AE$2,$C$2:$AD$2,0))</f>
        <v>0.15319230245133897</v>
      </c>
      <c r="AF28" s="476">
        <v>0.18</v>
      </c>
      <c r="AG28" s="476">
        <v>0.20300000000000001</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487.56181711234927</v>
      </c>
      <c r="D30" s="174">
        <v>788.77657698727569</v>
      </c>
      <c r="E30" s="174">
        <v>1076.9031319111887</v>
      </c>
      <c r="F30" s="174">
        <v>1230.1856594815567</v>
      </c>
      <c r="G30" s="174">
        <v>979.33533198974135</v>
      </c>
      <c r="H30" s="174">
        <v>1094.0165465258392</v>
      </c>
      <c r="I30" s="174">
        <v>739.17253651561805</v>
      </c>
      <c r="J30" s="174">
        <v>692.65898745024413</v>
      </c>
      <c r="K30" s="174">
        <v>831.62981917930551</v>
      </c>
      <c r="L30" s="174">
        <v>664.4216262408105</v>
      </c>
      <c r="M30" s="175">
        <v>676.76699072161341</v>
      </c>
      <c r="N30" s="174">
        <v>167.19124692790311</v>
      </c>
      <c r="O30" s="174">
        <v>161.38585145343086</v>
      </c>
      <c r="P30" s="174">
        <v>307.89979318543237</v>
      </c>
      <c r="Q30" s="174">
        <v>11.376948079158277</v>
      </c>
      <c r="R30" s="175">
        <v>621.37238755858755</v>
      </c>
      <c r="S30" s="174">
        <v>-462.02041431379632</v>
      </c>
      <c r="T30" s="174">
        <v>155.9102355973755</v>
      </c>
      <c r="U30" s="174">
        <v>250.33024592268694</v>
      </c>
      <c r="V30" s="174">
        <v>2.1691872652696222</v>
      </c>
      <c r="W30" s="175">
        <v>-52.177709783621182</v>
      </c>
      <c r="X30" s="174">
        <v>134.38672157161213</v>
      </c>
      <c r="Y30" s="174">
        <v>16.454308298525426</v>
      </c>
      <c r="Z30" s="174"/>
      <c r="AA30" s="174"/>
      <c r="AB30" s="175"/>
      <c r="AC30" s="175"/>
      <c r="AE30" s="174">
        <f>INDEX(C30:AD30,1,MATCH(AE$2,$C$2:$AD$2,0))</f>
        <v>-52.177709783621182</v>
      </c>
      <c r="AF30" s="477">
        <f>+AF24*AF31</f>
        <v>-58.12760053786667</v>
      </c>
      <c r="AG30" s="477">
        <f>+AG24*AG31</f>
        <v>-63.48173157557359</v>
      </c>
    </row>
    <row r="31" spans="1:37" s="234" customFormat="1" ht="12.75" customHeight="1">
      <c r="A31" s="278"/>
      <c r="B31" s="458" t="s">
        <v>49</v>
      </c>
      <c r="C31" s="386">
        <f t="shared" ref="C31:Y31" si="10">+C30/C24</f>
        <v>1.5157804994803065E-2</v>
      </c>
      <c r="D31" s="384">
        <f t="shared" si="10"/>
        <v>2.2100231795209119E-2</v>
      </c>
      <c r="E31" s="384">
        <f t="shared" si="10"/>
        <v>2.7356399793002164E-2</v>
      </c>
      <c r="F31" s="384">
        <f t="shared" si="10"/>
        <v>3.4530756743876116E-2</v>
      </c>
      <c r="G31" s="384">
        <f t="shared" si="10"/>
        <v>2.4024264568565254E-2</v>
      </c>
      <c r="H31" s="384">
        <f t="shared" si="10"/>
        <v>2.6367755807639656E-2</v>
      </c>
      <c r="I31" s="384">
        <f t="shared" si="10"/>
        <v>1.8062754376080008E-2</v>
      </c>
      <c r="J31" s="384">
        <f t="shared" si="10"/>
        <v>1.6291678782415806E-2</v>
      </c>
      <c r="K31" s="384">
        <f t="shared" si="10"/>
        <v>1.7695918686172703E-2</v>
      </c>
      <c r="L31" s="384">
        <f t="shared" si="10"/>
        <v>1.4530452273433067E-2</v>
      </c>
      <c r="M31" s="385">
        <f t="shared" si="10"/>
        <v>1.3669831837575251E-2</v>
      </c>
      <c r="N31" s="384">
        <f t="shared" si="10"/>
        <v>1.2985731130076098E-2</v>
      </c>
      <c r="O31" s="384">
        <f t="shared" si="10"/>
        <v>1.638419780050895E-2</v>
      </c>
      <c r="P31" s="384">
        <f t="shared" si="10"/>
        <v>2.0746898202513603E-2</v>
      </c>
      <c r="Q31" s="384">
        <f t="shared" si="10"/>
        <v>1.2162089515126552E-3</v>
      </c>
      <c r="R31" s="385">
        <f t="shared" si="10"/>
        <v>1.2054936118194895E-2</v>
      </c>
      <c r="S31" s="384">
        <f t="shared" si="10"/>
        <v>-3.4827793291958627E-2</v>
      </c>
      <c r="T31" s="384">
        <f t="shared" si="10"/>
        <v>1.9354514540786048E-2</v>
      </c>
      <c r="U31" s="384">
        <f t="shared" si="10"/>
        <v>1.8125816073248514E-2</v>
      </c>
      <c r="V31" s="384">
        <f t="shared" si="10"/>
        <v>2.8363087502750189E-4</v>
      </c>
      <c r="W31" s="385">
        <f t="shared" si="10"/>
        <v>-1.1228082408182001E-3</v>
      </c>
      <c r="X31" s="384">
        <f t="shared" si="10"/>
        <v>1.029671819864398E-2</v>
      </c>
      <c r="Y31" s="384">
        <f t="shared" si="10"/>
        <v>1.9665531962515174E-3</v>
      </c>
      <c r="Z31" s="384"/>
      <c r="AA31" s="384"/>
      <c r="AB31" s="385"/>
      <c r="AC31" s="385"/>
      <c r="AE31" s="384">
        <f>INDEX(C31:AD31,1,MATCH(AE$2,$C$2:$AD$2,0))</f>
        <v>-1.1228082408182001E-3</v>
      </c>
      <c r="AF31" s="476">
        <f>+AE31</f>
        <v>-1.1228082408182001E-3</v>
      </c>
      <c r="AG31" s="476">
        <f>+AF31</f>
        <v>-1.1228082408182001E-3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-178.28269100647128</v>
      </c>
      <c r="D33" s="174">
        <v>104.60995825573237</v>
      </c>
      <c r="E33" s="174">
        <v>98.341055063919569</v>
      </c>
      <c r="F33" s="174">
        <v>165.48084373547402</v>
      </c>
      <c r="G33" s="174">
        <v>218.76450810181515</v>
      </c>
      <c r="H33" s="174">
        <v>76.916849817025195</v>
      </c>
      <c r="I33" s="174">
        <v>106.24659208059106</v>
      </c>
      <c r="J33" s="174">
        <v>100.77465331959729</v>
      </c>
      <c r="K33" s="174">
        <v>142.00765584410726</v>
      </c>
      <c r="L33" s="174">
        <v>239.81371827773501</v>
      </c>
      <c r="M33" s="175">
        <v>158.48542633721388</v>
      </c>
      <c r="N33" s="174">
        <v>16.073085885354978</v>
      </c>
      <c r="O33" s="174">
        <v>9.0594094138268559</v>
      </c>
      <c r="P33" s="174">
        <v>39.962544540991345</v>
      </c>
      <c r="Q33" s="174">
        <v>97.15477586453018</v>
      </c>
      <c r="R33" s="175">
        <v>203.52794420503079</v>
      </c>
      <c r="S33" s="174">
        <v>2.7589265179351585</v>
      </c>
      <c r="T33" s="174">
        <v>25.052203831231424</v>
      </c>
      <c r="U33" s="174">
        <v>89.418530228111592</v>
      </c>
      <c r="V33" s="174">
        <v>136.77817295970027</v>
      </c>
      <c r="W33" s="175">
        <v>260.52202773464842</v>
      </c>
      <c r="X33" s="174">
        <v>108.54965391959652</v>
      </c>
      <c r="Y33" s="174">
        <v>134.21833875212403</v>
      </c>
      <c r="Z33" s="174"/>
      <c r="AA33" s="174"/>
      <c r="AB33" s="175"/>
      <c r="AC33" s="175"/>
      <c r="AE33" s="174">
        <f>INDEX(C33:AD33,1,MATCH(AE$2,$C$2:$AD$2,0))</f>
        <v>260.52202773464842</v>
      </c>
      <c r="AF33" s="475">
        <f>+AE33</f>
        <v>260.52202773464842</v>
      </c>
      <c r="AG33" s="475">
        <f>+AF33</f>
        <v>260.52202773464842</v>
      </c>
    </row>
    <row r="34" spans="1:36" ht="12.75" customHeight="1">
      <c r="M34" s="185"/>
      <c r="R34" s="185"/>
      <c r="W34" s="185"/>
      <c r="AB34" s="185"/>
      <c r="AC34" s="185"/>
    </row>
    <row r="35" spans="1:36" s="171" customFormat="1" ht="12.75" customHeight="1" thickBot="1">
      <c r="A35" s="286"/>
      <c r="B35" s="173" t="s">
        <v>48</v>
      </c>
      <c r="C35" s="170">
        <f t="shared" ref="C35:Y35" si="11">+C24-C27-C30+C33</f>
        <v>22283.622714964815</v>
      </c>
      <c r="D35" s="170">
        <f t="shared" si="11"/>
        <v>23647.765689628763</v>
      </c>
      <c r="E35" s="170">
        <f t="shared" si="11"/>
        <v>25718.618813665311</v>
      </c>
      <c r="F35" s="170">
        <f t="shared" si="11"/>
        <v>24981.544666173675</v>
      </c>
      <c r="G35" s="170">
        <f t="shared" si="11"/>
        <v>25890.876193353586</v>
      </c>
      <c r="H35" s="170">
        <f t="shared" si="11"/>
        <v>27622.493217343981</v>
      </c>
      <c r="I35" s="170">
        <f t="shared" si="11"/>
        <v>27995.431032037217</v>
      </c>
      <c r="J35" s="170">
        <f t="shared" si="11"/>
        <v>28743.727933333768</v>
      </c>
      <c r="K35" s="170">
        <f t="shared" si="11"/>
        <v>30970.804662536055</v>
      </c>
      <c r="L35" s="170">
        <f t="shared" si="11"/>
        <v>31803.108875771384</v>
      </c>
      <c r="M35" s="172">
        <f t="shared" si="11"/>
        <v>33924.266916887704</v>
      </c>
      <c r="N35" s="170">
        <f t="shared" si="11"/>
        <v>8836.2950531063379</v>
      </c>
      <c r="O35" s="170">
        <f t="shared" si="11"/>
        <v>7647.005930963609</v>
      </c>
      <c r="P35" s="170">
        <f t="shared" si="11"/>
        <v>10607.038368245983</v>
      </c>
      <c r="Q35" s="170">
        <f t="shared" si="11"/>
        <v>5989.4807352325988</v>
      </c>
      <c r="R35" s="172">
        <f t="shared" si="11"/>
        <v>35615.240826897556</v>
      </c>
      <c r="S35" s="170">
        <f t="shared" si="11"/>
        <v>11298.408947136953</v>
      </c>
      <c r="T35" s="170">
        <f t="shared" si="11"/>
        <v>9177.0825307862615</v>
      </c>
      <c r="U35" s="170">
        <f t="shared" si="11"/>
        <v>12128.479864775603</v>
      </c>
      <c r="V35" s="170">
        <f t="shared" si="11"/>
        <v>6991.3528578182249</v>
      </c>
      <c r="W35" s="172">
        <f t="shared" si="11"/>
        <v>39664.464962391285</v>
      </c>
      <c r="X35" s="170">
        <f t="shared" si="11"/>
        <v>10945.210618610514</v>
      </c>
      <c r="Y35" s="170">
        <f t="shared" si="11"/>
        <v>8934.3683778129362</v>
      </c>
      <c r="Z35" s="170"/>
      <c r="AA35" s="170"/>
      <c r="AB35" s="172"/>
      <c r="AC35" s="172"/>
      <c r="AE35" s="170">
        <f>+AE24-AE27-AE30+AE33</f>
        <v>39664.464962391285</v>
      </c>
      <c r="AF35" s="170">
        <f>+AF24-AF27-AF30+AF33</f>
        <v>42769.916646331665</v>
      </c>
      <c r="AG35" s="170">
        <f>+AG24-AG27-AG30+AG33</f>
        <v>45385.073162277171</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125.62598612925636</v>
      </c>
      <c r="D37" s="174">
        <v>95.376259453591203</v>
      </c>
      <c r="E37" s="174">
        <v>94.384435610072458</v>
      </c>
      <c r="F37" s="174">
        <v>180.90052761997487</v>
      </c>
      <c r="G37" s="174">
        <v>155.81567119383922</v>
      </c>
      <c r="H37" s="174">
        <v>143.89956862741892</v>
      </c>
      <c r="I37" s="174">
        <v>121.18712903847624</v>
      </c>
      <c r="J37" s="174">
        <v>115.47960865907785</v>
      </c>
      <c r="K37" s="174">
        <v>153.31098397015501</v>
      </c>
      <c r="L37" s="174">
        <v>106.52844882239036</v>
      </c>
      <c r="M37" s="175">
        <v>81.107229613299083</v>
      </c>
      <c r="N37" s="174">
        <v>17.237471324928201</v>
      </c>
      <c r="O37" s="174">
        <v>18.171365522901553</v>
      </c>
      <c r="P37" s="174">
        <v>16.221941171287654</v>
      </c>
      <c r="Q37" s="174">
        <v>12.081099405315866</v>
      </c>
      <c r="R37" s="175">
        <v>63.667001089118628</v>
      </c>
      <c r="S37" s="174">
        <v>183.74494031746701</v>
      </c>
      <c r="T37" s="174">
        <v>191.67381428610892</v>
      </c>
      <c r="U37" s="174">
        <v>108.44927491685085</v>
      </c>
      <c r="V37" s="174">
        <v>90.799346416833359</v>
      </c>
      <c r="W37" s="175">
        <v>559.92110205268011</v>
      </c>
      <c r="X37" s="174">
        <v>93.777832102974344</v>
      </c>
      <c r="Y37" s="174">
        <v>104.44622720743494</v>
      </c>
      <c r="Z37" s="174"/>
      <c r="AA37" s="174"/>
      <c r="AB37" s="175"/>
      <c r="AC37" s="175"/>
      <c r="AE37" s="174">
        <f>INDEX(C37:AD37,1,MATCH(AE$2,$C$2:$AD$2,0))</f>
        <v>559.92110205268011</v>
      </c>
      <c r="AF37" s="475">
        <f>+AE37</f>
        <v>559.92110205268011</v>
      </c>
      <c r="AG37" s="475">
        <f>+AF37</f>
        <v>559.92110205268011</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22157.996728835558</v>
      </c>
      <c r="D39" s="170">
        <v>23552.389430175164</v>
      </c>
      <c r="E39" s="170">
        <v>25624.234378055236</v>
      </c>
      <c r="F39" s="170">
        <v>24800.644138553704</v>
      </c>
      <c r="G39" s="170">
        <v>25735.06052215974</v>
      </c>
      <c r="H39" s="170">
        <v>27478.59364871656</v>
      </c>
      <c r="I39" s="170">
        <v>27874.243902998744</v>
      </c>
      <c r="J39" s="170">
        <v>28628.248324674689</v>
      </c>
      <c r="K39" s="170">
        <v>30817.493678565905</v>
      </c>
      <c r="L39" s="170">
        <v>31696.580426949</v>
      </c>
      <c r="M39" s="172">
        <v>33843.159687274405</v>
      </c>
      <c r="N39" s="170">
        <v>8819.0575817814097</v>
      </c>
      <c r="O39" s="170">
        <v>7628.8345654407067</v>
      </c>
      <c r="P39" s="170">
        <v>10590.816427074697</v>
      </c>
      <c r="Q39" s="170">
        <v>5977.3996358272834</v>
      </c>
      <c r="R39" s="172">
        <v>35551.573825808438</v>
      </c>
      <c r="S39" s="170">
        <v>11114.664006819487</v>
      </c>
      <c r="T39" s="170">
        <v>8985.4087165001511</v>
      </c>
      <c r="U39" s="170">
        <v>12020.030589858752</v>
      </c>
      <c r="V39" s="170">
        <v>6900.5535114013919</v>
      </c>
      <c r="W39" s="172">
        <v>39104.543860338606</v>
      </c>
      <c r="X39" s="170">
        <v>10851.432786507539</v>
      </c>
      <c r="Y39" s="170">
        <v>8829.9221506055019</v>
      </c>
      <c r="Z39" s="170">
        <v>13626.407172746978</v>
      </c>
      <c r="AA39" s="170">
        <v>8277.8124347567173</v>
      </c>
      <c r="AB39" s="172">
        <v>42193.994100391938</v>
      </c>
      <c r="AC39" s="172">
        <v>44712.690578082016</v>
      </c>
      <c r="AE39" s="170">
        <f>+AE35-AE37</f>
        <v>39104.543860338606</v>
      </c>
      <c r="AF39" s="170">
        <f>+AF35-AF37</f>
        <v>42209.995544278987</v>
      </c>
      <c r="AG39" s="170">
        <f>+AG35-AG37</f>
        <v>44825.152060224493</v>
      </c>
      <c r="AI39" s="245">
        <f>+AF39/AB39-1</f>
        <v>3.7923510746518119E-4</v>
      </c>
      <c r="AJ39" s="245">
        <f>+AG39/AC39-1</f>
        <v>2.515202746434797E-3</v>
      </c>
    </row>
    <row r="40" spans="1:36" s="234" customFormat="1" ht="12.75" customHeight="1" thickTop="1">
      <c r="A40" s="278"/>
      <c r="B40" s="458" t="s">
        <v>47</v>
      </c>
      <c r="C40" s="386">
        <v>8.6764567810629065E-2</v>
      </c>
      <c r="D40" s="386">
        <v>8.8579582461841486E-2</v>
      </c>
      <c r="E40" s="386">
        <v>9.0381347173649526E-2</v>
      </c>
      <c r="F40" s="386">
        <v>9.7704774697628907E-2</v>
      </c>
      <c r="G40" s="386">
        <v>9.7540986994568341E-2</v>
      </c>
      <c r="H40" s="386">
        <v>0.1017934044620856</v>
      </c>
      <c r="I40" s="386">
        <v>0.10352677595749302</v>
      </c>
      <c r="J40" s="386">
        <v>9.8810724609003947E-2</v>
      </c>
      <c r="K40" s="386">
        <v>9.945745912731116E-2</v>
      </c>
      <c r="L40" s="386">
        <v>0.10844334393706291</v>
      </c>
      <c r="M40" s="459">
        <v>0.11686012640218729</v>
      </c>
      <c r="N40" s="386">
        <v>0.1155022484642156</v>
      </c>
      <c r="O40" s="386">
        <v>0.10908715639930033</v>
      </c>
      <c r="P40" s="386">
        <v>0.13537693392429703</v>
      </c>
      <c r="Q40" s="386">
        <v>7.9663893071454772E-2</v>
      </c>
      <c r="R40" s="459">
        <v>0.11927325136431792</v>
      </c>
      <c r="S40" s="386">
        <v>0.13712321603595312</v>
      </c>
      <c r="T40" s="386">
        <v>0.1240831619786202</v>
      </c>
      <c r="U40" s="386">
        <v>0.14566601378111541</v>
      </c>
      <c r="V40" s="386">
        <v>9.0113330680586204E-2</v>
      </c>
      <c r="W40" s="459">
        <v>0.12486139849153104</v>
      </c>
      <c r="X40" s="386">
        <v>0.13236903495679381</v>
      </c>
      <c r="Y40" s="386">
        <v>0.12177745206137683</v>
      </c>
      <c r="Z40" s="386">
        <v>0.16318735300423137</v>
      </c>
      <c r="AA40" s="386">
        <v>9.7577245815105476E-2</v>
      </c>
      <c r="AB40" s="459">
        <v>0.12934798759318153</v>
      </c>
      <c r="AC40" s="459">
        <f>+AC39/AC$3</f>
        <v>0.13313584227668804</v>
      </c>
      <c r="AE40" s="384">
        <f>INDEX(C40:AD40,1,MATCH(AE$2,$C$2:$AD$2,0))</f>
        <v>0.12486139849153104</v>
      </c>
      <c r="AF40" s="384">
        <f>+AF39/AF$3</f>
        <v>0.12922066401566068</v>
      </c>
      <c r="AG40" s="384">
        <f>+AG39/AG$3</f>
        <v>0.13322974874285065</v>
      </c>
    </row>
    <row r="41" spans="1:36">
      <c r="A41" s="168"/>
      <c r="B41" s="458" t="s">
        <v>46</v>
      </c>
      <c r="C41" s="386"/>
      <c r="D41" s="384">
        <v>7.8303411442742998E-2</v>
      </c>
      <c r="E41" s="384">
        <v>8.7967505548530056E-2</v>
      </c>
      <c r="F41" s="384">
        <v>-3.2141067215918917E-2</v>
      </c>
      <c r="G41" s="384">
        <v>3.7677101384372635E-2</v>
      </c>
      <c r="H41" s="384">
        <v>6.7749330725510148E-2</v>
      </c>
      <c r="I41" s="384">
        <v>1.4398489942394344E-2</v>
      </c>
      <c r="J41" s="384">
        <v>2.7050219704608081E-2</v>
      </c>
      <c r="K41" s="384">
        <v>7.6471509156370798E-2</v>
      </c>
      <c r="L41" s="384">
        <v>2.8525575686075832E-2</v>
      </c>
      <c r="M41" s="385">
        <v>6.7722739532506404E-2</v>
      </c>
      <c r="N41" s="384"/>
      <c r="O41" s="384"/>
      <c r="P41" s="384"/>
      <c r="Q41" s="384"/>
      <c r="R41" s="385">
        <v>5.0480337956636756E-2</v>
      </c>
      <c r="S41" s="384">
        <v>0.26030065046637052</v>
      </c>
      <c r="T41" s="384">
        <v>0.17782193851795469</v>
      </c>
      <c r="U41" s="384">
        <v>0.13494844071986445</v>
      </c>
      <c r="V41" s="384">
        <v>0.15444071533061243</v>
      </c>
      <c r="W41" s="385">
        <v>9.9938473946008965E-2</v>
      </c>
      <c r="X41" s="384">
        <v>-2.3683236861720691E-2</v>
      </c>
      <c r="Y41" s="384">
        <v>-1.7304339824756654E-2</v>
      </c>
      <c r="Z41" s="384">
        <v>0.13364163850327637</v>
      </c>
      <c r="AA41" s="384">
        <v>0.19958673185850362</v>
      </c>
      <c r="AB41" s="385">
        <v>7.9004891377515207E-2</v>
      </c>
      <c r="AC41" s="385">
        <v>5.9693246192748628E-2</v>
      </c>
      <c r="AD41" s="234"/>
      <c r="AE41" s="384">
        <f>INDEX(C41:AD41,1,MATCH(AE$2,$C$2:$AD$2,0))</f>
        <v>9.9938473946008965E-2</v>
      </c>
      <c r="AF41" s="386">
        <f>+AF39/AE39-1</f>
        <v>7.9414087913452169E-2</v>
      </c>
      <c r="AG41" s="386">
        <f>+AG39/AF39-1</f>
        <v>6.1955858611786985E-2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247064.61812833647</v>
      </c>
      <c r="D43" s="174">
        <v>246178.50664378327</v>
      </c>
      <c r="E43" s="174">
        <v>261124.20235465246</v>
      </c>
      <c r="F43" s="174">
        <v>277513.76602173474</v>
      </c>
      <c r="G43" s="174">
        <v>284486.8296888452</v>
      </c>
      <c r="H43" s="174">
        <v>305807.17357556103</v>
      </c>
      <c r="I43" s="174">
        <v>337540.41084002575</v>
      </c>
      <c r="J43" s="174">
        <v>366481.5176083002</v>
      </c>
      <c r="K43" s="174">
        <v>387896.0091841449</v>
      </c>
      <c r="L43" s="174">
        <v>410049.07382282551</v>
      </c>
      <c r="M43" s="175">
        <v>451976.05056710134</v>
      </c>
      <c r="N43" s="174">
        <v>484910.81404208712</v>
      </c>
      <c r="O43" s="174">
        <v>493254.55134483159</v>
      </c>
      <c r="P43" s="174">
        <v>496812.31773895636</v>
      </c>
      <c r="Q43" s="174">
        <v>504100.48287311778</v>
      </c>
      <c r="R43" s="175">
        <v>494745.4571581182</v>
      </c>
      <c r="S43" s="174">
        <v>512383.21080576634</v>
      </c>
      <c r="T43" s="174">
        <v>519750.32590181567</v>
      </c>
      <c r="U43" s="174">
        <v>519614.89099053928</v>
      </c>
      <c r="V43" s="174">
        <v>519918.67245577363</v>
      </c>
      <c r="W43" s="175">
        <v>518016.47625960305</v>
      </c>
      <c r="X43" s="174">
        <v>544641.39555014297</v>
      </c>
      <c r="Y43" s="174">
        <v>566147.90276258742</v>
      </c>
      <c r="Z43" s="174"/>
      <c r="AA43" s="174"/>
      <c r="AB43" s="175"/>
      <c r="AC43" s="175"/>
      <c r="AE43" s="174">
        <f>INDEX(C43:AD43,1,MATCH(AE$2,$C$2:$AD$2,0))</f>
        <v>518016.47625960305</v>
      </c>
      <c r="AF43" s="189">
        <v>571323.46384187019</v>
      </c>
      <c r="AG43" s="474">
        <f>+AF43</f>
        <v>571323.46384187019</v>
      </c>
    </row>
    <row r="44" spans="1:36" ht="12.75" customHeight="1">
      <c r="B44" s="168" t="s">
        <v>40</v>
      </c>
      <c r="C44" s="174">
        <v>14468.027778734709</v>
      </c>
      <c r="D44" s="174">
        <v>17716.647712750491</v>
      </c>
      <c r="E44" s="174">
        <v>18132.168155492553</v>
      </c>
      <c r="F44" s="174">
        <v>22027.909871042459</v>
      </c>
      <c r="G44" s="174">
        <v>24551.292504003384</v>
      </c>
      <c r="H44" s="174">
        <v>20383.148069138126</v>
      </c>
      <c r="I44" s="174">
        <v>17584.083329397592</v>
      </c>
      <c r="J44" s="174">
        <v>16001.888555684798</v>
      </c>
      <c r="K44" s="174">
        <v>17564.09274650619</v>
      </c>
      <c r="L44" s="174">
        <v>20530.039812423958</v>
      </c>
      <c r="M44" s="175">
        <v>19724.67922346629</v>
      </c>
      <c r="N44" s="174">
        <v>14430.576581925679</v>
      </c>
      <c r="O44" s="174">
        <v>12971.794156614043</v>
      </c>
      <c r="P44" s="174">
        <v>13410.819779158686</v>
      </c>
      <c r="Q44" s="174">
        <v>14828.911000137172</v>
      </c>
      <c r="R44" s="175">
        <v>13906.990013221413</v>
      </c>
      <c r="S44" s="174">
        <v>14791.459314550966</v>
      </c>
      <c r="T44" s="174">
        <v>14664.757336529379</v>
      </c>
      <c r="U44" s="174">
        <v>15311.767087616945</v>
      </c>
      <c r="V44" s="174">
        <v>16044.015600431338</v>
      </c>
      <c r="W44" s="175">
        <v>15206.711378860919</v>
      </c>
      <c r="X44" s="174">
        <v>14836.544355759186</v>
      </c>
      <c r="Y44" s="174">
        <v>12730.169460879202</v>
      </c>
      <c r="Z44" s="174"/>
      <c r="AA44" s="174"/>
      <c r="AB44" s="175"/>
      <c r="AC44" s="175"/>
      <c r="AE44" s="174">
        <f>INDEX(C44:AD44,1,MATCH(AE$2,$C$2:$AD$2,0))</f>
        <v>15206.711378860919</v>
      </c>
      <c r="AF44" s="174">
        <v>12396.161454727837</v>
      </c>
      <c r="AG44" s="472">
        <f>+AF44</f>
        <v>12396.161454727837</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K52"/>
  <sheetViews>
    <sheetView workbookViewId="0">
      <pane xSplit="2" ySplit="2" topLeftCell="V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14</v>
      </c>
      <c r="Z1" s="470" t="s">
        <v>63</v>
      </c>
      <c r="AA1" s="470" t="s">
        <v>63</v>
      </c>
      <c r="AB1" s="483" t="s">
        <v>63</v>
      </c>
      <c r="AC1" s="483"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53684.169181628415</v>
      </c>
      <c r="D3" s="179">
        <v>49103.623457396323</v>
      </c>
      <c r="E3" s="179">
        <v>47588.805876031889</v>
      </c>
      <c r="F3" s="179">
        <v>44409.973244394896</v>
      </c>
      <c r="G3" s="179">
        <v>49089.652794388072</v>
      </c>
      <c r="H3" s="179">
        <v>55791.661416975498</v>
      </c>
      <c r="I3" s="179">
        <v>62285.043125301199</v>
      </c>
      <c r="J3" s="179">
        <v>68537.766844107115</v>
      </c>
      <c r="K3" s="179">
        <v>74016.41229808089</v>
      </c>
      <c r="L3" s="179">
        <v>77537.471883996346</v>
      </c>
      <c r="M3" s="180">
        <v>85016.274314807641</v>
      </c>
      <c r="N3" s="179">
        <v>22552.990417310688</v>
      </c>
      <c r="O3" s="179">
        <v>23594.824911888725</v>
      </c>
      <c r="P3" s="179">
        <v>23899.782125707043</v>
      </c>
      <c r="Q3" s="179">
        <v>25233.409534810406</v>
      </c>
      <c r="R3" s="180">
        <v>95368.565821614829</v>
      </c>
      <c r="S3" s="179">
        <v>24538.631792051921</v>
      </c>
      <c r="T3" s="179">
        <v>25484.841781838324</v>
      </c>
      <c r="U3" s="179">
        <v>25846.892217211222</v>
      </c>
      <c r="V3" s="179">
        <v>27184.429021631211</v>
      </c>
      <c r="W3" s="180">
        <v>102688.93065390694</v>
      </c>
      <c r="X3" s="179">
        <v>26034.322809295791</v>
      </c>
      <c r="Y3" s="179">
        <v>26972.633301257116</v>
      </c>
      <c r="Z3" s="179">
        <v>27524.498658057986</v>
      </c>
      <c r="AA3" s="179">
        <v>28222.408064051684</v>
      </c>
      <c r="AB3" s="180">
        <v>107843.69142986747</v>
      </c>
      <c r="AC3" s="180">
        <v>114160.70157597659</v>
      </c>
      <c r="AE3" s="179">
        <f>INDEX(C3:AD3,1,MATCH(AE$2,$C$2:$AD$2,0))</f>
        <v>102688.93065390694</v>
      </c>
      <c r="AF3" s="179">
        <f>+AE3*(1+AF4)</f>
        <v>108028.7550479101</v>
      </c>
      <c r="AG3" s="179">
        <f>+AF3*(1+AG4)</f>
        <v>114402.4515957368</v>
      </c>
      <c r="AI3" s="245">
        <f>+AF3/AB3-1</f>
        <v>1.7160356399983367E-3</v>
      </c>
      <c r="AJ3" s="245">
        <f>+AG3/AC3-1</f>
        <v>2.1176290651938601E-3</v>
      </c>
    </row>
    <row r="4" spans="1:37" s="234" customFormat="1" ht="12.75" customHeight="1">
      <c r="A4" s="278"/>
      <c r="B4" s="458" t="s">
        <v>60</v>
      </c>
      <c r="C4" s="386"/>
      <c r="D4" s="384">
        <v>-8.5323956653493793E-2</v>
      </c>
      <c r="E4" s="384">
        <v>-3.084940529243696E-2</v>
      </c>
      <c r="F4" s="384">
        <v>-6.6797907052297156E-2</v>
      </c>
      <c r="G4" s="384">
        <v>0.10537451856230984</v>
      </c>
      <c r="H4" s="384">
        <v>0.13652589173239371</v>
      </c>
      <c r="I4" s="384">
        <v>0.1163862402267517</v>
      </c>
      <c r="J4" s="384">
        <v>0.10038884786877444</v>
      </c>
      <c r="K4" s="384">
        <v>7.993615354342154E-2</v>
      </c>
      <c r="L4" s="384">
        <v>4.7571335553733052E-2</v>
      </c>
      <c r="M4" s="385">
        <v>9.645404020910453E-2</v>
      </c>
      <c r="N4" s="384"/>
      <c r="O4" s="384"/>
      <c r="P4" s="384"/>
      <c r="Q4" s="384"/>
      <c r="R4" s="385">
        <v>0.12176835070981329</v>
      </c>
      <c r="S4" s="384">
        <v>8.80433742044755E-2</v>
      </c>
      <c r="T4" s="384">
        <v>8.0103025854507459E-2</v>
      </c>
      <c r="U4" s="384">
        <v>8.1469784170535631E-2</v>
      </c>
      <c r="V4" s="384">
        <v>7.7318900726804474E-2</v>
      </c>
      <c r="W4" s="385">
        <v>7.6758675872139248E-2</v>
      </c>
      <c r="X4" s="384">
        <v>6.0952502564887379E-2</v>
      </c>
      <c r="Y4" s="384">
        <v>5.8379468554482505E-2</v>
      </c>
      <c r="Z4" s="384">
        <v>6.4905537839851535E-2</v>
      </c>
      <c r="AA4" s="384">
        <v>3.8182852455519001E-2</v>
      </c>
      <c r="AB4" s="385">
        <v>5.0197823106500561E-2</v>
      </c>
      <c r="AC4" s="385">
        <f>+AC3/AB3-1</f>
        <v>5.8575611260647475E-2</v>
      </c>
      <c r="AE4" s="384">
        <f>INDEX(C4:AD4,1,MATCH(AE$2,$C$2:$AD$2,0))</f>
        <v>7.6758675872139248E-2</v>
      </c>
      <c r="AF4" s="476">
        <v>5.1999999999999998E-2</v>
      </c>
      <c r="AG4" s="476">
        <v>5.8999999999999997E-2</v>
      </c>
    </row>
    <row r="5" spans="1:37" s="187" customFormat="1" ht="12.75" customHeight="1">
      <c r="A5" s="313"/>
      <c r="B5" s="458" t="s">
        <v>93</v>
      </c>
      <c r="C5" s="384"/>
      <c r="D5" s="384"/>
      <c r="E5" s="384"/>
      <c r="F5" s="384"/>
      <c r="G5" s="384"/>
      <c r="H5" s="384"/>
      <c r="I5" s="384"/>
      <c r="J5" s="384"/>
      <c r="K5" s="384"/>
      <c r="L5" s="384"/>
      <c r="M5" s="385"/>
      <c r="N5" s="384"/>
      <c r="O5" s="384">
        <v>4.6194960193765233E-2</v>
      </c>
      <c r="P5" s="384">
        <v>1.2924750022817788E-2</v>
      </c>
      <c r="Q5" s="384">
        <v>5.5800818689007547E-2</v>
      </c>
      <c r="R5" s="385"/>
      <c r="S5" s="384">
        <v>-2.7534041398567743E-2</v>
      </c>
      <c r="T5" s="384">
        <v>3.8560014177028368E-2</v>
      </c>
      <c r="U5" s="384">
        <v>1.4206501200682897E-2</v>
      </c>
      <c r="V5" s="384">
        <v>5.1748457539097625E-2</v>
      </c>
      <c r="W5" s="385"/>
      <c r="X5" s="384">
        <v>-4.2307536105329113E-2</v>
      </c>
      <c r="Y5" s="384">
        <v>3.6041286682759077E-2</v>
      </c>
      <c r="Z5" s="384">
        <v>2.0460195733842168E-2</v>
      </c>
      <c r="AA5" s="384">
        <v>2.5355935258402296E-2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19438.326059216259</v>
      </c>
      <c r="D7" s="466">
        <f t="shared" si="1"/>
        <v>21367.135920648056</v>
      </c>
      <c r="E7" s="466">
        <f t="shared" si="1"/>
        <v>20520.644581588203</v>
      </c>
      <c r="F7" s="466">
        <f t="shared" si="1"/>
        <v>19338.140990975953</v>
      </c>
      <c r="G7" s="466">
        <f t="shared" si="1"/>
        <v>22581.515071351798</v>
      </c>
      <c r="H7" s="466">
        <f t="shared" si="1"/>
        <v>25877.644636507968</v>
      </c>
      <c r="I7" s="466">
        <f t="shared" si="1"/>
        <v>28518.308996328982</v>
      </c>
      <c r="J7" s="466">
        <f t="shared" si="1"/>
        <v>31989.223340390112</v>
      </c>
      <c r="K7" s="466">
        <f t="shared" si="1"/>
        <v>34818.761266480382</v>
      </c>
      <c r="L7" s="466">
        <f t="shared" si="1"/>
        <v>35927.665469154199</v>
      </c>
      <c r="M7" s="482">
        <f t="shared" si="1"/>
        <v>40099.66397107768</v>
      </c>
      <c r="N7" s="466">
        <f t="shared" si="1"/>
        <v>9566.3682819781934</v>
      </c>
      <c r="O7" s="466">
        <f t="shared" si="1"/>
        <v>10288.598948744711</v>
      </c>
      <c r="P7" s="466">
        <f t="shared" si="1"/>
        <v>10635.808814636428</v>
      </c>
      <c r="Q7" s="466">
        <f t="shared" si="1"/>
        <v>10794.286347909972</v>
      </c>
      <c r="R7" s="482">
        <f t="shared" si="1"/>
        <v>42613.680086439039</v>
      </c>
      <c r="S7" s="466">
        <f t="shared" si="1"/>
        <v>10180.358664383664</v>
      </c>
      <c r="T7" s="466">
        <f t="shared" si="1"/>
        <v>9424.9170140744336</v>
      </c>
      <c r="U7" s="466">
        <f t="shared" si="1"/>
        <v>9500.384447234359</v>
      </c>
      <c r="V7" s="466">
        <f t="shared" si="1"/>
        <v>10423.154936180594</v>
      </c>
      <c r="W7" s="482">
        <f t="shared" si="1"/>
        <v>46369.015946124011</v>
      </c>
      <c r="X7" s="466">
        <f t="shared" si="1"/>
        <v>9789.2259838802329</v>
      </c>
      <c r="Y7" s="466">
        <f t="shared" si="1"/>
        <v>9887.08123984948</v>
      </c>
      <c r="Z7" s="466"/>
      <c r="AA7" s="466"/>
      <c r="AB7" s="482"/>
      <c r="AC7" s="482"/>
      <c r="AE7" s="466"/>
      <c r="AF7" s="466"/>
      <c r="AG7" s="466"/>
    </row>
    <row r="8" spans="1:37" s="234" customFormat="1" ht="12.75" customHeight="1">
      <c r="A8" s="278"/>
      <c r="B8" s="458" t="s">
        <v>58</v>
      </c>
      <c r="C8" s="386">
        <f t="shared" ref="C8:Y8" si="2">+C7/C3</f>
        <v>0.36208674466863811</v>
      </c>
      <c r="D8" s="384">
        <f t="shared" si="2"/>
        <v>0.43514377180712094</v>
      </c>
      <c r="E8" s="384">
        <f t="shared" si="2"/>
        <v>0.43120738593534302</v>
      </c>
      <c r="F8" s="384">
        <f t="shared" si="2"/>
        <v>0.43544590501226371</v>
      </c>
      <c r="G8" s="384">
        <f t="shared" si="2"/>
        <v>0.4600055976344839</v>
      </c>
      <c r="H8" s="384">
        <f t="shared" si="2"/>
        <v>0.46382638514927405</v>
      </c>
      <c r="I8" s="384">
        <f t="shared" si="2"/>
        <v>0.45786769287383505</v>
      </c>
      <c r="J8" s="384">
        <f t="shared" si="2"/>
        <v>0.46673862912912445</v>
      </c>
      <c r="K8" s="384">
        <f t="shared" si="2"/>
        <v>0.47041946759398884</v>
      </c>
      <c r="L8" s="384">
        <f t="shared" si="2"/>
        <v>0.46335874250459835</v>
      </c>
      <c r="M8" s="385">
        <f t="shared" si="2"/>
        <v>0.47167044538545905</v>
      </c>
      <c r="N8" s="384">
        <f t="shared" si="2"/>
        <v>0.42417294136902872</v>
      </c>
      <c r="O8" s="384">
        <f t="shared" si="2"/>
        <v>0.43605320180022167</v>
      </c>
      <c r="P8" s="384">
        <f t="shared" si="2"/>
        <v>0.44501697792451245</v>
      </c>
      <c r="Q8" s="384">
        <f t="shared" si="2"/>
        <v>0.42777755947006929</v>
      </c>
      <c r="R8" s="385">
        <f t="shared" si="2"/>
        <v>0.44683150804791544</v>
      </c>
      <c r="S8" s="384">
        <f t="shared" si="2"/>
        <v>0.41487067211632755</v>
      </c>
      <c r="T8" s="384">
        <f t="shared" si="2"/>
        <v>0.36982442719307229</v>
      </c>
      <c r="U8" s="384">
        <f t="shared" si="2"/>
        <v>0.36756389771719383</v>
      </c>
      <c r="V8" s="384">
        <f t="shared" si="2"/>
        <v>0.38342372127392021</v>
      </c>
      <c r="W8" s="385">
        <f t="shared" si="2"/>
        <v>0.45154833778921855</v>
      </c>
      <c r="X8" s="384">
        <f t="shared" si="2"/>
        <v>0.37601231480409014</v>
      </c>
      <c r="Y8" s="384">
        <f t="shared" si="2"/>
        <v>0.36655973220785498</v>
      </c>
      <c r="Z8" s="384"/>
      <c r="AA8" s="384"/>
      <c r="AB8" s="385"/>
      <c r="AC8" s="385"/>
      <c r="AE8" s="384"/>
      <c r="AF8" s="384"/>
      <c r="AG8" s="384"/>
    </row>
    <row r="9" spans="1:37" s="187" customFormat="1" ht="12.75" customHeight="1">
      <c r="A9" s="313"/>
      <c r="B9" s="465" t="s">
        <v>56</v>
      </c>
      <c r="C9" s="384"/>
      <c r="D9" s="384">
        <f t="shared" ref="D9:M9" si="3">+(D7-C7)/(D$3-C$3)</f>
        <v>-0.42108735018798515</v>
      </c>
      <c r="E9" s="384">
        <f t="shared" si="3"/>
        <v>0.55880744287202977</v>
      </c>
      <c r="F9" s="384">
        <f t="shared" si="3"/>
        <v>0.37199303255022276</v>
      </c>
      <c r="G9" s="384">
        <f t="shared" si="3"/>
        <v>0.69307610611512371</v>
      </c>
      <c r="H9" s="384">
        <f t="shared" si="3"/>
        <v>0.49181219404096244</v>
      </c>
      <c r="I9" s="384">
        <f t="shared" si="3"/>
        <v>0.40667012635884314</v>
      </c>
      <c r="J9" s="384">
        <f t="shared" si="3"/>
        <v>0.55510438333008116</v>
      </c>
      <c r="K9" s="384">
        <f t="shared" si="3"/>
        <v>0.51646669781085164</v>
      </c>
      <c r="L9" s="384">
        <f t="shared" si="3"/>
        <v>0.31493480175954136</v>
      </c>
      <c r="M9" s="385">
        <f t="shared" si="3"/>
        <v>0.55784312268172942</v>
      </c>
      <c r="N9" s="384"/>
      <c r="O9" s="384"/>
      <c r="P9" s="384"/>
      <c r="Q9" s="384"/>
      <c r="R9" s="385">
        <f t="shared" ref="R9:Y9" si="4">+(R7-M7)/(R$3-M$3)</f>
        <v>0.24284634119008899</v>
      </c>
      <c r="S9" s="384">
        <f t="shared" si="4"/>
        <v>0.30921514338684919</v>
      </c>
      <c r="T9" s="384">
        <f t="shared" si="4"/>
        <v>-0.45697048973605703</v>
      </c>
      <c r="U9" s="384">
        <f t="shared" si="4"/>
        <v>-0.58313311217288821</v>
      </c>
      <c r="V9" s="384">
        <f t="shared" si="4"/>
        <v>-0.19022434898081869</v>
      </c>
      <c r="W9" s="385">
        <f t="shared" si="4"/>
        <v>0.5129984564593244</v>
      </c>
      <c r="X9" s="384">
        <f t="shared" si="4"/>
        <v>-0.26150633786928601</v>
      </c>
      <c r="Y9" s="384">
        <f t="shared" si="4"/>
        <v>0.31063776056176984</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7650.5594970554193</v>
      </c>
      <c r="D11" s="174">
        <v>8607.1326233028412</v>
      </c>
      <c r="E11" s="174">
        <v>8681.2429687322001</v>
      </c>
      <c r="F11" s="174">
        <v>8835.4012053703773</v>
      </c>
      <c r="G11" s="174">
        <v>9627.1349142365198</v>
      </c>
      <c r="H11" s="174">
        <v>11159.926888054448</v>
      </c>
      <c r="I11" s="174">
        <v>12724.235123418599</v>
      </c>
      <c r="J11" s="174">
        <v>14579.138804373615</v>
      </c>
      <c r="K11" s="174">
        <v>15489.018381019809</v>
      </c>
      <c r="L11" s="174">
        <v>16802.02749949399</v>
      </c>
      <c r="M11" s="175">
        <v>18200.230758912134</v>
      </c>
      <c r="N11" s="174">
        <v>4688.5949139229569</v>
      </c>
      <c r="O11" s="174">
        <v>4764.8147115004476</v>
      </c>
      <c r="P11" s="174">
        <v>4775.2817678638457</v>
      </c>
      <c r="Q11" s="174">
        <v>5137.7194125986916</v>
      </c>
      <c r="R11" s="175">
        <v>19385.176753589662</v>
      </c>
      <c r="S11" s="174">
        <v>5089.5576608798374</v>
      </c>
      <c r="T11" s="174">
        <v>5118.1104847192473</v>
      </c>
      <c r="U11" s="174">
        <v>5426.2133783902636</v>
      </c>
      <c r="V11" s="174">
        <v>5619.9575442148052</v>
      </c>
      <c r="W11" s="175">
        <v>21213.005403783693</v>
      </c>
      <c r="X11" s="174">
        <v>5302.8011896040398</v>
      </c>
      <c r="Y11" s="174">
        <v>5386.1677415844979</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11787.766562160839</v>
      </c>
      <c r="D13" s="176">
        <v>12760.003297345214</v>
      </c>
      <c r="E13" s="176">
        <v>11839.401612856005</v>
      </c>
      <c r="F13" s="176">
        <v>10502.739785605578</v>
      </c>
      <c r="G13" s="176">
        <v>12954.380157115278</v>
      </c>
      <c r="H13" s="176">
        <v>14717.71774845352</v>
      </c>
      <c r="I13" s="176">
        <v>15794.073872910385</v>
      </c>
      <c r="J13" s="176">
        <v>17410.084536016497</v>
      </c>
      <c r="K13" s="176">
        <v>19329.742885460575</v>
      </c>
      <c r="L13" s="176">
        <v>19125.637969660209</v>
      </c>
      <c r="M13" s="177">
        <v>21899.43321216555</v>
      </c>
      <c r="N13" s="176">
        <v>4877.7733680552356</v>
      </c>
      <c r="O13" s="176">
        <v>5523.7842372442647</v>
      </c>
      <c r="P13" s="176">
        <v>5860.5270467725823</v>
      </c>
      <c r="Q13" s="176">
        <v>5656.5669353112798</v>
      </c>
      <c r="R13" s="177">
        <v>23228.503332849381</v>
      </c>
      <c r="S13" s="176">
        <v>5090.8010035038269</v>
      </c>
      <c r="T13" s="176">
        <v>4306.8065293551863</v>
      </c>
      <c r="U13" s="176">
        <v>4074.1710688440944</v>
      </c>
      <c r="V13" s="176">
        <v>4803.1973919657885</v>
      </c>
      <c r="W13" s="177">
        <v>25156.010542340315</v>
      </c>
      <c r="X13" s="176">
        <v>4486.4247942761931</v>
      </c>
      <c r="Y13" s="176">
        <v>4500.9134982649821</v>
      </c>
      <c r="Z13" s="176">
        <v>5371.5859624446311</v>
      </c>
      <c r="AA13" s="176">
        <v>6405.7254761800159</v>
      </c>
      <c r="AB13" s="177">
        <v>27117.893244317704</v>
      </c>
      <c r="AC13" s="177">
        <v>28903.717606879727</v>
      </c>
      <c r="AE13" s="176">
        <f>INDEX(C13:AD13,1,MATCH(AE$2,$C$2:$AD$2,0))</f>
        <v>25156.010542340315</v>
      </c>
      <c r="AF13" s="481">
        <f>+AF3*AF14</f>
        <v>27007.188761977526</v>
      </c>
      <c r="AG13" s="481">
        <f>+AG3*AG14</f>
        <v>28829.417802125674</v>
      </c>
      <c r="AI13" s="245">
        <f>+AF13/AB13-1</f>
        <v>-4.0823408124955884E-3</v>
      </c>
      <c r="AJ13" s="245">
        <f>+AG13/AC13-1</f>
        <v>-2.5705968264915224E-3</v>
      </c>
    </row>
    <row r="14" spans="1:37" s="234" customFormat="1" ht="12.75" customHeight="1">
      <c r="A14" s="278"/>
      <c r="B14" s="458" t="s">
        <v>57</v>
      </c>
      <c r="C14" s="386">
        <v>0.2222257924714649</v>
      </c>
      <c r="D14" s="386">
        <v>0.25985869064054201</v>
      </c>
      <c r="E14" s="386">
        <v>0.24878543167688352</v>
      </c>
      <c r="F14" s="386">
        <v>0.23649507122662267</v>
      </c>
      <c r="G14" s="386">
        <v>0.26389227504571439</v>
      </c>
      <c r="H14" s="386">
        <v>0.26379780373372108</v>
      </c>
      <c r="I14" s="386">
        <v>0.25357731295355845</v>
      </c>
      <c r="J14" s="386">
        <v>0.25402176548320698</v>
      </c>
      <c r="K14" s="386">
        <v>0.2611548207391533</v>
      </c>
      <c r="L14" s="386">
        <v>0.24666316175840808</v>
      </c>
      <c r="M14" s="459">
        <v>0.25759107169380197</v>
      </c>
      <c r="N14" s="386">
        <v>0.22586058642444654</v>
      </c>
      <c r="O14" s="386">
        <v>0.23410999055394538</v>
      </c>
      <c r="P14" s="386">
        <v>0.24521257206227384</v>
      </c>
      <c r="Q14" s="386">
        <v>0.23420315763769395</v>
      </c>
      <c r="R14" s="459">
        <v>0.24356561444258137</v>
      </c>
      <c r="S14" s="386">
        <v>0.22807303676863327</v>
      </c>
      <c r="T14" s="386">
        <v>0.20683847459904209</v>
      </c>
      <c r="U14" s="386">
        <v>0.19775541907391414</v>
      </c>
      <c r="V14" s="386">
        <v>0.20892671703058063</v>
      </c>
      <c r="W14" s="459">
        <v>0.24497295260697333</v>
      </c>
      <c r="X14" s="386">
        <v>0.21905510133370568</v>
      </c>
      <c r="Y14" s="386">
        <v>0.20873240686601754</v>
      </c>
      <c r="Z14" s="386">
        <v>0.23032314080800415</v>
      </c>
      <c r="AA14" s="386">
        <v>0.22697303014122719</v>
      </c>
      <c r="AB14" s="459">
        <v>0.25145553610757954</v>
      </c>
      <c r="AC14" s="459">
        <f>+AC13/AC3</f>
        <v>0.25318447773942271</v>
      </c>
      <c r="AE14" s="386">
        <f>INDEX(C14:AD14,1,MATCH(AE$2,$C$2:$AD$2,0))</f>
        <v>0.24497295260697333</v>
      </c>
      <c r="AF14" s="476">
        <v>0.25</v>
      </c>
      <c r="AG14" s="476">
        <v>0.252</v>
      </c>
    </row>
    <row r="15" spans="1:37" s="187" customFormat="1" ht="12.75" customHeight="1">
      <c r="A15" s="313"/>
      <c r="B15" s="458" t="s">
        <v>56</v>
      </c>
      <c r="C15" s="384"/>
      <c r="D15" s="384">
        <f t="shared" ref="D15:M15" si="5">+(D13-C13)/(D$3-C$3)</f>
        <v>-0.21225347234086747</v>
      </c>
      <c r="E15" s="384">
        <f t="shared" si="5"/>
        <v>0.60773105343813105</v>
      </c>
      <c r="F15" s="384">
        <f t="shared" si="5"/>
        <v>0.42048826790924537</v>
      </c>
      <c r="G15" s="384">
        <f t="shared" si="5"/>
        <v>0.52389065219503661</v>
      </c>
      <c r="H15" s="384">
        <f t="shared" si="5"/>
        <v>0.26310583746421318</v>
      </c>
      <c r="I15" s="384">
        <f t="shared" si="5"/>
        <v>0.1657620286016421</v>
      </c>
      <c r="J15" s="384">
        <f t="shared" si="5"/>
        <v>0.25844907527990407</v>
      </c>
      <c r="K15" s="384">
        <f t="shared" si="5"/>
        <v>0.35038922769709624</v>
      </c>
      <c r="L15" s="384">
        <f t="shared" si="5"/>
        <v>-5.7966901956673353E-2</v>
      </c>
      <c r="M15" s="385">
        <f t="shared" si="5"/>
        <v>0.3708876211354124</v>
      </c>
      <c r="N15" s="384"/>
      <c r="O15" s="384"/>
      <c r="P15" s="384"/>
      <c r="Q15" s="384"/>
      <c r="R15" s="385">
        <f t="shared" ref="R15:AB15" si="6">+(R13-M13)/(R$3-M$3)</f>
        <v>0.12838414758799016</v>
      </c>
      <c r="S15" s="384">
        <f t="shared" si="6"/>
        <v>0.10728404341209544</v>
      </c>
      <c r="T15" s="384">
        <f t="shared" si="6"/>
        <v>-0.64389780178074896</v>
      </c>
      <c r="U15" s="384">
        <f t="shared" si="6"/>
        <v>-0.91743963822225094</v>
      </c>
      <c r="V15" s="384">
        <f t="shared" si="6"/>
        <v>-0.43739672981742517</v>
      </c>
      <c r="W15" s="385">
        <f t="shared" si="6"/>
        <v>0.26330753366118842</v>
      </c>
      <c r="X15" s="384">
        <f t="shared" si="6"/>
        <v>-0.40407825029351735</v>
      </c>
      <c r="Y15" s="384">
        <f t="shared" si="6"/>
        <v>0.13046651118540051</v>
      </c>
      <c r="Z15" s="384">
        <f t="shared" si="6"/>
        <v>0.77337262304839038</v>
      </c>
      <c r="AA15" s="384">
        <f t="shared" si="6"/>
        <v>1.5438925245323618</v>
      </c>
      <c r="AB15" s="385">
        <f t="shared" si="6"/>
        <v>0.38059626571357513</v>
      </c>
      <c r="AC15" s="385">
        <f>+(AC13-AB13)/(AC$3-AB$3)</f>
        <v>0.28270088558619416</v>
      </c>
      <c r="AD15" s="311"/>
      <c r="AE15" s="384">
        <f>INDEX(C15:AD15,1,MATCH(AE$2,$C$2:$AD$2,0))</f>
        <v>0.26330753366118842</v>
      </c>
      <c r="AF15" s="384">
        <f>+(AF13-AE13)/(AF$3-AE$3)</f>
        <v>0.34667398832743584</v>
      </c>
      <c r="AG15" s="384">
        <f>+(AG13-AF13)/(AG$3-AF$3)</f>
        <v>0.2858983050847459</v>
      </c>
      <c r="AH15" s="311"/>
      <c r="AI15" s="311"/>
      <c r="AJ15" s="311"/>
      <c r="AK15" s="311"/>
    </row>
    <row r="16" spans="1:37" ht="12.75" customHeight="1">
      <c r="M16" s="185"/>
      <c r="R16" s="185"/>
      <c r="W16" s="185"/>
      <c r="AB16" s="185"/>
      <c r="AC16" s="185"/>
    </row>
    <row r="17" spans="1:37" ht="12.75" customHeight="1">
      <c r="A17" s="286"/>
      <c r="B17" s="168" t="s">
        <v>35</v>
      </c>
      <c r="C17" s="174">
        <v>5922.5704141313681</v>
      </c>
      <c r="D17" s="174">
        <v>6876.5904431848767</v>
      </c>
      <c r="E17" s="174">
        <v>7015.0597485347716</v>
      </c>
      <c r="F17" s="174">
        <v>7288.8478046751088</v>
      </c>
      <c r="G17" s="174">
        <v>7714.3044354215663</v>
      </c>
      <c r="H17" s="174">
        <v>8247.6771158179745</v>
      </c>
      <c r="I17" s="174">
        <v>8802.9954897414354</v>
      </c>
      <c r="J17" s="174">
        <v>8792.9051801802525</v>
      </c>
      <c r="K17" s="174">
        <v>8922.0675073018374</v>
      </c>
      <c r="L17" s="174">
        <v>8877.015024934848</v>
      </c>
      <c r="M17" s="175">
        <v>9101.1371417967093</v>
      </c>
      <c r="N17" s="174">
        <v>2242.4443448251582</v>
      </c>
      <c r="O17" s="174">
        <v>2277.8973593383485</v>
      </c>
      <c r="P17" s="174">
        <v>2265.0735178338855</v>
      </c>
      <c r="Q17" s="174">
        <v>2324.7750801875432</v>
      </c>
      <c r="R17" s="175">
        <v>9100.2094220727431</v>
      </c>
      <c r="S17" s="174">
        <v>2345.6825593666022</v>
      </c>
      <c r="T17" s="174">
        <v>2379.5201111004285</v>
      </c>
      <c r="U17" s="174">
        <v>2401.9827492301661</v>
      </c>
      <c r="V17" s="174">
        <v>2420.870377937837</v>
      </c>
      <c r="W17" s="175">
        <v>9551.8012630811609</v>
      </c>
      <c r="X17" s="174">
        <v>2433.108513477508</v>
      </c>
      <c r="Y17" s="174">
        <v>2401.4374946621479</v>
      </c>
      <c r="Z17" s="174"/>
      <c r="AA17" s="174"/>
      <c r="AB17" s="175"/>
      <c r="AC17" s="175"/>
      <c r="AE17" s="174">
        <f>INDEX(C17:AD17,1,MATCH(AE$2,$C$2:$AD$2,0))</f>
        <v>9551.8012630811609</v>
      </c>
      <c r="AF17" s="174">
        <f>+AF51*AF18</f>
        <v>9729.9062037620188</v>
      </c>
      <c r="AG17" s="174">
        <f>+AG51*AG18</f>
        <v>9729.9062037620188</v>
      </c>
    </row>
    <row r="18" spans="1:37" s="187" customFormat="1" ht="12.75" customHeight="1">
      <c r="A18" s="313"/>
      <c r="B18" s="458" t="s">
        <v>55</v>
      </c>
      <c r="C18" s="384">
        <v>5.824421637180105E-2</v>
      </c>
      <c r="D18" s="384">
        <v>5.290051119597626E-2</v>
      </c>
      <c r="E18" s="384">
        <v>4.9518553094388004E-2</v>
      </c>
      <c r="F18" s="384">
        <v>5.2084628877328565E-2</v>
      </c>
      <c r="G18" s="384">
        <v>5.6126080825731436E-2</v>
      </c>
      <c r="H18" s="384">
        <v>5.4317920698388644E-2</v>
      </c>
      <c r="I18" s="384">
        <v>5.0981559989599808E-2</v>
      </c>
      <c r="J18" s="384">
        <v>4.5712463447081332E-2</v>
      </c>
      <c r="K18" s="384">
        <v>4.3424224858200619E-2</v>
      </c>
      <c r="L18" s="384">
        <v>4.0256163657247164E-2</v>
      </c>
      <c r="M18" s="385">
        <v>3.9443102355603547E-2</v>
      </c>
      <c r="N18" s="384">
        <v>3.8977941819468891E-2</v>
      </c>
      <c r="O18" s="384">
        <v>3.8907470551075504E-2</v>
      </c>
      <c r="P18" s="384">
        <v>3.8261328222998214E-2</v>
      </c>
      <c r="Q18" s="384">
        <v>3.875027884181078E-2</v>
      </c>
      <c r="R18" s="385">
        <v>3.8675676143255802E-2</v>
      </c>
      <c r="S18" s="384">
        <v>3.8508417948245215E-2</v>
      </c>
      <c r="T18" s="384">
        <v>3.8716289595888131E-2</v>
      </c>
      <c r="U18" s="384">
        <v>3.8640969734096919E-2</v>
      </c>
      <c r="V18" s="384">
        <v>3.8818000530763487E-2</v>
      </c>
      <c r="W18" s="385">
        <v>3.8686939345297863E-2</v>
      </c>
      <c r="X18" s="384">
        <v>3.7162213025287882E-2</v>
      </c>
      <c r="Y18" s="384">
        <v>3.4633775576710636E-2</v>
      </c>
      <c r="Z18" s="384"/>
      <c r="AA18" s="384"/>
      <c r="AB18" s="385"/>
      <c r="AC18" s="385"/>
      <c r="AD18" s="311"/>
      <c r="AE18" s="384">
        <f>+AE17/AE51</f>
        <v>3.8686939345297863E-2</v>
      </c>
      <c r="AF18" s="476">
        <v>3.5000000000000003E-2</v>
      </c>
      <c r="AG18" s="476">
        <f>+AF18</f>
        <v>3.5000000000000003E-2</v>
      </c>
      <c r="AH18" s="311"/>
      <c r="AI18" s="311"/>
      <c r="AJ18" s="311"/>
      <c r="AK18" s="311"/>
    </row>
    <row r="19" spans="1:37" ht="12.75" customHeight="1">
      <c r="A19" s="286"/>
      <c r="B19" s="168" t="s">
        <v>34</v>
      </c>
      <c r="C19" s="174">
        <v>533.00009206663231</v>
      </c>
      <c r="D19" s="174">
        <v>471.10694801079217</v>
      </c>
      <c r="E19" s="174">
        <v>372.24984846007635</v>
      </c>
      <c r="F19" s="174">
        <v>303.22104195174347</v>
      </c>
      <c r="G19" s="174">
        <v>284.85966910977095</v>
      </c>
      <c r="H19" s="174">
        <v>223.50955150563851</v>
      </c>
      <c r="I19" s="174">
        <v>398.62013946232753</v>
      </c>
      <c r="J19" s="174">
        <v>258.47318273005919</v>
      </c>
      <c r="K19" s="174">
        <v>160.41521015516429</v>
      </c>
      <c r="L19" s="174">
        <v>205.96604816714989</v>
      </c>
      <c r="M19" s="175">
        <v>276.99025741624484</v>
      </c>
      <c r="N19" s="174">
        <v>61.976929047504335</v>
      </c>
      <c r="O19" s="174">
        <v>63.869365585663303</v>
      </c>
      <c r="P19" s="174">
        <v>87.006901793335103</v>
      </c>
      <c r="Q19" s="174">
        <v>72.666563890622797</v>
      </c>
      <c r="R19" s="175">
        <v>284.51430709542956</v>
      </c>
      <c r="S19" s="174">
        <v>81.537805826457614</v>
      </c>
      <c r="T19" s="174">
        <v>84.136064599249394</v>
      </c>
      <c r="U19" s="174">
        <v>82.801570140517583</v>
      </c>
      <c r="V19" s="174">
        <v>83.919261974244179</v>
      </c>
      <c r="W19" s="175">
        <v>307.85667328569173</v>
      </c>
      <c r="X19" s="174">
        <v>84.533348887549877</v>
      </c>
      <c r="Y19" s="174">
        <v>77.010876516045286</v>
      </c>
      <c r="Z19" s="174"/>
      <c r="AA19" s="174"/>
      <c r="AB19" s="175"/>
      <c r="AC19" s="175"/>
      <c r="AE19" s="174">
        <f>INDEX(C19:AD19,1,MATCH(AE$2,$C$2:$AD$2,0))</f>
        <v>307.85667328569173</v>
      </c>
      <c r="AF19" s="174">
        <f>+AF20*AF52</f>
        <v>343.91844608495546</v>
      </c>
      <c r="AG19" s="174">
        <f>+AG20*AG52</f>
        <v>343.91844608495546</v>
      </c>
    </row>
    <row r="20" spans="1:37" s="187" customFormat="1" ht="12.75" customHeight="1">
      <c r="A20" s="313"/>
      <c r="B20" s="458" t="s">
        <v>54</v>
      </c>
      <c r="C20" s="384">
        <v>0.10445326955378192</v>
      </c>
      <c r="D20" s="384">
        <v>5.5390717592972524E-2</v>
      </c>
      <c r="E20" s="384">
        <v>4.2837445613513547E-2</v>
      </c>
      <c r="F20" s="384">
        <v>2.2269872229524788E-2</v>
      </c>
      <c r="G20" s="384">
        <v>2.1866898502524504E-2</v>
      </c>
      <c r="H20" s="384">
        <v>2.0083756632179848E-2</v>
      </c>
      <c r="I20" s="384">
        <v>3.2570993362063802E-2</v>
      </c>
      <c r="J20" s="384">
        <v>2.0083257144091881E-2</v>
      </c>
      <c r="K20" s="384">
        <v>1.415350956620441E-2</v>
      </c>
      <c r="L20" s="384">
        <v>1.8585343040575963E-2</v>
      </c>
      <c r="M20" s="385">
        <v>2.5281165148158539E-2</v>
      </c>
      <c r="N20" s="384">
        <v>1.9935168777050892E-2</v>
      </c>
      <c r="O20" s="384">
        <v>2.0040338587326824E-2</v>
      </c>
      <c r="P20" s="384">
        <v>2.3317144643013179E-2</v>
      </c>
      <c r="Q20" s="384">
        <v>1.8434921275302583E-2</v>
      </c>
      <c r="R20" s="385">
        <v>2.0373428668030897E-2</v>
      </c>
      <c r="S20" s="384">
        <v>2.5858861317742822E-2</v>
      </c>
      <c r="T20" s="384">
        <v>2.8812151714139013E-2</v>
      </c>
      <c r="U20" s="384">
        <v>3.0167131260065105E-2</v>
      </c>
      <c r="V20" s="384">
        <v>3.1729707737335133E-2</v>
      </c>
      <c r="W20" s="385">
        <v>2.6854332193305297E-2</v>
      </c>
      <c r="X20" s="384">
        <v>3.2089227143368197E-2</v>
      </c>
      <c r="Y20" s="384">
        <v>2.7730975619600876E-2</v>
      </c>
      <c r="Z20" s="384"/>
      <c r="AA20" s="384"/>
      <c r="AB20" s="385"/>
      <c r="AC20" s="385"/>
      <c r="AD20" s="311"/>
      <c r="AE20" s="384">
        <f>+AE19/AE52</f>
        <v>2.6854332193305297E-2</v>
      </c>
      <c r="AF20" s="476">
        <v>0.03</v>
      </c>
      <c r="AG20" s="476">
        <f>+AF20</f>
        <v>0.03</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-1294.8397494213432</v>
      </c>
      <c r="D22" s="479">
        <f t="shared" si="7"/>
        <v>-1603.2674459521249</v>
      </c>
      <c r="E22" s="479">
        <f t="shared" si="7"/>
        <v>-811.99400799423165</v>
      </c>
      <c r="F22" s="479">
        <f t="shared" si="7"/>
        <v>-1789.5953548721536</v>
      </c>
      <c r="G22" s="479">
        <f t="shared" si="7"/>
        <v>-1051.3945175972567</v>
      </c>
      <c r="H22" s="485">
        <f t="shared" si="7"/>
        <v>-276.82616050271372</v>
      </c>
      <c r="I22" s="485">
        <f t="shared" si="7"/>
        <v>1265.3515859967993</v>
      </c>
      <c r="J22" s="485">
        <f t="shared" si="7"/>
        <v>543.17239290026555</v>
      </c>
      <c r="K22" s="485">
        <f t="shared" si="7"/>
        <v>1720.4984932005445</v>
      </c>
      <c r="L22" s="485">
        <f t="shared" si="7"/>
        <v>3459.1958152606276</v>
      </c>
      <c r="M22" s="486">
        <f t="shared" si="7"/>
        <v>6947.1234790404924</v>
      </c>
      <c r="N22" s="485">
        <f t="shared" si="7"/>
        <v>377.33767726534052</v>
      </c>
      <c r="O22" s="485">
        <f t="shared" si="7"/>
        <v>371.8499090039063</v>
      </c>
      <c r="P22" s="485">
        <f t="shared" si="7"/>
        <v>530.07047050592473</v>
      </c>
      <c r="Q22" s="485">
        <f t="shared" si="7"/>
        <v>541.58151259293845</v>
      </c>
      <c r="R22" s="486">
        <f t="shared" si="7"/>
        <v>2947.1109244266827</v>
      </c>
      <c r="S22" s="485">
        <f t="shared" si="7"/>
        <v>-420.91991136902607</v>
      </c>
      <c r="T22" s="485">
        <f t="shared" si="7"/>
        <v>758.53387493976697</v>
      </c>
      <c r="U22" s="485">
        <f t="shared" si="7"/>
        <v>1281.6574813833486</v>
      </c>
      <c r="V22" s="485">
        <f t="shared" si="7"/>
        <v>286.7857864777734</v>
      </c>
      <c r="W22" s="486">
        <f t="shared" si="7"/>
        <v>5284.2501549541012</v>
      </c>
      <c r="X22" s="485">
        <f t="shared" si="7"/>
        <v>-340.81959674548784</v>
      </c>
      <c r="Y22" s="485">
        <f t="shared" si="7"/>
        <v>2427.1177582923674</v>
      </c>
      <c r="Z22" s="485"/>
      <c r="AA22" s="485"/>
      <c r="AB22" s="486"/>
      <c r="AC22" s="486"/>
      <c r="AE22" s="479">
        <f>INDEX(C22:AD22,1,MATCH(AE$2,$C$2:$AD$2,0))</f>
        <v>5284.2501549541012</v>
      </c>
      <c r="AF22" s="484">
        <v>1000</v>
      </c>
      <c r="AG22" s="484">
        <v>700</v>
      </c>
    </row>
    <row r="23" spans="1:37" ht="12.75" customHeight="1">
      <c r="H23" s="187"/>
      <c r="I23" s="187"/>
      <c r="J23" s="187"/>
      <c r="K23" s="187"/>
      <c r="L23" s="187"/>
      <c r="M23" s="471"/>
      <c r="N23" s="187"/>
      <c r="O23" s="187"/>
      <c r="P23" s="187"/>
      <c r="Q23" s="187"/>
      <c r="R23" s="471"/>
      <c r="S23" s="187"/>
      <c r="T23" s="187"/>
      <c r="U23" s="187"/>
      <c r="V23" s="187"/>
      <c r="W23" s="471"/>
      <c r="X23" s="187"/>
      <c r="Y23" s="187"/>
      <c r="Z23" s="187"/>
      <c r="AA23" s="187"/>
      <c r="AB23" s="471"/>
      <c r="AC23" s="471"/>
    </row>
    <row r="24" spans="1:37" s="171" customFormat="1" ht="12.75" customHeight="1">
      <c r="A24" s="286"/>
      <c r="B24" s="178" t="s">
        <v>33</v>
      </c>
      <c r="C24" s="176">
        <v>5103.3564906747606</v>
      </c>
      <c r="D24" s="176">
        <v>4751.2523562190045</v>
      </c>
      <c r="E24" s="176">
        <v>4384.5977047870783</v>
      </c>
      <c r="F24" s="176">
        <v>1727.5176680100585</v>
      </c>
      <c r="G24" s="176">
        <v>4473.540873206226</v>
      </c>
      <c r="H24" s="176">
        <v>6416.7240236384705</v>
      </c>
      <c r="I24" s="176">
        <v>8655.0501086280765</v>
      </c>
      <c r="J24" s="176">
        <v>9418.8249314665682</v>
      </c>
      <c r="K24" s="176">
        <v>12288.589081514447</v>
      </c>
      <c r="L24" s="176">
        <v>13913.784808153137</v>
      </c>
      <c r="M24" s="177">
        <v>20022.409806825577</v>
      </c>
      <c r="N24" s="176">
        <v>3074.6436295429221</v>
      </c>
      <c r="O24" s="176">
        <v>3681.6061524954857</v>
      </c>
      <c r="P24" s="176">
        <v>4212.5309012379566</v>
      </c>
      <c r="Q24" s="176">
        <v>3946.0399316072981</v>
      </c>
      <c r="R24" s="177">
        <v>17359.91914229875</v>
      </c>
      <c r="S24" s="176">
        <v>2405.7363385946564</v>
      </c>
      <c r="T24" s="176">
        <v>2769.9563577937743</v>
      </c>
      <c r="U24" s="176">
        <v>3036.6473711377944</v>
      </c>
      <c r="V24" s="176">
        <v>2753.0320624799692</v>
      </c>
      <c r="W24" s="177">
        <v>21196.316107498948</v>
      </c>
      <c r="X24" s="176">
        <v>1797.0300329407471</v>
      </c>
      <c r="Y24" s="176">
        <v>4603.6046384112469</v>
      </c>
      <c r="Z24" s="176">
        <v>2803.3332760135245</v>
      </c>
      <c r="AA24" s="176">
        <v>3944.2384676291813</v>
      </c>
      <c r="AB24" s="177">
        <v>18583.571511000238</v>
      </c>
      <c r="AC24" s="177">
        <v>20161.000811928858</v>
      </c>
      <c r="AE24" s="176">
        <f>INDEX(C24:AD24,1,MATCH(AE$2,$C$2:$AD$2,0))</f>
        <v>21196.316107498948</v>
      </c>
      <c r="AF24" s="176">
        <f>+AF13-AF17+AF19+AF22</f>
        <v>18621.201004300459</v>
      </c>
      <c r="AG24" s="176">
        <f>+AG13-AG17+AG19+AG22</f>
        <v>20143.430044448611</v>
      </c>
      <c r="AI24" s="245">
        <f>+AF24/AB24-1</f>
        <v>2.0248795167250311E-3</v>
      </c>
      <c r="AJ24" s="245">
        <f>+AG24/AC24-1</f>
        <v>-8.7152258184775011E-4</v>
      </c>
    </row>
    <row r="25" spans="1:37" s="234" customFormat="1" ht="12.75" customHeight="1">
      <c r="A25" s="278"/>
      <c r="B25" s="458" t="s">
        <v>52</v>
      </c>
      <c r="C25" s="386">
        <v>0.1162700827949379</v>
      </c>
      <c r="D25" s="386">
        <v>0.10937522012735865</v>
      </c>
      <c r="E25" s="386">
        <v>9.2778820354724248E-2</v>
      </c>
      <c r="F25" s="386">
        <v>3.8899317919046328E-2</v>
      </c>
      <c r="G25" s="386">
        <v>9.1130016582998546E-2</v>
      </c>
      <c r="H25" s="386">
        <v>0.11501224126812042</v>
      </c>
      <c r="I25" s="386">
        <v>0.13895872386595898</v>
      </c>
      <c r="J25" s="386">
        <v>0.13742532570239993</v>
      </c>
      <c r="K25" s="386">
        <v>0.16602519225094983</v>
      </c>
      <c r="L25" s="386">
        <v>0.17944594362026045</v>
      </c>
      <c r="M25" s="459">
        <v>0.23551267058215689</v>
      </c>
      <c r="N25" s="386">
        <v>0.14938869807245109</v>
      </c>
      <c r="O25" s="386">
        <v>0.16212869333380037</v>
      </c>
      <c r="P25" s="386">
        <v>0.17625812984742156</v>
      </c>
      <c r="Q25" s="386">
        <v>0.16858116495333619</v>
      </c>
      <c r="R25" s="459">
        <v>0.18202978091093625</v>
      </c>
      <c r="S25" s="386">
        <v>0.12947379431010944</v>
      </c>
      <c r="T25" s="386">
        <v>0.13703787857305985</v>
      </c>
      <c r="U25" s="386">
        <v>0.14811479739509395</v>
      </c>
      <c r="V25" s="386">
        <v>0.13500571096502126</v>
      </c>
      <c r="W25" s="459">
        <v>0.20641286234576742</v>
      </c>
      <c r="X25" s="386">
        <v>0.10492992750345707</v>
      </c>
      <c r="Y25" s="386">
        <v>0.25866722196852993</v>
      </c>
      <c r="Z25" s="386">
        <v>0.15363546469415459</v>
      </c>
      <c r="AA25" s="386">
        <v>0.15463374673872582</v>
      </c>
      <c r="AB25" s="459">
        <v>0.17231950487419509</v>
      </c>
      <c r="AC25" s="459">
        <f>+AC24/AC$3</f>
        <v>0.17660193511084235</v>
      </c>
      <c r="AE25" s="384">
        <f>INDEX(C25:AD25,1,MATCH(AE$2,$C$2:$AD$2,0))</f>
        <v>0.20641286234576742</v>
      </c>
      <c r="AF25" s="384">
        <f>+AF24/AF$3</f>
        <v>0.17237263352745358</v>
      </c>
      <c r="AG25" s="384">
        <f>+AG24/AG$3</f>
        <v>0.17607516065852608</v>
      </c>
    </row>
    <row r="26" spans="1:37" ht="12.75" customHeight="1">
      <c r="I26" s="189"/>
      <c r="J26" s="189"/>
      <c r="K26" s="189"/>
      <c r="L26" s="189"/>
      <c r="M26" s="457"/>
      <c r="N26" s="189"/>
      <c r="O26" s="189"/>
      <c r="P26" s="189"/>
      <c r="Q26" s="189"/>
      <c r="R26" s="457"/>
      <c r="S26" s="189"/>
      <c r="T26" s="189"/>
      <c r="U26" s="189"/>
      <c r="V26" s="189"/>
      <c r="W26" s="457"/>
      <c r="X26" s="189"/>
      <c r="Y26" s="189"/>
      <c r="Z26" s="189"/>
      <c r="AA26" s="189"/>
      <c r="AB26" s="457"/>
      <c r="AC26" s="457"/>
    </row>
    <row r="27" spans="1:37" ht="12.75" customHeight="1">
      <c r="B27" s="168" t="s">
        <v>100</v>
      </c>
      <c r="C27" s="477"/>
      <c r="D27" s="477"/>
      <c r="E27" s="477"/>
      <c r="F27" s="477"/>
      <c r="G27" s="477"/>
      <c r="H27" s="477"/>
      <c r="I27" s="477"/>
      <c r="J27" s="477"/>
      <c r="K27" s="477"/>
      <c r="L27" s="477"/>
      <c r="M27" s="478"/>
      <c r="N27" s="477"/>
      <c r="O27" s="477"/>
      <c r="P27" s="477"/>
      <c r="Q27" s="477"/>
      <c r="R27" s="478"/>
      <c r="S27" s="477"/>
      <c r="T27" s="477"/>
      <c r="U27" s="477"/>
      <c r="V27" s="477"/>
      <c r="W27" s="478"/>
      <c r="X27" s="477"/>
      <c r="Y27" s="477"/>
      <c r="Z27" s="477"/>
      <c r="AA27" s="477"/>
      <c r="AB27" s="478"/>
      <c r="AC27" s="478"/>
      <c r="AE27" s="477"/>
      <c r="AF27" s="477"/>
      <c r="AG27" s="477"/>
    </row>
    <row r="28" spans="1:37" s="234" customFormat="1" ht="12.75" customHeight="1">
      <c r="A28" s="278"/>
      <c r="B28" s="458" t="s">
        <v>50</v>
      </c>
      <c r="C28" s="386"/>
      <c r="D28" s="384"/>
      <c r="E28" s="384"/>
      <c r="F28" s="384"/>
      <c r="G28" s="384"/>
      <c r="H28" s="384"/>
      <c r="I28" s="384"/>
      <c r="J28" s="384"/>
      <c r="K28" s="384"/>
      <c r="L28" s="384"/>
      <c r="M28" s="385"/>
      <c r="N28" s="384"/>
      <c r="O28" s="384"/>
      <c r="P28" s="384"/>
      <c r="Q28" s="384"/>
      <c r="R28" s="385"/>
      <c r="S28" s="384"/>
      <c r="T28" s="384"/>
      <c r="U28" s="384"/>
      <c r="V28" s="384"/>
      <c r="W28" s="385"/>
      <c r="X28" s="384"/>
      <c r="Y28" s="384"/>
      <c r="Z28" s="384"/>
      <c r="AA28" s="384"/>
      <c r="AB28" s="385"/>
      <c r="AC28" s="385"/>
      <c r="AE28" s="384"/>
      <c r="AF28" s="476"/>
      <c r="AG28" s="476"/>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559.04628780830251</v>
      </c>
      <c r="D30" s="174">
        <v>563.35461456451389</v>
      </c>
      <c r="E30" s="174">
        <v>378.06186460733647</v>
      </c>
      <c r="F30" s="174">
        <v>90.456849553893278</v>
      </c>
      <c r="G30" s="174">
        <v>238.28700641686828</v>
      </c>
      <c r="H30" s="174">
        <v>404.62973169787426</v>
      </c>
      <c r="I30" s="174">
        <v>520.93290292352845</v>
      </c>
      <c r="J30" s="174">
        <v>510.59911187827134</v>
      </c>
      <c r="K30" s="174">
        <v>867.34685701755598</v>
      </c>
      <c r="L30" s="174">
        <v>921.36854401834933</v>
      </c>
      <c r="M30" s="175">
        <v>977.12861433806688</v>
      </c>
      <c r="N30" s="174">
        <v>143.75323611086955</v>
      </c>
      <c r="O30" s="174">
        <v>224.32718690043407</v>
      </c>
      <c r="P30" s="174">
        <v>209.65648190301889</v>
      </c>
      <c r="Q30" s="174">
        <v>210.48373878316755</v>
      </c>
      <c r="R30" s="175">
        <v>785.83423814130629</v>
      </c>
      <c r="S30" s="174">
        <v>213.9353886667034</v>
      </c>
      <c r="T30" s="174">
        <v>186.20200483314977</v>
      </c>
      <c r="U30" s="174">
        <v>323.26152957865708</v>
      </c>
      <c r="V30" s="174">
        <v>307.01285423860014</v>
      </c>
      <c r="W30" s="175">
        <v>1031.186188066051</v>
      </c>
      <c r="X30" s="174">
        <v>250.66167991087892</v>
      </c>
      <c r="Y30" s="174">
        <v>385.33794280843875</v>
      </c>
      <c r="Z30" s="174"/>
      <c r="AA30" s="174"/>
      <c r="AB30" s="175"/>
      <c r="AC30" s="175"/>
      <c r="AE30" s="174">
        <f>INDEX(C30:AD30,1,MATCH(AE$2,$C$2:$AD$2,0))</f>
        <v>1031.186188066051</v>
      </c>
      <c r="AF30" s="477">
        <f>+AF24*AF31</f>
        <v>1117.2720602580275</v>
      </c>
      <c r="AG30" s="477">
        <f>+AG24*AG31</f>
        <v>1410.0401031114029</v>
      </c>
    </row>
    <row r="31" spans="1:37" s="234" customFormat="1" ht="12.75" customHeight="1">
      <c r="A31" s="278"/>
      <c r="B31" s="458" t="s">
        <v>49</v>
      </c>
      <c r="C31" s="386">
        <f t="shared" ref="C31:Y31" si="8">+C30/C24</f>
        <v>0.10954482384874234</v>
      </c>
      <c r="D31" s="384">
        <f t="shared" si="8"/>
        <v>0.1185697101159294</v>
      </c>
      <c r="E31" s="384">
        <f t="shared" si="8"/>
        <v>8.6224983467598576E-2</v>
      </c>
      <c r="F31" s="384">
        <f t="shared" si="8"/>
        <v>5.2362329618365788E-2</v>
      </c>
      <c r="G31" s="384">
        <f t="shared" si="8"/>
        <v>5.3265861019413441E-2</v>
      </c>
      <c r="H31" s="384">
        <f t="shared" si="8"/>
        <v>6.3058615300777318E-2</v>
      </c>
      <c r="I31" s="384">
        <f t="shared" si="8"/>
        <v>6.0188317385270716E-2</v>
      </c>
      <c r="J31" s="384">
        <f t="shared" si="8"/>
        <v>5.4210489694149988E-2</v>
      </c>
      <c r="K31" s="384">
        <f t="shared" si="8"/>
        <v>7.0581484274894815E-2</v>
      </c>
      <c r="L31" s="384">
        <f t="shared" si="8"/>
        <v>6.6219835704117685E-2</v>
      </c>
      <c r="M31" s="385">
        <f t="shared" si="8"/>
        <v>4.8801748828703265E-2</v>
      </c>
      <c r="N31" s="384">
        <f t="shared" si="8"/>
        <v>4.6754438377705571E-2</v>
      </c>
      <c r="O31" s="384">
        <f t="shared" si="8"/>
        <v>6.0931880708744314E-2</v>
      </c>
      <c r="P31" s="384">
        <f t="shared" si="8"/>
        <v>4.9769719633725687E-2</v>
      </c>
      <c r="Q31" s="384">
        <f t="shared" si="8"/>
        <v>5.3340498938497433E-2</v>
      </c>
      <c r="R31" s="385">
        <f t="shared" si="8"/>
        <v>4.5267160042615752E-2</v>
      </c>
      <c r="S31" s="384">
        <f t="shared" si="8"/>
        <v>8.8927196731657082E-2</v>
      </c>
      <c r="T31" s="384">
        <f t="shared" si="8"/>
        <v>6.7221999476358776E-2</v>
      </c>
      <c r="U31" s="384">
        <f t="shared" si="8"/>
        <v>0.10645343040194191</v>
      </c>
      <c r="V31" s="384">
        <f t="shared" si="8"/>
        <v>0.11151808161726919</v>
      </c>
      <c r="W31" s="385">
        <f t="shared" si="8"/>
        <v>4.8649311646245565E-2</v>
      </c>
      <c r="X31" s="384">
        <f t="shared" si="8"/>
        <v>0.13948663924146221</v>
      </c>
      <c r="Y31" s="384">
        <f t="shared" si="8"/>
        <v>8.3703526491671745E-2</v>
      </c>
      <c r="Z31" s="384"/>
      <c r="AA31" s="384"/>
      <c r="AB31" s="385"/>
      <c r="AC31" s="385"/>
      <c r="AE31" s="384">
        <f>INDEX(C31:AD31,1,MATCH(AE$2,$C$2:$AD$2,0))</f>
        <v>4.8649311646245565E-2</v>
      </c>
      <c r="AF31" s="476">
        <v>0.06</v>
      </c>
      <c r="AG31" s="476">
        <v>7.0000000000000007E-2</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99</v>
      </c>
      <c r="C33" s="174">
        <f t="shared" ref="C33:Y33" si="9">+C35-C24+C30</f>
        <v>1444.2140861001299</v>
      </c>
      <c r="D33" s="174">
        <f t="shared" si="9"/>
        <v>2100.1395353430025</v>
      </c>
      <c r="E33" s="174">
        <f t="shared" si="9"/>
        <v>2676.9647352513803</v>
      </c>
      <c r="F33" s="174">
        <f t="shared" si="9"/>
        <v>660.0529975225254</v>
      </c>
      <c r="G33" s="174">
        <f t="shared" si="9"/>
        <v>465.98202677567042</v>
      </c>
      <c r="H33" s="174">
        <f t="shared" si="9"/>
        <v>1514.7144961460626</v>
      </c>
      <c r="I33" s="174">
        <f t="shared" si="9"/>
        <v>1488.6108657763159</v>
      </c>
      <c r="J33" s="174">
        <f t="shared" si="9"/>
        <v>3140.2207565822282</v>
      </c>
      <c r="K33" s="174">
        <f t="shared" si="9"/>
        <v>1983.6577747392735</v>
      </c>
      <c r="L33" s="174">
        <f t="shared" si="9"/>
        <v>3195.8588374627329</v>
      </c>
      <c r="M33" s="175">
        <f t="shared" si="9"/>
        <v>1944.9988154712585</v>
      </c>
      <c r="N33" s="174">
        <f t="shared" si="9"/>
        <v>1382.600457845572</v>
      </c>
      <c r="O33" s="174">
        <f t="shared" si="9"/>
        <v>1542.0112557295654</v>
      </c>
      <c r="P33" s="174">
        <f t="shared" si="9"/>
        <v>1093.7047320069958</v>
      </c>
      <c r="Q33" s="174">
        <f t="shared" si="9"/>
        <v>542.86207063093389</v>
      </c>
      <c r="R33" s="175">
        <f t="shared" si="9"/>
        <v>2187.0702644596099</v>
      </c>
      <c r="S33" s="174">
        <f t="shared" si="9"/>
        <v>2505.1419459616595</v>
      </c>
      <c r="T33" s="174">
        <f t="shared" si="9"/>
        <v>1953.9166561182983</v>
      </c>
      <c r="U33" s="174">
        <f t="shared" si="9"/>
        <v>2589.3192089061072</v>
      </c>
      <c r="V33" s="174">
        <f t="shared" si="9"/>
        <v>3277.4663552364286</v>
      </c>
      <c r="W33" s="175">
        <f t="shared" si="9"/>
        <v>125.77619782115676</v>
      </c>
      <c r="X33" s="174">
        <f t="shared" si="9"/>
        <v>3002.1347547099467</v>
      </c>
      <c r="Y33" s="174">
        <f t="shared" si="9"/>
        <v>594.77572755004508</v>
      </c>
      <c r="Z33" s="174"/>
      <c r="AA33" s="174"/>
      <c r="AB33" s="175"/>
      <c r="AC33" s="175"/>
      <c r="AE33" s="174">
        <f>INDEX(C33:AD33,1,MATCH(AE$2,$C$2:$AD$2,0))</f>
        <v>125.77619782115676</v>
      </c>
      <c r="AF33" s="475">
        <v>3500</v>
      </c>
      <c r="AG33" s="475"/>
    </row>
    <row r="34" spans="1:36" ht="12.75" customHeight="1">
      <c r="C34" s="189"/>
      <c r="D34" s="189"/>
      <c r="E34" s="189"/>
      <c r="F34" s="189"/>
      <c r="G34" s="189"/>
      <c r="H34" s="189"/>
      <c r="I34" s="189"/>
      <c r="J34" s="189"/>
      <c r="M34" s="185"/>
      <c r="R34" s="185"/>
      <c r="W34" s="185"/>
      <c r="AB34" s="185"/>
      <c r="AC34" s="185"/>
    </row>
    <row r="35" spans="1:36" s="171" customFormat="1" ht="12.75" customHeight="1" thickBot="1">
      <c r="A35" s="286"/>
      <c r="B35" s="173" t="s">
        <v>48</v>
      </c>
      <c r="C35" s="491">
        <f t="shared" ref="C35:Y35" si="10">+C37+C39</f>
        <v>5988.5242889665878</v>
      </c>
      <c r="D35" s="491">
        <f t="shared" si="10"/>
        <v>6288.0372769974929</v>
      </c>
      <c r="E35" s="491">
        <f t="shared" si="10"/>
        <v>6683.5005754311223</v>
      </c>
      <c r="F35" s="491">
        <f t="shared" si="10"/>
        <v>2297.1138159786906</v>
      </c>
      <c r="G35" s="491">
        <f t="shared" si="10"/>
        <v>4701.2358935650282</v>
      </c>
      <c r="H35" s="491">
        <f t="shared" si="10"/>
        <v>7526.8087880866588</v>
      </c>
      <c r="I35" s="491">
        <f t="shared" si="10"/>
        <v>9622.7280714808639</v>
      </c>
      <c r="J35" s="491">
        <f t="shared" si="10"/>
        <v>12048.446576170525</v>
      </c>
      <c r="K35" s="491">
        <f t="shared" si="10"/>
        <v>13404.899999236164</v>
      </c>
      <c r="L35" s="491">
        <f t="shared" si="10"/>
        <v>16188.275101597521</v>
      </c>
      <c r="M35" s="490">
        <f t="shared" si="10"/>
        <v>20990.280007958769</v>
      </c>
      <c r="N35" s="491">
        <f t="shared" si="10"/>
        <v>4313.4908512776246</v>
      </c>
      <c r="O35" s="491">
        <f t="shared" si="10"/>
        <v>4999.2902213246171</v>
      </c>
      <c r="P35" s="491">
        <f t="shared" si="10"/>
        <v>5096.5791513419335</v>
      </c>
      <c r="Q35" s="491">
        <f t="shared" si="10"/>
        <v>4278.4182634550643</v>
      </c>
      <c r="R35" s="490">
        <f t="shared" si="10"/>
        <v>18761.155168617053</v>
      </c>
      <c r="S35" s="491">
        <f t="shared" si="10"/>
        <v>4696.9428958896124</v>
      </c>
      <c r="T35" s="491">
        <f t="shared" si="10"/>
        <v>4537.6710090789229</v>
      </c>
      <c r="U35" s="491">
        <f t="shared" si="10"/>
        <v>5302.7050504652443</v>
      </c>
      <c r="V35" s="491">
        <f t="shared" si="10"/>
        <v>5723.4855634777978</v>
      </c>
      <c r="W35" s="490">
        <f t="shared" si="10"/>
        <v>20290.906117254053</v>
      </c>
      <c r="X35" s="491">
        <f t="shared" si="10"/>
        <v>4548.5031077398153</v>
      </c>
      <c r="Y35" s="491">
        <f t="shared" si="10"/>
        <v>4813.0424231528532</v>
      </c>
      <c r="Z35" s="491"/>
      <c r="AA35" s="491"/>
      <c r="AB35" s="490"/>
      <c r="AC35" s="490"/>
      <c r="AE35" s="170">
        <f>+AE24-AE27-AE30+AE33</f>
        <v>20290.906117254053</v>
      </c>
      <c r="AF35" s="170">
        <f>+AF24-AF27-AF30+AF33</f>
        <v>21003.928944042433</v>
      </c>
      <c r="AG35" s="170">
        <f>+AG24-AG27-AG30+AG33</f>
        <v>18733.389941337209</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697.57162437821478</v>
      </c>
      <c r="D37" s="174">
        <v>665.27991444358702</v>
      </c>
      <c r="E37" s="174">
        <v>662.26183826587112</v>
      </c>
      <c r="F37" s="174">
        <v>673.76185071678867</v>
      </c>
      <c r="G37" s="174">
        <v>684.98951221694369</v>
      </c>
      <c r="H37" s="174">
        <v>734.87580708419387</v>
      </c>
      <c r="I37" s="174">
        <v>740.73206270833521</v>
      </c>
      <c r="J37" s="174">
        <v>635.31545967535931</v>
      </c>
      <c r="K37" s="174">
        <v>747.47704223897222</v>
      </c>
      <c r="L37" s="174">
        <v>811.93691863128538</v>
      </c>
      <c r="M37" s="175">
        <v>863.33931238479306</v>
      </c>
      <c r="N37" s="174">
        <v>205.96815880737481</v>
      </c>
      <c r="O37" s="174">
        <v>164.6525027403685</v>
      </c>
      <c r="P37" s="174">
        <v>188.91984540352621</v>
      </c>
      <c r="Q37" s="174">
        <v>171.47970548082623</v>
      </c>
      <c r="R37" s="175">
        <v>729.63730717608826</v>
      </c>
      <c r="S37" s="174">
        <v>174.55285141225542</v>
      </c>
      <c r="T37" s="174">
        <v>151.50780030224399</v>
      </c>
      <c r="U37" s="174">
        <v>151.47623030912109</v>
      </c>
      <c r="V37" s="174">
        <v>155.43256470669303</v>
      </c>
      <c r="W37" s="175">
        <v>633.86738434874997</v>
      </c>
      <c r="X37" s="174">
        <v>150.86358660946152</v>
      </c>
      <c r="Y37" s="174">
        <v>157.70918714851848</v>
      </c>
      <c r="Z37" s="174"/>
      <c r="AA37" s="174"/>
      <c r="AB37" s="175"/>
      <c r="AC37" s="175"/>
      <c r="AE37" s="174">
        <f>INDEX(C37:AD37,1,MATCH(AE$2,$C$2:$AD$2,0))</f>
        <v>633.86738434874997</v>
      </c>
      <c r="AF37" s="475">
        <f>+AE37</f>
        <v>633.86738434874997</v>
      </c>
      <c r="AG37" s="475">
        <f>+AF37</f>
        <v>633.86738434874997</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5290.9526645883734</v>
      </c>
      <c r="D39" s="170">
        <v>5622.7573625539062</v>
      </c>
      <c r="E39" s="170">
        <v>6021.2387371652512</v>
      </c>
      <c r="F39" s="170">
        <v>1623.351965261902</v>
      </c>
      <c r="G39" s="170">
        <v>4016.2463813480849</v>
      </c>
      <c r="H39" s="170">
        <v>6791.9329810024647</v>
      </c>
      <c r="I39" s="170">
        <v>8881.9960087725285</v>
      </c>
      <c r="J39" s="170">
        <v>11413.131116495166</v>
      </c>
      <c r="K39" s="170">
        <v>12657.422956997192</v>
      </c>
      <c r="L39" s="170">
        <v>15376.338182966236</v>
      </c>
      <c r="M39" s="172">
        <v>20126.940695573976</v>
      </c>
      <c r="N39" s="170">
        <v>4107.5226924702501</v>
      </c>
      <c r="O39" s="170">
        <v>4834.6377185842484</v>
      </c>
      <c r="P39" s="170">
        <v>4907.6593059384077</v>
      </c>
      <c r="Q39" s="170">
        <v>4106.9385579742384</v>
      </c>
      <c r="R39" s="172">
        <v>18031.517861440963</v>
      </c>
      <c r="S39" s="170">
        <v>4522.3900444773572</v>
      </c>
      <c r="T39" s="170">
        <v>4386.1632087766793</v>
      </c>
      <c r="U39" s="170">
        <v>5151.2288201561232</v>
      </c>
      <c r="V39" s="170">
        <v>5568.0529987711043</v>
      </c>
      <c r="W39" s="172">
        <v>19657.038732905305</v>
      </c>
      <c r="X39" s="170">
        <v>4397.6395211303534</v>
      </c>
      <c r="Y39" s="170">
        <v>4655.333236004335</v>
      </c>
      <c r="Z39" s="170">
        <v>5405.6813007165811</v>
      </c>
      <c r="AA39" s="170">
        <v>4232.174180758655</v>
      </c>
      <c r="AB39" s="172">
        <v>20332.818824949063</v>
      </c>
      <c r="AC39" s="172">
        <v>18005.616539534825</v>
      </c>
      <c r="AE39" s="170">
        <f>+AE35-AE37</f>
        <v>19657.038732905305</v>
      </c>
      <c r="AF39" s="170">
        <f>+AF35-AF37</f>
        <v>20370.061559693684</v>
      </c>
      <c r="AG39" s="170">
        <f>+AG35-AG37</f>
        <v>18099.522556988461</v>
      </c>
      <c r="AI39" s="245">
        <f>+AF39/AB39-1</f>
        <v>1.8316562531370817E-3</v>
      </c>
      <c r="AJ39" s="245">
        <f>+AG39/AC39-1</f>
        <v>5.2153736167515063E-3</v>
      </c>
    </row>
    <row r="40" spans="1:36" s="234" customFormat="1" ht="12.75" customHeight="1" thickTop="1">
      <c r="A40" s="278"/>
      <c r="B40" s="458" t="s">
        <v>47</v>
      </c>
      <c r="C40" s="386">
        <v>0.15540006560567232</v>
      </c>
      <c r="D40" s="386">
        <v>0.21469063979593792</v>
      </c>
      <c r="E40" s="386">
        <v>0.20291100109315</v>
      </c>
      <c r="F40" s="386">
        <v>0.2013683653959952</v>
      </c>
      <c r="G40" s="386">
        <v>0.21055224366787148</v>
      </c>
      <c r="H40" s="386">
        <v>0.2644438927965953</v>
      </c>
      <c r="I40" s="386">
        <v>0.28670060141476339</v>
      </c>
      <c r="J40" s="386">
        <v>0.29996180748186529</v>
      </c>
      <c r="K40" s="386">
        <v>0.32802421547331478</v>
      </c>
      <c r="L40" s="386">
        <v>0.35208282913333427</v>
      </c>
      <c r="M40" s="459">
        <v>0.35656924999719508</v>
      </c>
      <c r="N40" s="386">
        <v>0.34606201069385345</v>
      </c>
      <c r="O40" s="386">
        <v>0.3465341030046511</v>
      </c>
      <c r="P40" s="386">
        <v>0.34981364379209967</v>
      </c>
      <c r="Q40" s="386">
        <v>0.33443085215911078</v>
      </c>
      <c r="R40" s="459">
        <v>0.34984339450976987</v>
      </c>
      <c r="S40" s="386">
        <v>0.3517290980189226</v>
      </c>
      <c r="T40" s="386">
        <v>0.35625596275656929</v>
      </c>
      <c r="U40" s="386">
        <v>0.34934402915346335</v>
      </c>
      <c r="V40" s="386">
        <v>0.34708814879328531</v>
      </c>
      <c r="W40" s="459">
        <v>0.35278580333357262</v>
      </c>
      <c r="X40" s="386">
        <v>0.35002770166307107</v>
      </c>
      <c r="Y40" s="386">
        <v>0.34732483347620979</v>
      </c>
      <c r="Z40" s="386">
        <v>0.34517781706334716</v>
      </c>
      <c r="AA40" s="386">
        <v>0.33607077787704676</v>
      </c>
      <c r="AB40" s="459">
        <v>0.34792335472154728</v>
      </c>
      <c r="AC40" s="459">
        <v>0.34741608325276618</v>
      </c>
      <c r="AE40" s="384">
        <f>INDEX(C40:AD40,1,MATCH(AE$2,$C$2:$AD$2,0))</f>
        <v>0.35278580333357262</v>
      </c>
      <c r="AF40" s="384">
        <f>+AF39/AF$3</f>
        <v>0.18856147653150018</v>
      </c>
      <c r="AG40" s="384">
        <f>+AG39/AG$3</f>
        <v>0.15820921933514701</v>
      </c>
    </row>
    <row r="41" spans="1:36">
      <c r="A41" s="168"/>
      <c r="B41" s="458" t="s">
        <v>46</v>
      </c>
      <c r="C41" s="386"/>
      <c r="D41" s="384">
        <v>0.26365702734240415</v>
      </c>
      <c r="E41" s="384">
        <v>-8.4024727072176453E-2</v>
      </c>
      <c r="F41" s="384">
        <v>-7.3892598091645056E-2</v>
      </c>
      <c r="G41" s="384">
        <v>0.15578772524125717</v>
      </c>
      <c r="H41" s="384">
        <v>0.42742402473717744</v>
      </c>
      <c r="I41" s="384">
        <v>0.21034599475649962</v>
      </c>
      <c r="J41" s="384">
        <v>0.15128683410779864</v>
      </c>
      <c r="K41" s="384">
        <v>0.18096771219371521</v>
      </c>
      <c r="L41" s="384">
        <v>0.12440442547373065</v>
      </c>
      <c r="M41" s="385">
        <v>0.110425622675558</v>
      </c>
      <c r="N41" s="384"/>
      <c r="O41" s="384"/>
      <c r="P41" s="384"/>
      <c r="Q41" s="384"/>
      <c r="R41" s="385">
        <v>0.10060878123684036</v>
      </c>
      <c r="S41" s="384">
        <v>0.1058610965332476</v>
      </c>
      <c r="T41" s="384">
        <v>0.11040483466331907</v>
      </c>
      <c r="U41" s="384">
        <v>8.0017942451659607E-2</v>
      </c>
      <c r="V41" s="384">
        <v>0.11809248608254319</v>
      </c>
      <c r="W41" s="385">
        <v>8.5814911544194628E-2</v>
      </c>
      <c r="X41" s="384">
        <v>5.5820425828096099E-2</v>
      </c>
      <c r="Y41" s="384">
        <v>3.1846512338961741E-2</v>
      </c>
      <c r="Z41" s="384">
        <v>5.2205671930217967E-2</v>
      </c>
      <c r="AA41" s="384">
        <v>5.2285565392007349E-3</v>
      </c>
      <c r="AB41" s="385">
        <v>3.5722940900178468E-2</v>
      </c>
      <c r="AC41" s="385">
        <v>5.7032210399932337E-2</v>
      </c>
      <c r="AD41" s="234"/>
      <c r="AE41" s="384">
        <f>INDEX(C41:AD41,1,MATCH(AE$2,$C$2:$AD$2,0))</f>
        <v>8.5814911544194628E-2</v>
      </c>
      <c r="AF41" s="386">
        <f>+AF39/AE39-1</f>
        <v>3.627315571163825E-2</v>
      </c>
      <c r="AG41" s="386">
        <f>+AG39/AF39-1</f>
        <v>-0.11146451354854747</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tr">
        <f t="shared" ref="B43:Y43" si="11">+B11</f>
        <v>D&amp;A</v>
      </c>
      <c r="C43" s="189">
        <f t="shared" si="11"/>
        <v>7650.5594970554193</v>
      </c>
      <c r="D43" s="189">
        <f t="shared" si="11"/>
        <v>8607.1326233028412</v>
      </c>
      <c r="E43" s="189">
        <f t="shared" si="11"/>
        <v>8681.2429687322001</v>
      </c>
      <c r="F43" s="189">
        <f t="shared" si="11"/>
        <v>8835.4012053703773</v>
      </c>
      <c r="G43" s="189">
        <f t="shared" si="11"/>
        <v>9627.1349142365198</v>
      </c>
      <c r="H43" s="189">
        <f t="shared" si="11"/>
        <v>11159.926888054448</v>
      </c>
      <c r="I43" s="189">
        <f t="shared" si="11"/>
        <v>12724.235123418599</v>
      </c>
      <c r="J43" s="189">
        <f t="shared" si="11"/>
        <v>14579.138804373615</v>
      </c>
      <c r="K43" s="189">
        <f t="shared" si="11"/>
        <v>15489.018381019809</v>
      </c>
      <c r="L43" s="189">
        <f t="shared" si="11"/>
        <v>16802.02749949399</v>
      </c>
      <c r="M43" s="457">
        <f t="shared" si="11"/>
        <v>18200.230758912134</v>
      </c>
      <c r="N43" s="189">
        <f t="shared" si="11"/>
        <v>4688.5949139229569</v>
      </c>
      <c r="O43" s="189">
        <f t="shared" si="11"/>
        <v>4764.8147115004476</v>
      </c>
      <c r="P43" s="189">
        <f t="shared" si="11"/>
        <v>4775.2817678638457</v>
      </c>
      <c r="Q43" s="189">
        <f t="shared" si="11"/>
        <v>5137.7194125986916</v>
      </c>
      <c r="R43" s="457">
        <f t="shared" si="11"/>
        <v>19385.176753589662</v>
      </c>
      <c r="S43" s="189">
        <f t="shared" si="11"/>
        <v>5089.5576608798374</v>
      </c>
      <c r="T43" s="189">
        <f t="shared" si="11"/>
        <v>5118.1104847192473</v>
      </c>
      <c r="U43" s="189">
        <f t="shared" si="11"/>
        <v>5426.2133783902636</v>
      </c>
      <c r="V43" s="189">
        <f t="shared" si="11"/>
        <v>5619.9575442148052</v>
      </c>
      <c r="W43" s="457">
        <f t="shared" si="11"/>
        <v>21213.005403783693</v>
      </c>
      <c r="X43" s="189">
        <f t="shared" si="11"/>
        <v>5302.8011896040398</v>
      </c>
      <c r="Y43" s="189">
        <f t="shared" si="11"/>
        <v>5386.1677415844979</v>
      </c>
      <c r="Z43" s="189"/>
      <c r="AA43" s="189"/>
      <c r="AB43" s="480">
        <f>+AF43</f>
        <v>21821.808519677841</v>
      </c>
      <c r="AC43" s="480">
        <f>+AG43</f>
        <v>23109.295222338835</v>
      </c>
      <c r="AE43" s="174">
        <f>INDEX(C43:AD43,1,MATCH(AE$2,$C$2:$AD$2,0))</f>
        <v>21213.005403783693</v>
      </c>
      <c r="AF43" s="477">
        <f>+AF3*AF44</f>
        <v>21821.808519677841</v>
      </c>
      <c r="AG43" s="477">
        <f>+AG3*AG44</f>
        <v>23109.295222338835</v>
      </c>
    </row>
    <row r="44" spans="1:36">
      <c r="A44" s="168"/>
      <c r="B44" s="458" t="s">
        <v>98</v>
      </c>
      <c r="C44" s="384">
        <f t="shared" ref="C44:Y44" si="12">+C43/C3</f>
        <v>0.14251053175790906</v>
      </c>
      <c r="D44" s="384">
        <f t="shared" si="12"/>
        <v>0.17528508116657887</v>
      </c>
      <c r="E44" s="384">
        <f t="shared" si="12"/>
        <v>0.18242195425845956</v>
      </c>
      <c r="F44" s="384">
        <f t="shared" si="12"/>
        <v>0.1989508337856411</v>
      </c>
      <c r="G44" s="384">
        <f t="shared" si="12"/>
        <v>0.19611332258876954</v>
      </c>
      <c r="H44" s="384">
        <f t="shared" si="12"/>
        <v>0.20002858141555296</v>
      </c>
      <c r="I44" s="384">
        <f t="shared" si="12"/>
        <v>0.20429037992027668</v>
      </c>
      <c r="J44" s="384">
        <f t="shared" si="12"/>
        <v>0.21271686364591746</v>
      </c>
      <c r="K44" s="384">
        <f t="shared" si="12"/>
        <v>0.20926464685483562</v>
      </c>
      <c r="L44" s="384">
        <f t="shared" si="12"/>
        <v>0.2166955807461903</v>
      </c>
      <c r="M44" s="385">
        <f t="shared" si="12"/>
        <v>0.21407937369165711</v>
      </c>
      <c r="N44" s="384">
        <f t="shared" si="12"/>
        <v>0.2078923826582304</v>
      </c>
      <c r="O44" s="384">
        <f t="shared" si="12"/>
        <v>0.20194321124627632</v>
      </c>
      <c r="P44" s="384">
        <f t="shared" si="12"/>
        <v>0.1998044058622386</v>
      </c>
      <c r="Q44" s="384">
        <f t="shared" si="12"/>
        <v>0.20360781627671129</v>
      </c>
      <c r="R44" s="385">
        <f t="shared" si="12"/>
        <v>0.20326589360533409</v>
      </c>
      <c r="S44" s="384">
        <f t="shared" si="12"/>
        <v>0.20741000166636628</v>
      </c>
      <c r="T44" s="384">
        <f t="shared" si="12"/>
        <v>0.20082959621772695</v>
      </c>
      <c r="U44" s="384">
        <f t="shared" si="12"/>
        <v>0.20993678206221617</v>
      </c>
      <c r="V44" s="384">
        <f t="shared" si="12"/>
        <v>0.20673443388282642</v>
      </c>
      <c r="W44" s="385">
        <f t="shared" si="12"/>
        <v>0.20657538518224522</v>
      </c>
      <c r="X44" s="384">
        <f t="shared" si="12"/>
        <v>0.20368500569220208</v>
      </c>
      <c r="Y44" s="384">
        <f t="shared" si="12"/>
        <v>0.19969009630711379</v>
      </c>
      <c r="Z44" s="384"/>
      <c r="AA44" s="384"/>
      <c r="AB44" s="489">
        <f>+AB43/AB3</f>
        <v>0.20234663919927967</v>
      </c>
      <c r="AC44" s="489">
        <f>+AC43/AC3</f>
        <v>0.20242776107116917</v>
      </c>
      <c r="AD44" s="234"/>
      <c r="AE44" s="384">
        <f>INDEX(C44:AD44,1,MATCH(AE$2,$C$2:$AD$2,0))</f>
        <v>0.20657538518224522</v>
      </c>
      <c r="AF44" s="488">
        <v>0.20200000000000001</v>
      </c>
      <c r="AG44" s="488">
        <f>+AF44</f>
        <v>0.20200000000000001</v>
      </c>
      <c r="AH44" s="234"/>
      <c r="AI44" s="234"/>
      <c r="AJ44" s="234"/>
    </row>
    <row r="45" spans="1:36" ht="12.75" customHeight="1">
      <c r="B45" s="168" t="s">
        <v>97</v>
      </c>
      <c r="C45" s="174">
        <f t="shared" ref="C45:Y45" si="13">+C39+C43-C47</f>
        <v>4598.9887488327258</v>
      </c>
      <c r="D45" s="174">
        <f t="shared" si="13"/>
        <v>3687.8016494895055</v>
      </c>
      <c r="E45" s="174">
        <f t="shared" si="13"/>
        <v>5046.1894647642421</v>
      </c>
      <c r="F45" s="174">
        <f t="shared" si="13"/>
        <v>1515.9894511285966</v>
      </c>
      <c r="G45" s="174">
        <f t="shared" si="13"/>
        <v>3307.4447588493986</v>
      </c>
      <c r="H45" s="174">
        <f t="shared" si="13"/>
        <v>3198.0957383623027</v>
      </c>
      <c r="I45" s="174">
        <f t="shared" si="13"/>
        <v>3749.0718090227965</v>
      </c>
      <c r="J45" s="174">
        <f t="shared" si="13"/>
        <v>5433.557497539754</v>
      </c>
      <c r="K45" s="174">
        <f t="shared" si="13"/>
        <v>3867.2657617896075</v>
      </c>
      <c r="L45" s="174">
        <f t="shared" si="13"/>
        <v>4878.7532176964305</v>
      </c>
      <c r="M45" s="175">
        <f t="shared" si="13"/>
        <v>8012.9822844993505</v>
      </c>
      <c r="N45" s="174">
        <f t="shared" si="13"/>
        <v>991.38439541946173</v>
      </c>
      <c r="O45" s="174">
        <f t="shared" si="13"/>
        <v>1423.0409436915415</v>
      </c>
      <c r="P45" s="174">
        <f t="shared" si="13"/>
        <v>1322.4712025713779</v>
      </c>
      <c r="Q45" s="174">
        <f t="shared" si="13"/>
        <v>805.82731696645533</v>
      </c>
      <c r="R45" s="175">
        <f t="shared" si="13"/>
        <v>4052.6318184684715</v>
      </c>
      <c r="S45" s="174">
        <f t="shared" si="13"/>
        <v>980.99687852031275</v>
      </c>
      <c r="T45" s="174">
        <f t="shared" si="13"/>
        <v>425.1468488082719</v>
      </c>
      <c r="U45" s="174">
        <f t="shared" si="13"/>
        <v>1547.9847302905255</v>
      </c>
      <c r="V45" s="174">
        <f t="shared" si="13"/>
        <v>1752.6173978654733</v>
      </c>
      <c r="W45" s="175">
        <f t="shared" si="13"/>
        <v>4642.8472424849097</v>
      </c>
      <c r="X45" s="174">
        <f t="shared" si="13"/>
        <v>587.70653344212042</v>
      </c>
      <c r="Y45" s="174">
        <f t="shared" si="13"/>
        <v>673.2356078148332</v>
      </c>
      <c r="Z45" s="174"/>
      <c r="AA45" s="174"/>
      <c r="AB45" s="480">
        <f>+AB39+AB43-AB47</f>
        <v>4633.2884367920342</v>
      </c>
      <c r="AC45" s="480">
        <f>+AC39+AC43-AC47</f>
        <v>1453.647958959984</v>
      </c>
      <c r="AE45" s="174">
        <f>INDEX(C45:AD45,1,MATCH(AE$2,$C$2:$AD$2,0))</f>
        <v>4642.8472424849097</v>
      </c>
      <c r="AF45" s="475">
        <f>+AB45</f>
        <v>4633.2884367920342</v>
      </c>
      <c r="AG45" s="475">
        <f>+AC45</f>
        <v>1453.647958959984</v>
      </c>
    </row>
    <row r="46" spans="1:36" ht="12.75" customHeight="1">
      <c r="C46" s="189"/>
      <c r="D46" s="189"/>
      <c r="E46" s="189"/>
      <c r="F46" s="189"/>
      <c r="G46" s="189"/>
      <c r="H46" s="189"/>
      <c r="I46" s="189"/>
      <c r="J46" s="189"/>
      <c r="K46" s="189"/>
      <c r="L46" s="189"/>
      <c r="M46" s="457"/>
      <c r="N46" s="189"/>
      <c r="O46" s="189"/>
      <c r="P46" s="189"/>
      <c r="Q46" s="189"/>
      <c r="R46" s="457"/>
      <c r="S46" s="189"/>
      <c r="T46" s="189"/>
      <c r="U46" s="189"/>
      <c r="V46" s="189"/>
      <c r="W46" s="457"/>
      <c r="X46" s="189"/>
      <c r="Y46" s="189"/>
      <c r="Z46" s="189"/>
      <c r="AA46" s="189"/>
      <c r="AB46" s="457"/>
      <c r="AC46" s="457"/>
    </row>
    <row r="47" spans="1:36" s="171" customFormat="1" ht="12.75" customHeight="1" thickBot="1">
      <c r="A47" s="286"/>
      <c r="B47" s="173" t="s">
        <v>96</v>
      </c>
      <c r="C47" s="170">
        <v>8342.5234128110678</v>
      </c>
      <c r="D47" s="170">
        <v>10542.088336367242</v>
      </c>
      <c r="E47" s="170">
        <v>9656.2922411332092</v>
      </c>
      <c r="F47" s="170">
        <v>8942.7637195036823</v>
      </c>
      <c r="G47" s="170">
        <v>10335.936536735206</v>
      </c>
      <c r="H47" s="170">
        <v>14753.76413069461</v>
      </c>
      <c r="I47" s="170">
        <v>17857.159323168329</v>
      </c>
      <c r="J47" s="170">
        <v>20558.712423329027</v>
      </c>
      <c r="K47" s="170">
        <v>24279.175576227393</v>
      </c>
      <c r="L47" s="170">
        <v>27299.612464763795</v>
      </c>
      <c r="M47" s="172">
        <v>30314.189169986759</v>
      </c>
      <c r="N47" s="170">
        <v>7804.7332109737454</v>
      </c>
      <c r="O47" s="170">
        <v>8176.4114863931554</v>
      </c>
      <c r="P47" s="170">
        <v>8360.4698712308746</v>
      </c>
      <c r="Q47" s="170">
        <v>8438.8306536064756</v>
      </c>
      <c r="R47" s="172">
        <v>33364.062796562153</v>
      </c>
      <c r="S47" s="170">
        <v>8630.9508268368809</v>
      </c>
      <c r="T47" s="170">
        <v>9079.1268446876547</v>
      </c>
      <c r="U47" s="170">
        <v>9029.4574682558614</v>
      </c>
      <c r="V47" s="170">
        <v>9435.3931451204371</v>
      </c>
      <c r="W47" s="172">
        <v>36227.196894204091</v>
      </c>
      <c r="X47" s="170">
        <v>9112.7341772922737</v>
      </c>
      <c r="Y47" s="170">
        <v>9368.2653697739988</v>
      </c>
      <c r="Z47" s="170">
        <v>9500.8463625514833</v>
      </c>
      <c r="AA47" s="170">
        <v>9484.726631649286</v>
      </c>
      <c r="AB47" s="172">
        <v>37521.33890783487</v>
      </c>
      <c r="AC47" s="172">
        <v>39661.26380291368</v>
      </c>
      <c r="AE47" s="170">
        <f>+AE39+AE43-AE45</f>
        <v>36227.196894204091</v>
      </c>
      <c r="AF47" s="170">
        <f>+AF39+AF43-AF45</f>
        <v>37558.581642579491</v>
      </c>
      <c r="AG47" s="170">
        <f>+AG39+AG43-AG45</f>
        <v>39755.169820367308</v>
      </c>
      <c r="AI47" s="245">
        <f>+AF47/AB47-1</f>
        <v>9.9257478087610984E-4</v>
      </c>
      <c r="AJ47" s="245">
        <f>+AG47/AC47-1</f>
        <v>2.3677010878995208E-3</v>
      </c>
    </row>
    <row r="48" spans="1:36" s="234" customFormat="1" ht="12.75" customHeight="1" thickTop="1">
      <c r="A48" s="278"/>
      <c r="B48" s="458" t="s">
        <v>47</v>
      </c>
      <c r="C48" s="386">
        <v>0.15540006560567232</v>
      </c>
      <c r="D48" s="386">
        <v>0.21469063979593792</v>
      </c>
      <c r="E48" s="386">
        <v>0.20291100109315</v>
      </c>
      <c r="F48" s="386">
        <v>0.2013683653959952</v>
      </c>
      <c r="G48" s="386">
        <v>0.21055224366787148</v>
      </c>
      <c r="H48" s="386">
        <v>0.2644438927965953</v>
      </c>
      <c r="I48" s="386">
        <v>0.28670060141476339</v>
      </c>
      <c r="J48" s="386">
        <v>0.29996180748186529</v>
      </c>
      <c r="K48" s="386">
        <v>0.32802421547331478</v>
      </c>
      <c r="L48" s="386">
        <v>0.35208282913333427</v>
      </c>
      <c r="M48" s="459">
        <v>0.35656924999719508</v>
      </c>
      <c r="N48" s="386">
        <v>0.34606201069385345</v>
      </c>
      <c r="O48" s="386">
        <v>0.3465341030046511</v>
      </c>
      <c r="P48" s="386">
        <v>0.34981364379209967</v>
      </c>
      <c r="Q48" s="386">
        <v>0.33443085215911078</v>
      </c>
      <c r="R48" s="459">
        <v>0.34984339450976987</v>
      </c>
      <c r="S48" s="386">
        <v>0.3517290980189226</v>
      </c>
      <c r="T48" s="386">
        <v>0.35625596275656929</v>
      </c>
      <c r="U48" s="386">
        <v>0.34934402915346335</v>
      </c>
      <c r="V48" s="386">
        <v>0.34708814879328531</v>
      </c>
      <c r="W48" s="459">
        <v>0.35278580333357262</v>
      </c>
      <c r="X48" s="386">
        <v>0.35002770166307107</v>
      </c>
      <c r="Y48" s="386">
        <v>0.34732483347620979</v>
      </c>
      <c r="Z48" s="386">
        <v>0.34517781706334716</v>
      </c>
      <c r="AA48" s="386">
        <v>0.33607077787704676</v>
      </c>
      <c r="AB48" s="459">
        <v>0.34792335472154728</v>
      </c>
      <c r="AC48" s="459">
        <f>+AC47/AC$3</f>
        <v>0.34741608325276618</v>
      </c>
      <c r="AE48" s="384">
        <f>INDEX(C48:AD48,1,MATCH(AE$2,$C$2:$AD$2,0))</f>
        <v>0.35278580333357262</v>
      </c>
      <c r="AF48" s="384">
        <f>+AF47/AF$3</f>
        <v>0.34767207699396779</v>
      </c>
      <c r="AG48" s="384">
        <f>+AG47/AG$3</f>
        <v>0.34750277870661278</v>
      </c>
    </row>
    <row r="49" spans="1:36">
      <c r="A49" s="168"/>
      <c r="B49" s="458" t="s">
        <v>46</v>
      </c>
      <c r="C49" s="386"/>
      <c r="D49" s="384">
        <v>0.26365702734240415</v>
      </c>
      <c r="E49" s="384">
        <v>-8.4024727072176453E-2</v>
      </c>
      <c r="F49" s="384">
        <v>-7.3892598091645056E-2</v>
      </c>
      <c r="G49" s="384">
        <v>0.15578772524125717</v>
      </c>
      <c r="H49" s="384">
        <v>0.42742402473717744</v>
      </c>
      <c r="I49" s="384">
        <v>0.21034599475649962</v>
      </c>
      <c r="J49" s="384">
        <v>0.15128683410779864</v>
      </c>
      <c r="K49" s="384">
        <v>0.18096771219371521</v>
      </c>
      <c r="L49" s="384">
        <v>0.12440442547373065</v>
      </c>
      <c r="M49" s="385">
        <v>0.110425622675558</v>
      </c>
      <c r="N49" s="384"/>
      <c r="O49" s="384"/>
      <c r="P49" s="384"/>
      <c r="Q49" s="384"/>
      <c r="R49" s="385">
        <v>0.10060878123684036</v>
      </c>
      <c r="S49" s="384">
        <v>0.1058610965332476</v>
      </c>
      <c r="T49" s="384">
        <v>0.11040483466331907</v>
      </c>
      <c r="U49" s="384">
        <v>8.0017942451659607E-2</v>
      </c>
      <c r="V49" s="384">
        <v>0.11809248608254319</v>
      </c>
      <c r="W49" s="385">
        <v>8.5814911544194628E-2</v>
      </c>
      <c r="X49" s="384">
        <v>5.5820425828096099E-2</v>
      </c>
      <c r="Y49" s="384">
        <v>3.1846512338961741E-2</v>
      </c>
      <c r="Z49" s="384">
        <v>5.2205671930217967E-2</v>
      </c>
      <c r="AA49" s="384">
        <v>5.2285565392007349E-3</v>
      </c>
      <c r="AB49" s="385">
        <v>3.5722940900178468E-2</v>
      </c>
      <c r="AC49" s="385">
        <v>5.7032210399932337E-2</v>
      </c>
      <c r="AD49" s="234"/>
      <c r="AE49" s="384">
        <f>INDEX(C49:AD49,1,MATCH(AE$2,$C$2:$AD$2,0))</f>
        <v>8.5814911544194628E-2</v>
      </c>
      <c r="AF49" s="386">
        <f>+AF47/AE47-1</f>
        <v>3.675097337129074E-2</v>
      </c>
      <c r="AG49" s="386">
        <f>+AG47/AF47-1</f>
        <v>5.8484321870599709E-2</v>
      </c>
      <c r="AH49" s="234"/>
      <c r="AI49" s="234"/>
      <c r="AJ49" s="234"/>
    </row>
    <row r="50" spans="1:36" ht="12.75" customHeight="1">
      <c r="C50" s="189"/>
      <c r="D50" s="189"/>
      <c r="E50" s="189"/>
      <c r="F50" s="189"/>
      <c r="G50" s="189"/>
      <c r="H50" s="189"/>
      <c r="I50" s="189"/>
      <c r="J50" s="189"/>
      <c r="K50" s="189"/>
      <c r="L50" s="189"/>
      <c r="M50" s="457"/>
      <c r="N50" s="189"/>
      <c r="O50" s="189"/>
      <c r="P50" s="189"/>
      <c r="Q50" s="189"/>
      <c r="R50" s="457"/>
      <c r="S50" s="189"/>
      <c r="T50" s="189"/>
      <c r="U50" s="189"/>
      <c r="V50" s="189"/>
      <c r="W50" s="457"/>
      <c r="X50" s="189"/>
      <c r="Y50" s="189"/>
      <c r="Z50" s="189"/>
      <c r="AA50" s="189"/>
      <c r="AB50" s="457"/>
      <c r="AC50" s="457"/>
      <c r="AE50" s="189"/>
      <c r="AF50" s="189"/>
      <c r="AG50" s="189"/>
    </row>
    <row r="51" spans="1:36" ht="12.75" customHeight="1">
      <c r="B51" s="168" t="s">
        <v>41</v>
      </c>
      <c r="C51" s="174">
        <v>101685.12485986132</v>
      </c>
      <c r="D51" s="174">
        <v>129991.00174494962</v>
      </c>
      <c r="E51" s="174">
        <v>141665.28119598463</v>
      </c>
      <c r="F51" s="174">
        <v>139942.39686034902</v>
      </c>
      <c r="G51" s="174">
        <v>137445.98450360502</v>
      </c>
      <c r="H51" s="174">
        <v>151840.81072644307</v>
      </c>
      <c r="I51" s="174">
        <v>172670.18685848842</v>
      </c>
      <c r="J51" s="174">
        <v>192352.46838882988</v>
      </c>
      <c r="K51" s="174">
        <v>205462.90777639326</v>
      </c>
      <c r="L51" s="174">
        <v>220513.18899923918</v>
      </c>
      <c r="M51" s="175">
        <v>230740.90520934243</v>
      </c>
      <c r="N51" s="174">
        <v>230124.44887021626</v>
      </c>
      <c r="O51" s="174">
        <v>234186.11665829626</v>
      </c>
      <c r="P51" s="174">
        <v>236800.30182249547</v>
      </c>
      <c r="Q51" s="174">
        <v>239975.05563022243</v>
      </c>
      <c r="R51" s="175">
        <v>235295.41896993111</v>
      </c>
      <c r="S51" s="174">
        <v>243654.00443291824</v>
      </c>
      <c r="T51" s="174">
        <v>245841.75146299615</v>
      </c>
      <c r="U51" s="174">
        <v>248646.21832827851</v>
      </c>
      <c r="V51" s="174">
        <v>249458.53416837208</v>
      </c>
      <c r="W51" s="175">
        <v>246899.89502211986</v>
      </c>
      <c r="X51" s="174">
        <v>261890.59427885452</v>
      </c>
      <c r="Y51" s="174">
        <v>277352.08820570935</v>
      </c>
      <c r="Z51" s="174"/>
      <c r="AA51" s="174"/>
      <c r="AB51" s="175"/>
      <c r="AC51" s="175"/>
      <c r="AE51" s="174">
        <f>INDEX(C51:AD51,1,MATCH(AE$2,$C$2:$AD$2,0))</f>
        <v>246899.89502211986</v>
      </c>
      <c r="AF51" s="189">
        <v>277997.32010748622</v>
      </c>
      <c r="AG51" s="474">
        <f>+AF51</f>
        <v>277997.32010748622</v>
      </c>
    </row>
    <row r="52" spans="1:36" ht="12.75" customHeight="1">
      <c r="B52" s="168" t="s">
        <v>40</v>
      </c>
      <c r="C52" s="174">
        <v>5443.8354893223996</v>
      </c>
      <c r="D52" s="174">
        <v>8928.3633336707771</v>
      </c>
      <c r="E52" s="174">
        <v>9187.729392831021</v>
      </c>
      <c r="F52" s="174">
        <v>13661.567364795254</v>
      </c>
      <c r="G52" s="174">
        <v>13708.814412224618</v>
      </c>
      <c r="H52" s="174">
        <v>11949.257919741051</v>
      </c>
      <c r="I52" s="174">
        <v>12238.501142142313</v>
      </c>
      <c r="J52" s="174">
        <v>12870.082819514024</v>
      </c>
      <c r="K52" s="174">
        <v>11333.952854930194</v>
      </c>
      <c r="L52" s="174">
        <v>11082.176299758359</v>
      </c>
      <c r="M52" s="175">
        <v>10956.388117120488</v>
      </c>
      <c r="N52" s="174">
        <v>12435.696881352993</v>
      </c>
      <c r="O52" s="174">
        <v>12748.160976891522</v>
      </c>
      <c r="P52" s="174">
        <v>14925.824430978279</v>
      </c>
      <c r="Q52" s="174">
        <v>15767.154696337064</v>
      </c>
      <c r="R52" s="175">
        <v>13964.969359422408</v>
      </c>
      <c r="S52" s="174">
        <v>12612.744981235688</v>
      </c>
      <c r="T52" s="174">
        <v>11680.63606411752</v>
      </c>
      <c r="U52" s="174">
        <v>10979.044633273345</v>
      </c>
      <c r="V52" s="174">
        <v>10579.266934186046</v>
      </c>
      <c r="W52" s="175">
        <v>11463.948202831849</v>
      </c>
      <c r="X52" s="174">
        <v>10537.286985426221</v>
      </c>
      <c r="Y52" s="174">
        <v>11108.282315406497</v>
      </c>
      <c r="Z52" s="174"/>
      <c r="AA52" s="174"/>
      <c r="AB52" s="175"/>
      <c r="AC52" s="175"/>
      <c r="AE52" s="174">
        <f>INDEX(C52:AD52,1,MATCH(AE$2,$C$2:$AD$2,0))</f>
        <v>11463.948202831849</v>
      </c>
      <c r="AF52" s="456">
        <f>+AE52</f>
        <v>11463.948202831849</v>
      </c>
      <c r="AG52" s="474">
        <f>+AF52</f>
        <v>11463.948202831849</v>
      </c>
    </row>
  </sheetData>
  <mergeCells count="1">
    <mergeCell ref="AI1:AJ1"/>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J84"/>
  <sheetViews>
    <sheetView showGridLines="0" workbookViewId="0">
      <pane xSplit="2" ySplit="2" topLeftCell="K3" activePane="bottomRight" state="frozen"/>
      <selection activeCell="AD6" sqref="AD6"/>
      <selection pane="topRight" activeCell="AD6" sqref="AD6"/>
      <selection pane="bottomLeft" activeCell="AD6" sqref="AD6"/>
      <selection pane="bottomRight" activeCell="K1" sqref="K1"/>
    </sheetView>
  </sheetViews>
  <sheetFormatPr defaultRowHeight="12.75" outlineLevelRow="2" outlineLevelCol="1"/>
  <cols>
    <col min="1" max="1" width="2.42578125" style="169" customWidth="1"/>
    <col min="2" max="2" width="37.5703125" style="168" bestFit="1" customWidth="1"/>
    <col min="3" max="3" width="11.7109375" style="168" hidden="1" customWidth="1" outlineLevel="1"/>
    <col min="4" max="10" width="11.140625" style="168" hidden="1" customWidth="1" outlineLevel="1"/>
    <col min="11" max="11" width="12" style="168" bestFit="1" customWidth="1" collapsed="1"/>
    <col min="12" max="13" width="12" style="168" bestFit="1" customWidth="1"/>
    <col min="14" max="17" width="12" style="168" bestFit="1" customWidth="1" outlineLevel="1"/>
    <col min="18" max="18" width="12" style="168" bestFit="1" customWidth="1"/>
    <col min="19" max="22" width="12" style="168" bestFit="1" customWidth="1" outlineLevel="1"/>
    <col min="23" max="23" width="12" style="168" bestFit="1" customWidth="1"/>
    <col min="24" max="27" width="12" style="168" bestFit="1" customWidth="1" outlineLevel="1"/>
    <col min="28" max="29" width="12" style="168" bestFit="1" customWidth="1"/>
    <col min="30" max="30" width="2.140625" style="349" customWidth="1"/>
    <col min="31" max="31" width="12" style="168" hidden="1" customWidth="1" outlineLevel="1"/>
    <col min="32" max="32" width="12" style="168" bestFit="1" customWidth="1" collapsed="1"/>
    <col min="33" max="33" width="12" style="168" bestFit="1" customWidth="1"/>
    <col min="34" max="34" width="2.140625" style="168" customWidth="1"/>
    <col min="35" max="16384" width="9.140625" style="168"/>
  </cols>
  <sheetData>
    <row r="1" spans="1:36" s="169" customFormat="1" ht="13.5">
      <c r="A1" s="426" t="s">
        <v>89</v>
      </c>
      <c r="B1" s="429"/>
      <c r="K1" s="233"/>
      <c r="L1" s="233"/>
      <c r="M1" s="233"/>
      <c r="N1" s="233"/>
      <c r="O1" s="233"/>
      <c r="P1" s="233"/>
      <c r="Q1" s="233"/>
      <c r="R1" s="233"/>
      <c r="S1" s="233"/>
      <c r="T1" s="233"/>
      <c r="U1" s="233"/>
      <c r="V1" s="233"/>
      <c r="W1" s="233"/>
      <c r="X1" s="233"/>
      <c r="Y1" s="233"/>
      <c r="Z1" s="427" t="s">
        <v>63</v>
      </c>
      <c r="AA1" s="427" t="s">
        <v>63</v>
      </c>
      <c r="AB1" s="427" t="s">
        <v>63</v>
      </c>
      <c r="AC1" s="427" t="s">
        <v>63</v>
      </c>
      <c r="AD1" s="428"/>
      <c r="AF1" s="427" t="s">
        <v>62</v>
      </c>
      <c r="AG1" s="427" t="s">
        <v>62</v>
      </c>
      <c r="AH1" s="168"/>
      <c r="AI1" s="519" t="s">
        <v>61</v>
      </c>
      <c r="AJ1" s="519"/>
    </row>
    <row r="2" spans="1:36" ht="12.75" customHeight="1">
      <c r="A2" s="426" t="s">
        <v>88</v>
      </c>
      <c r="B2" s="425"/>
      <c r="C2" s="183">
        <v>2006</v>
      </c>
      <c r="D2" s="183">
        <f t="shared" ref="D2:M2" si="0">+C2+1</f>
        <v>2007</v>
      </c>
      <c r="E2" s="183">
        <f t="shared" si="0"/>
        <v>2008</v>
      </c>
      <c r="F2" s="183">
        <f t="shared" si="0"/>
        <v>2009</v>
      </c>
      <c r="G2" s="183">
        <f t="shared" si="0"/>
        <v>2010</v>
      </c>
      <c r="H2" s="183">
        <f t="shared" si="0"/>
        <v>2011</v>
      </c>
      <c r="I2" s="183">
        <f t="shared" si="0"/>
        <v>2012</v>
      </c>
      <c r="J2" s="183">
        <f t="shared" si="0"/>
        <v>2013</v>
      </c>
      <c r="K2" s="422">
        <f t="shared" si="0"/>
        <v>2014</v>
      </c>
      <c r="L2" s="422">
        <f t="shared" si="0"/>
        <v>2015</v>
      </c>
      <c r="M2" s="424">
        <f t="shared" si="0"/>
        <v>2016</v>
      </c>
      <c r="N2" s="423" t="str">
        <f>"1Q"&amp;RIGHT(R2,2)</f>
        <v>1Q17</v>
      </c>
      <c r="O2" s="423" t="str">
        <f>"2Q"&amp;RIGHT(R2,2)</f>
        <v>2Q17</v>
      </c>
      <c r="P2" s="423" t="str">
        <f>"3Q"&amp;RIGHT(R2,2)</f>
        <v>3Q17</v>
      </c>
      <c r="Q2" s="423" t="str">
        <f>"4Q"&amp;RIGHT(R2,2)</f>
        <v>4Q17</v>
      </c>
      <c r="R2" s="424">
        <f>+M2+1</f>
        <v>2017</v>
      </c>
      <c r="S2" s="423" t="str">
        <f>"1Q"&amp;RIGHT(W2,2)</f>
        <v>1Q18</v>
      </c>
      <c r="T2" s="423" t="str">
        <f>"2Q"&amp;RIGHT(W2,2)</f>
        <v>2Q18</v>
      </c>
      <c r="U2" s="423" t="str">
        <f>"3Q"&amp;RIGHT(W2,2)</f>
        <v>3Q18</v>
      </c>
      <c r="V2" s="423" t="str">
        <f>"4Q"&amp;RIGHT(W2,2)</f>
        <v>4Q18</v>
      </c>
      <c r="W2" s="424">
        <f>+R2+1</f>
        <v>2018</v>
      </c>
      <c r="X2" s="423" t="str">
        <f>"1Q"&amp;RIGHT(AB2,2)</f>
        <v>1Q19</v>
      </c>
      <c r="Y2" s="423" t="str">
        <f>"2Q"&amp;RIGHT(AB2,2)</f>
        <v>2Q19</v>
      </c>
      <c r="Z2" s="423" t="str">
        <f>"3Q"&amp;RIGHT(AB2,2)</f>
        <v>3Q19</v>
      </c>
      <c r="AA2" s="423" t="str">
        <f>"4Q"&amp;RIGHT(AB2,2)</f>
        <v>4Q19</v>
      </c>
      <c r="AB2" s="424">
        <f>+W2+1</f>
        <v>2019</v>
      </c>
      <c r="AC2" s="422">
        <f>+AB2+1</f>
        <v>2020</v>
      </c>
      <c r="AD2" s="394"/>
      <c r="AE2" s="183">
        <f>+AF2-1</f>
        <v>2018</v>
      </c>
      <c r="AF2" s="422">
        <f>AB2</f>
        <v>2019</v>
      </c>
      <c r="AG2" s="422">
        <f>AC2</f>
        <v>2020</v>
      </c>
      <c r="AI2" s="171">
        <f>AF2</f>
        <v>2019</v>
      </c>
      <c r="AJ2" s="171">
        <f>AG2</f>
        <v>2020</v>
      </c>
    </row>
    <row r="3" spans="1:36" s="410" customFormat="1" ht="12.75" hidden="1" customHeight="1" outlineLevel="2">
      <c r="A3" s="416"/>
      <c r="B3" s="415" t="s">
        <v>87</v>
      </c>
      <c r="C3" s="354">
        <v>225761.53135937784</v>
      </c>
      <c r="D3" s="354">
        <v>255790.49140381638</v>
      </c>
      <c r="E3" s="354">
        <v>279935.58096191438</v>
      </c>
      <c r="F3" s="354">
        <v>266607.69760458131</v>
      </c>
      <c r="G3" s="354">
        <v>297455.13141133136</v>
      </c>
      <c r="H3" s="354">
        <v>328269.35659456433</v>
      </c>
      <c r="I3" s="354">
        <v>340073.85482335661</v>
      </c>
      <c r="J3" s="354">
        <v>347481.92830955429</v>
      </c>
      <c r="K3" s="354">
        <v>364474.99480801082</v>
      </c>
      <c r="L3" s="354">
        <v>354858.63213919447</v>
      </c>
      <c r="M3" s="414">
        <v>369523.32694589935</v>
      </c>
      <c r="N3" s="354">
        <v>95508.549967758139</v>
      </c>
      <c r="O3" s="354">
        <v>103837.7313792046</v>
      </c>
      <c r="P3" s="354">
        <v>102638.49010548639</v>
      </c>
      <c r="Q3" s="354">
        <v>113664.59654147353</v>
      </c>
      <c r="R3" s="414">
        <v>415965.86266055523</v>
      </c>
      <c r="S3" s="354">
        <v>110668.26387218977</v>
      </c>
      <c r="T3" s="354">
        <v>115073.02450011668</v>
      </c>
      <c r="U3" s="354">
        <v>113056.42946506108</v>
      </c>
      <c r="V3" s="354">
        <v>122891.40983590452</v>
      </c>
      <c r="W3" s="414">
        <v>461073.4126966779</v>
      </c>
      <c r="X3" s="354">
        <v>118938.71533804516</v>
      </c>
      <c r="Y3" s="354">
        <v>123481.12429231133</v>
      </c>
      <c r="Z3" s="354">
        <v>123161.09125337171</v>
      </c>
      <c r="AA3" s="354">
        <v>133693.61094492613</v>
      </c>
      <c r="AB3" s="414">
        <v>503837.74087568599</v>
      </c>
      <c r="AC3" s="414">
        <v>548699.32103401655</v>
      </c>
      <c r="AD3" s="413"/>
      <c r="AE3" s="354">
        <f>INDEX(C3:AD3,1,MATCH(AE$2,$C$2:$AD$2,0))</f>
        <v>461073.4126966779</v>
      </c>
      <c r="AF3" s="412">
        <f t="shared" ref="AF3:AG5" si="1">+AE3*(1+AF36)</f>
        <v>505336.460315559</v>
      </c>
      <c r="AG3" s="412">
        <f t="shared" si="1"/>
        <v>551827.4146645905</v>
      </c>
      <c r="AH3" s="421"/>
      <c r="AI3" s="411">
        <f t="shared" ref="AI3:AI34" si="2">+AF3/AB3-1</f>
        <v>2.9746073354255387E-3</v>
      </c>
      <c r="AJ3" s="411">
        <f t="shared" ref="AJ3:AJ34" si="3">+AG3/AC3-1</f>
        <v>5.7009249158155306E-3</v>
      </c>
    </row>
    <row r="4" spans="1:36" s="410" customFormat="1" ht="12.75" hidden="1" customHeight="1" outlineLevel="2">
      <c r="A4" s="416"/>
      <c r="B4" s="415" t="s">
        <v>86</v>
      </c>
      <c r="C4" s="354">
        <v>92525.479775225147</v>
      </c>
      <c r="D4" s="354">
        <v>100799.86960151955</v>
      </c>
      <c r="E4" s="354">
        <v>97447.291333464018</v>
      </c>
      <c r="F4" s="354">
        <v>85736.603514324423</v>
      </c>
      <c r="G4" s="354">
        <v>112394.4862859569</v>
      </c>
      <c r="H4" s="354">
        <v>128454.26252808882</v>
      </c>
      <c r="I4" s="354">
        <v>128466.95898434332</v>
      </c>
      <c r="J4" s="354">
        <v>136759.43671828599</v>
      </c>
      <c r="K4" s="354">
        <v>152458.66111815031</v>
      </c>
      <c r="L4" s="354">
        <v>151388.45049586365</v>
      </c>
      <c r="M4" s="414">
        <v>168624.45362315007</v>
      </c>
      <c r="N4" s="354">
        <v>44202.759385431411</v>
      </c>
      <c r="O4" s="354">
        <v>46981.089595669328</v>
      </c>
      <c r="P4" s="354">
        <v>52052.717235496777</v>
      </c>
      <c r="Q4" s="354">
        <v>55556.182048473122</v>
      </c>
      <c r="R4" s="414">
        <v>198327.57664723031</v>
      </c>
      <c r="S4" s="354">
        <v>54109.62217482624</v>
      </c>
      <c r="T4" s="354">
        <v>56353.449394461641</v>
      </c>
      <c r="U4" s="354">
        <v>60250.508163395978</v>
      </c>
      <c r="V4" s="354">
        <v>56728.673261185017</v>
      </c>
      <c r="W4" s="414">
        <v>223525.72374049982</v>
      </c>
      <c r="X4" s="354">
        <v>50889.250589056603</v>
      </c>
      <c r="Y4" s="354">
        <v>51105.603307554295</v>
      </c>
      <c r="Z4" s="354">
        <v>55317.528991904182</v>
      </c>
      <c r="AA4" s="354">
        <v>55675.156484501647</v>
      </c>
      <c r="AB4" s="414">
        <v>216443.88303591483</v>
      </c>
      <c r="AC4" s="414">
        <v>229487.74446490145</v>
      </c>
      <c r="AD4" s="413"/>
      <c r="AE4" s="354">
        <f>INDEX(C4:AD4,1,MATCH(AE$2,$C$2:$AD$2,0))</f>
        <v>223525.72374049982</v>
      </c>
      <c r="AF4" s="412">
        <f t="shared" si="1"/>
        <v>216596.42630454432</v>
      </c>
      <c r="AG4" s="412">
        <f t="shared" si="1"/>
        <v>229592.21188281701</v>
      </c>
      <c r="AH4" s="234"/>
      <c r="AI4" s="411">
        <f t="shared" si="2"/>
        <v>7.047705229175083E-4</v>
      </c>
      <c r="AJ4" s="411">
        <f t="shared" si="3"/>
        <v>4.5522002998077404E-4</v>
      </c>
    </row>
    <row r="5" spans="1:36" s="401" customFormat="1" ht="12.75" hidden="1" customHeight="1" outlineLevel="2">
      <c r="A5" s="409"/>
      <c r="B5" s="408" t="s">
        <v>85</v>
      </c>
      <c r="C5" s="403">
        <v>245126.84933969687</v>
      </c>
      <c r="D5" s="403">
        <v>263647.95835938858</v>
      </c>
      <c r="E5" s="403">
        <v>289590.09920064459</v>
      </c>
      <c r="F5" s="403">
        <v>273703.16844337597</v>
      </c>
      <c r="G5" s="403">
        <v>328760.7940401854</v>
      </c>
      <c r="H5" s="403">
        <v>394425.19724216405</v>
      </c>
      <c r="I5" s="403">
        <v>497064.17196529586</v>
      </c>
      <c r="J5" s="403">
        <v>494706.75335468689</v>
      </c>
      <c r="K5" s="403">
        <v>514747.78716832021</v>
      </c>
      <c r="L5" s="403">
        <v>506554.38370300474</v>
      </c>
      <c r="M5" s="407">
        <v>443783.73488415661</v>
      </c>
      <c r="N5" s="403">
        <v>109204.92350995532</v>
      </c>
      <c r="O5" s="403">
        <v>104045.2225499504</v>
      </c>
      <c r="P5" s="403">
        <v>112775.40333534261</v>
      </c>
      <c r="Q5" s="403">
        <v>150979.04842629874</v>
      </c>
      <c r="R5" s="407">
        <v>475884.87867330713</v>
      </c>
      <c r="S5" s="403">
        <v>122063.60556344906</v>
      </c>
      <c r="T5" s="403">
        <v>116589.89322965934</v>
      </c>
      <c r="U5" s="403">
        <v>123985.39938809072</v>
      </c>
      <c r="V5" s="403">
        <v>142082.14423138578</v>
      </c>
      <c r="W5" s="407">
        <v>505508.97177854035</v>
      </c>
      <c r="X5" s="403">
        <v>114597.61521551164</v>
      </c>
      <c r="Y5" s="403">
        <v>112756.23401670279</v>
      </c>
      <c r="Z5" s="403">
        <v>123312.69407088879</v>
      </c>
      <c r="AA5" s="403">
        <v>144724.68576327036</v>
      </c>
      <c r="AB5" s="407">
        <v>497479.17923933465</v>
      </c>
      <c r="AC5" s="407">
        <v>514938.97979247291</v>
      </c>
      <c r="AD5" s="406"/>
      <c r="AE5" s="403">
        <f>INDEX(C5:AD5,1,MATCH(AE$2,$C$2:$AD$2,0))</f>
        <v>505508.97177854035</v>
      </c>
      <c r="AF5" s="404">
        <f t="shared" si="1"/>
        <v>497420.82823008369</v>
      </c>
      <c r="AG5" s="404">
        <f t="shared" si="1"/>
        <v>517317.66135928704</v>
      </c>
      <c r="AH5" s="405"/>
      <c r="AI5" s="402">
        <f t="shared" si="2"/>
        <v>-1.1729336962440495E-4</v>
      </c>
      <c r="AJ5" s="402">
        <f t="shared" si="3"/>
        <v>4.6193464860104783E-3</v>
      </c>
    </row>
    <row r="6" spans="1:36" s="171" customFormat="1" ht="12.75" customHeight="1" outlineLevel="1" collapsed="1">
      <c r="A6" s="286"/>
      <c r="B6" s="400" t="s">
        <v>16</v>
      </c>
      <c r="C6" s="179">
        <f t="shared" ref="C6:AC6" si="4">SUM(C3:C5)</f>
        <v>563413.86047429987</v>
      </c>
      <c r="D6" s="179">
        <f t="shared" si="4"/>
        <v>620238.31936472445</v>
      </c>
      <c r="E6" s="179">
        <f t="shared" si="4"/>
        <v>666972.971496023</v>
      </c>
      <c r="F6" s="179">
        <f t="shared" si="4"/>
        <v>626047.46956228162</v>
      </c>
      <c r="G6" s="179">
        <f t="shared" si="4"/>
        <v>738610.41173747368</v>
      </c>
      <c r="H6" s="179">
        <f t="shared" si="4"/>
        <v>851148.8163648172</v>
      </c>
      <c r="I6" s="179">
        <f t="shared" si="4"/>
        <v>965604.98577299574</v>
      </c>
      <c r="J6" s="179">
        <f t="shared" si="4"/>
        <v>978948.11838252714</v>
      </c>
      <c r="K6" s="398">
        <f t="shared" si="4"/>
        <v>1031681.4430944812</v>
      </c>
      <c r="L6" s="398">
        <f t="shared" si="4"/>
        <v>1012801.4663380629</v>
      </c>
      <c r="M6" s="399">
        <f t="shared" si="4"/>
        <v>981931.51545320603</v>
      </c>
      <c r="N6" s="398">
        <f t="shared" si="4"/>
        <v>248916.23286314486</v>
      </c>
      <c r="O6" s="398">
        <f t="shared" si="4"/>
        <v>254864.04352482432</v>
      </c>
      <c r="P6" s="398">
        <f t="shared" si="4"/>
        <v>267466.61067632574</v>
      </c>
      <c r="Q6" s="398">
        <f t="shared" si="4"/>
        <v>320199.8270162454</v>
      </c>
      <c r="R6" s="399">
        <f t="shared" si="4"/>
        <v>1090178.3179810927</v>
      </c>
      <c r="S6" s="398">
        <f t="shared" si="4"/>
        <v>286841.49161046511</v>
      </c>
      <c r="T6" s="398">
        <f t="shared" si="4"/>
        <v>288016.36712423764</v>
      </c>
      <c r="U6" s="398">
        <f t="shared" si="4"/>
        <v>297292.3370165478</v>
      </c>
      <c r="V6" s="398">
        <f t="shared" si="4"/>
        <v>321702.22732847533</v>
      </c>
      <c r="W6" s="399">
        <f t="shared" si="4"/>
        <v>1190108.1082157181</v>
      </c>
      <c r="X6" s="398">
        <f t="shared" si="4"/>
        <v>284425.58114261343</v>
      </c>
      <c r="Y6" s="398">
        <f t="shared" si="4"/>
        <v>287342.96161656844</v>
      </c>
      <c r="Z6" s="398">
        <f t="shared" si="4"/>
        <v>301791.3143161647</v>
      </c>
      <c r="AA6" s="398">
        <f t="shared" si="4"/>
        <v>334093.45319269813</v>
      </c>
      <c r="AB6" s="399">
        <f t="shared" si="4"/>
        <v>1217760.8031509356</v>
      </c>
      <c r="AC6" s="399">
        <f t="shared" si="4"/>
        <v>1293126.045291391</v>
      </c>
      <c r="AD6" s="367"/>
      <c r="AE6" s="179">
        <f>SUM(AE3:AE5)</f>
        <v>1190108.1082157181</v>
      </c>
      <c r="AF6" s="398">
        <f>SUM(AF3:AF5)</f>
        <v>1219353.7148501871</v>
      </c>
      <c r="AG6" s="398">
        <f>SUM(AG3:AG5)</f>
        <v>1298737.2879066945</v>
      </c>
      <c r="AI6" s="397">
        <f t="shared" si="2"/>
        <v>1.3080661613757982E-3</v>
      </c>
      <c r="AJ6" s="397">
        <f t="shared" si="3"/>
        <v>4.3392851267172183E-3</v>
      </c>
    </row>
    <row r="7" spans="1:36" s="410" customFormat="1" ht="12.75" hidden="1" customHeight="1" outlineLevel="2">
      <c r="A7" s="416"/>
      <c r="B7" s="415" t="s">
        <v>84</v>
      </c>
      <c r="C7" s="354">
        <v>568367.18962379766</v>
      </c>
      <c r="D7" s="354">
        <v>647466.59346174845</v>
      </c>
      <c r="E7" s="354">
        <v>706205.78944204538</v>
      </c>
      <c r="F7" s="354">
        <v>741292.13289077336</v>
      </c>
      <c r="G7" s="354">
        <v>761908.73547350045</v>
      </c>
      <c r="H7" s="354">
        <v>822421.06883161189</v>
      </c>
      <c r="I7" s="354">
        <v>853317.69438564137</v>
      </c>
      <c r="J7" s="354">
        <v>904925.43069202453</v>
      </c>
      <c r="K7" s="354">
        <v>1014546.5569006513</v>
      </c>
      <c r="L7" s="354">
        <v>1132516.5745369373</v>
      </c>
      <c r="M7" s="414">
        <v>1246381.1371160317</v>
      </c>
      <c r="N7" s="354">
        <v>317479.0955691163</v>
      </c>
      <c r="O7" s="354">
        <v>325809.84294366033</v>
      </c>
      <c r="P7" s="354">
        <v>328389.1890955742</v>
      </c>
      <c r="Q7" s="354">
        <v>341977.4850336556</v>
      </c>
      <c r="R7" s="414">
        <v>1313589.4660604952</v>
      </c>
      <c r="S7" s="354">
        <v>342369.27324574225</v>
      </c>
      <c r="T7" s="354">
        <v>351449.04937566695</v>
      </c>
      <c r="U7" s="354">
        <v>354272.4960281282</v>
      </c>
      <c r="V7" s="354">
        <v>377231.34903892991</v>
      </c>
      <c r="W7" s="414">
        <v>1421487.5131367766</v>
      </c>
      <c r="X7" s="354">
        <v>401793.73981649027</v>
      </c>
      <c r="Y7" s="354">
        <v>414817.22225710971</v>
      </c>
      <c r="Z7" s="354">
        <v>421803.29567510355</v>
      </c>
      <c r="AA7" s="354">
        <v>428966.37841606647</v>
      </c>
      <c r="AB7" s="414">
        <v>1666904.9336308481</v>
      </c>
      <c r="AC7" s="414">
        <v>1767538.2331238522</v>
      </c>
      <c r="AD7" s="413"/>
      <c r="AE7" s="354">
        <f>INDEX(C7:AD7,1,MATCH(AE$2,$C$2:$AD$2,0))</f>
        <v>1421487.5131367766</v>
      </c>
      <c r="AF7" s="412">
        <f>+AE7*(1+AF40)</f>
        <v>1670247.8279357126</v>
      </c>
      <c r="AG7" s="412">
        <f>+AF7*(1+AG40)</f>
        <v>1770462.6976118556</v>
      </c>
      <c r="AH7" s="234"/>
      <c r="AI7" s="411">
        <f t="shared" si="2"/>
        <v>2.0054498834454204E-3</v>
      </c>
      <c r="AJ7" s="411">
        <f t="shared" si="3"/>
        <v>1.6545410069206401E-3</v>
      </c>
    </row>
    <row r="8" spans="1:36" s="401" customFormat="1" ht="12.75" hidden="1" customHeight="1" outlineLevel="2">
      <c r="A8" s="409"/>
      <c r="B8" s="408" t="s">
        <v>83</v>
      </c>
      <c r="C8" s="403">
        <v>194257.38186855777</v>
      </c>
      <c r="D8" s="403">
        <v>218255.69933902306</v>
      </c>
      <c r="E8" s="403">
        <v>230518.42501083799</v>
      </c>
      <c r="F8" s="403">
        <v>250876.06948144693</v>
      </c>
      <c r="G8" s="403">
        <v>299206.14076148625</v>
      </c>
      <c r="H8" s="403">
        <v>314210.35750514973</v>
      </c>
      <c r="I8" s="403">
        <v>313316.47620251816</v>
      </c>
      <c r="J8" s="403">
        <v>319165.51508419559</v>
      </c>
      <c r="K8" s="403">
        <v>344214.80588525865</v>
      </c>
      <c r="L8" s="403">
        <v>353785.49137970654</v>
      </c>
      <c r="M8" s="407">
        <v>378306.5009880446</v>
      </c>
      <c r="N8" s="403">
        <v>93257.510378068764</v>
      </c>
      <c r="O8" s="403">
        <v>98911.671692597025</v>
      </c>
      <c r="P8" s="403">
        <v>100822.29470872559</v>
      </c>
      <c r="Q8" s="403">
        <v>105930.55246415547</v>
      </c>
      <c r="R8" s="407">
        <v>398864.12505214277</v>
      </c>
      <c r="S8" s="403">
        <v>100492.33274702226</v>
      </c>
      <c r="T8" s="403">
        <v>107104.80479027402</v>
      </c>
      <c r="U8" s="403">
        <v>106241.02622719653</v>
      </c>
      <c r="V8" s="403">
        <v>110802.97446006484</v>
      </c>
      <c r="W8" s="407">
        <v>424759.2696126097</v>
      </c>
      <c r="X8" s="403">
        <v>103535.07042780485</v>
      </c>
      <c r="Y8" s="403">
        <v>109835.11237572586</v>
      </c>
      <c r="Z8" s="403">
        <v>110900.38110397136</v>
      </c>
      <c r="AA8" s="403">
        <v>112928.7312244136</v>
      </c>
      <c r="AB8" s="407">
        <v>437188.04994001723</v>
      </c>
      <c r="AC8" s="407">
        <v>473809.14791146724</v>
      </c>
      <c r="AD8" s="406"/>
      <c r="AE8" s="403">
        <f>INDEX(C8:AD8,1,MATCH(AE$2,$C$2:$AD$2,0))</f>
        <v>424759.2696126097</v>
      </c>
      <c r="AF8" s="404">
        <f>+AE8*(1+AF41)</f>
        <v>437077.28843137535</v>
      </c>
      <c r="AG8" s="404">
        <f>+AF8*(1+AG41)</f>
        <v>472043.47150588542</v>
      </c>
      <c r="AH8" s="405"/>
      <c r="AI8" s="402">
        <f t="shared" si="2"/>
        <v>-2.5334980829661014E-4</v>
      </c>
      <c r="AJ8" s="402">
        <f t="shared" si="3"/>
        <v>-3.7265561742841902E-3</v>
      </c>
    </row>
    <row r="9" spans="1:36" s="171" customFormat="1" ht="12.75" customHeight="1" outlineLevel="1" collapsed="1">
      <c r="A9" s="286"/>
      <c r="B9" s="400" t="s">
        <v>18</v>
      </c>
      <c r="C9" s="179">
        <f t="shared" ref="C9:AC9" si="5">SUM(C7:C8)</f>
        <v>762624.57149235543</v>
      </c>
      <c r="D9" s="179">
        <f t="shared" si="5"/>
        <v>865722.29280077154</v>
      </c>
      <c r="E9" s="179">
        <f t="shared" si="5"/>
        <v>936724.21445288335</v>
      </c>
      <c r="F9" s="179">
        <f t="shared" si="5"/>
        <v>992168.20237222034</v>
      </c>
      <c r="G9" s="179">
        <f t="shared" si="5"/>
        <v>1061114.8762349868</v>
      </c>
      <c r="H9" s="179">
        <f t="shared" si="5"/>
        <v>1136631.4263367616</v>
      </c>
      <c r="I9" s="179">
        <f t="shared" si="5"/>
        <v>1166634.1705881595</v>
      </c>
      <c r="J9" s="179">
        <f t="shared" si="5"/>
        <v>1224090.9457762202</v>
      </c>
      <c r="K9" s="398">
        <f t="shared" si="5"/>
        <v>1358761.36278591</v>
      </c>
      <c r="L9" s="398">
        <f t="shared" si="5"/>
        <v>1486302.0659166439</v>
      </c>
      <c r="M9" s="399">
        <f t="shared" si="5"/>
        <v>1624687.6381040763</v>
      </c>
      <c r="N9" s="398">
        <f t="shared" si="5"/>
        <v>410736.60594718507</v>
      </c>
      <c r="O9" s="398">
        <f t="shared" si="5"/>
        <v>424721.51463625737</v>
      </c>
      <c r="P9" s="398">
        <f t="shared" si="5"/>
        <v>429211.48380429979</v>
      </c>
      <c r="Q9" s="398">
        <f t="shared" si="5"/>
        <v>447908.03749781108</v>
      </c>
      <c r="R9" s="399">
        <f t="shared" si="5"/>
        <v>1712453.5911126379</v>
      </c>
      <c r="S9" s="398">
        <f t="shared" si="5"/>
        <v>442861.60599276453</v>
      </c>
      <c r="T9" s="398">
        <f t="shared" si="5"/>
        <v>458553.85416594095</v>
      </c>
      <c r="U9" s="398">
        <f t="shared" si="5"/>
        <v>460513.52225532476</v>
      </c>
      <c r="V9" s="398">
        <f t="shared" si="5"/>
        <v>488034.32349899475</v>
      </c>
      <c r="W9" s="399">
        <f t="shared" si="5"/>
        <v>1846246.7827493863</v>
      </c>
      <c r="X9" s="398">
        <f t="shared" si="5"/>
        <v>505328.81024429511</v>
      </c>
      <c r="Y9" s="398">
        <f t="shared" si="5"/>
        <v>524652.33463283558</v>
      </c>
      <c r="Z9" s="398">
        <f t="shared" si="5"/>
        <v>532703.67677907494</v>
      </c>
      <c r="AA9" s="398">
        <f t="shared" si="5"/>
        <v>541895.10964048002</v>
      </c>
      <c r="AB9" s="399">
        <f t="shared" si="5"/>
        <v>2104092.9835708654</v>
      </c>
      <c r="AC9" s="399">
        <f t="shared" si="5"/>
        <v>2241347.3810353195</v>
      </c>
      <c r="AD9" s="420"/>
      <c r="AE9" s="179">
        <f>SUM(AE7:AE8)</f>
        <v>1846246.7827493863</v>
      </c>
      <c r="AF9" s="398">
        <f>SUM(AF7:AF8)</f>
        <v>2107325.1163670882</v>
      </c>
      <c r="AG9" s="398">
        <f>SUM(AG7:AG8)</f>
        <v>2242506.1691177408</v>
      </c>
      <c r="AH9" s="419"/>
      <c r="AI9" s="397">
        <f t="shared" si="2"/>
        <v>1.5361169023706545E-3</v>
      </c>
      <c r="AJ9" s="397">
        <f t="shared" si="3"/>
        <v>5.1700512478625171E-4</v>
      </c>
    </row>
    <row r="10" spans="1:36" s="410" customFormat="1" ht="12.75" hidden="1" customHeight="1" outlineLevel="2">
      <c r="A10" s="416"/>
      <c r="B10" s="415" t="s">
        <v>82</v>
      </c>
      <c r="C10" s="354">
        <v>363279.22357851948</v>
      </c>
      <c r="D10" s="354">
        <v>376145.62874329963</v>
      </c>
      <c r="E10" s="354">
        <v>386115.99521651777</v>
      </c>
      <c r="F10" s="354">
        <v>391748.43817113282</v>
      </c>
      <c r="G10" s="354">
        <v>420679.84475080634</v>
      </c>
      <c r="H10" s="354">
        <v>453969.62666983495</v>
      </c>
      <c r="I10" s="354">
        <v>483256.264780097</v>
      </c>
      <c r="J10" s="354">
        <v>518083.57241681783</v>
      </c>
      <c r="K10" s="354">
        <v>551806.78868858295</v>
      </c>
      <c r="L10" s="354">
        <v>590709.81710420409</v>
      </c>
      <c r="M10" s="414">
        <v>637478.91739030927</v>
      </c>
      <c r="N10" s="354">
        <v>157397.55876778797</v>
      </c>
      <c r="O10" s="354">
        <v>170703.85818639566</v>
      </c>
      <c r="P10" s="354">
        <v>172841.40408182907</v>
      </c>
      <c r="Q10" s="354">
        <v>206179.19489850709</v>
      </c>
      <c r="R10" s="414">
        <v>703357.50196437025</v>
      </c>
      <c r="S10" s="354">
        <v>177890.76863601516</v>
      </c>
      <c r="T10" s="354">
        <v>193619.96541420359</v>
      </c>
      <c r="U10" s="354">
        <v>192112.5830382136</v>
      </c>
      <c r="V10" s="354">
        <v>220370.39510660566</v>
      </c>
      <c r="W10" s="414">
        <v>782704.44133348786</v>
      </c>
      <c r="X10" s="354">
        <v>191217.22143595477</v>
      </c>
      <c r="Y10" s="354">
        <v>207618.87728215265</v>
      </c>
      <c r="Z10" s="354">
        <v>209946.30945489171</v>
      </c>
      <c r="AA10" s="354">
        <v>237161.47772851837</v>
      </c>
      <c r="AB10" s="414">
        <v>844903.7231003138</v>
      </c>
      <c r="AC10" s="414">
        <v>912495.92759908945</v>
      </c>
      <c r="AD10" s="413"/>
      <c r="AE10" s="354">
        <f>INDEX(C10:AD10,1,MATCH(AE$2,$C$2:$AD$2,0))</f>
        <v>782704.44133348786</v>
      </c>
      <c r="AF10" s="412">
        <f t="shared" ref="AF10:AG13" si="6">+AE10*(1+AF43)</f>
        <v>845320.7966401669</v>
      </c>
      <c r="AG10" s="412">
        <f t="shared" si="6"/>
        <v>912946.46037138032</v>
      </c>
      <c r="AH10" s="311"/>
      <c r="AI10" s="411">
        <f t="shared" si="2"/>
        <v>4.9363439697325262E-4</v>
      </c>
      <c r="AJ10" s="411">
        <f t="shared" si="3"/>
        <v>4.9373674847652538E-4</v>
      </c>
    </row>
    <row r="11" spans="1:36" s="410" customFormat="1" ht="12.75" hidden="1" customHeight="1" outlineLevel="2">
      <c r="A11" s="416"/>
      <c r="B11" s="415" t="s">
        <v>81</v>
      </c>
      <c r="C11" s="354">
        <v>290185.7660710683</v>
      </c>
      <c r="D11" s="354">
        <v>274190.29943367193</v>
      </c>
      <c r="E11" s="354">
        <v>241216.5963868757</v>
      </c>
      <c r="F11" s="354">
        <v>177811.86285128878</v>
      </c>
      <c r="G11" s="354">
        <v>190637.61217961533</v>
      </c>
      <c r="H11" s="354">
        <v>221427.00091278384</v>
      </c>
      <c r="I11" s="354">
        <v>223504.00568791202</v>
      </c>
      <c r="J11" s="354">
        <v>253507.80056193896</v>
      </c>
      <c r="K11" s="354">
        <v>291661.77692040073</v>
      </c>
      <c r="L11" s="354">
        <v>305289.75794369617</v>
      </c>
      <c r="M11" s="414">
        <v>308561.44236222375</v>
      </c>
      <c r="N11" s="354">
        <v>78274.445855661324</v>
      </c>
      <c r="O11" s="354">
        <v>79609.978939240609</v>
      </c>
      <c r="P11" s="354">
        <v>72198.853365183881</v>
      </c>
      <c r="Q11" s="354">
        <v>81491.282392365218</v>
      </c>
      <c r="R11" s="414">
        <v>311557.33174877649</v>
      </c>
      <c r="S11" s="354">
        <v>80438.699430207707</v>
      </c>
      <c r="T11" s="354">
        <v>78406.899796623591</v>
      </c>
      <c r="U11" s="354">
        <v>76769.404266909813</v>
      </c>
      <c r="V11" s="354">
        <v>83492.463885211415</v>
      </c>
      <c r="W11" s="414">
        <v>307280.8749411676</v>
      </c>
      <c r="X11" s="354">
        <v>78611.203370602991</v>
      </c>
      <c r="Y11" s="354">
        <v>78664.022902976722</v>
      </c>
      <c r="Z11" s="354">
        <v>74199.931272650851</v>
      </c>
      <c r="AA11" s="354">
        <v>68584.705545423072</v>
      </c>
      <c r="AB11" s="414">
        <v>291799.53654776962</v>
      </c>
      <c r="AC11" s="414">
        <v>297346.53529226547</v>
      </c>
      <c r="AD11" s="413"/>
      <c r="AE11" s="354">
        <f>INDEX(C11:AD11,1,MATCH(AE$2,$C$2:$AD$2,0))</f>
        <v>307280.8749411676</v>
      </c>
      <c r="AF11" s="412">
        <f t="shared" si="6"/>
        <v>291916.83119410923</v>
      </c>
      <c r="AG11" s="412">
        <f t="shared" si="6"/>
        <v>296879.41732440906</v>
      </c>
      <c r="AH11" s="311"/>
      <c r="AI11" s="411">
        <f t="shared" si="2"/>
        <v>4.0196995419283787E-4</v>
      </c>
      <c r="AJ11" s="411">
        <f t="shared" si="3"/>
        <v>-1.5709548032811771E-3</v>
      </c>
    </row>
    <row r="12" spans="1:36" s="410" customFormat="1" ht="12.75" hidden="1" customHeight="1" outlineLevel="2">
      <c r="A12" s="416"/>
      <c r="B12" s="415" t="s">
        <v>80</v>
      </c>
      <c r="C12" s="354">
        <v>108749.33335299454</v>
      </c>
      <c r="D12" s="354">
        <v>101395.64282473706</v>
      </c>
      <c r="E12" s="354">
        <v>91738.18367872067</v>
      </c>
      <c r="F12" s="354">
        <v>79896.233996322524</v>
      </c>
      <c r="G12" s="354">
        <v>87720.204090098618</v>
      </c>
      <c r="H12" s="354">
        <v>95745.001357450674</v>
      </c>
      <c r="I12" s="354">
        <v>101575.72590918785</v>
      </c>
      <c r="J12" s="354">
        <v>113248.51082931037</v>
      </c>
      <c r="K12" s="354">
        <v>125322.84461636977</v>
      </c>
      <c r="L12" s="354">
        <v>133600.97442050796</v>
      </c>
      <c r="M12" s="414">
        <v>150577.06670259649</v>
      </c>
      <c r="N12" s="354">
        <v>35336.284816585285</v>
      </c>
      <c r="O12" s="354">
        <v>39238.641425289985</v>
      </c>
      <c r="P12" s="354">
        <v>41430.089967214306</v>
      </c>
      <c r="Q12" s="354">
        <v>42655.131771583809</v>
      </c>
      <c r="R12" s="414">
        <v>156129.63759668241</v>
      </c>
      <c r="S12" s="354">
        <v>39192.383350337157</v>
      </c>
      <c r="T12" s="354">
        <v>42418.265327383015</v>
      </c>
      <c r="U12" s="354">
        <v>45779.281335229934</v>
      </c>
      <c r="V12" s="354">
        <v>46493.579891935784</v>
      </c>
      <c r="W12" s="414">
        <v>172951.2867065086</v>
      </c>
      <c r="X12" s="354">
        <v>39716.566187767559</v>
      </c>
      <c r="Y12" s="354">
        <v>43792.779196655996</v>
      </c>
      <c r="Z12" s="354">
        <v>47130.508057482017</v>
      </c>
      <c r="AA12" s="354">
        <v>47395.452506476373</v>
      </c>
      <c r="AB12" s="414">
        <v>178967.2213519873</v>
      </c>
      <c r="AC12" s="414">
        <v>186896.17941576455</v>
      </c>
      <c r="AD12" s="413"/>
      <c r="AE12" s="354">
        <f>INDEX(C12:AD12,1,MATCH(AE$2,$C$2:$AD$2,0))</f>
        <v>172951.2867065086</v>
      </c>
      <c r="AF12" s="412">
        <f t="shared" si="6"/>
        <v>179177.53302794293</v>
      </c>
      <c r="AG12" s="412">
        <f t="shared" si="6"/>
        <v>186344.63434906065</v>
      </c>
      <c r="AH12" s="311"/>
      <c r="AI12" s="411">
        <f t="shared" si="2"/>
        <v>1.1751407568763028E-3</v>
      </c>
      <c r="AJ12" s="411">
        <f t="shared" si="3"/>
        <v>-2.9510772688239317E-3</v>
      </c>
    </row>
    <row r="13" spans="1:36" s="401" customFormat="1" ht="12.75" hidden="1" customHeight="1" outlineLevel="2">
      <c r="A13" s="409"/>
      <c r="B13" s="408" t="s">
        <v>79</v>
      </c>
      <c r="C13" s="403">
        <v>82216.451076509897</v>
      </c>
      <c r="D13" s="403">
        <v>86759.424832760735</v>
      </c>
      <c r="E13" s="403">
        <v>91714.321898077411</v>
      </c>
      <c r="F13" s="403">
        <v>85695.77106064331</v>
      </c>
      <c r="G13" s="403">
        <v>96754.692892435472</v>
      </c>
      <c r="H13" s="403">
        <v>109800.7130211094</v>
      </c>
      <c r="I13" s="403">
        <v>115722.79427818685</v>
      </c>
      <c r="J13" s="403">
        <v>121897.29288104024</v>
      </c>
      <c r="K13" s="403">
        <v>125182.27001937511</v>
      </c>
      <c r="L13" s="403">
        <v>118243.91325887862</v>
      </c>
      <c r="M13" s="407">
        <v>121215.65157862793</v>
      </c>
      <c r="N13" s="403">
        <v>32097.586236036837</v>
      </c>
      <c r="O13" s="403">
        <v>31592.012179589416</v>
      </c>
      <c r="P13" s="403">
        <v>32925.486720109788</v>
      </c>
      <c r="Q13" s="403">
        <v>31870.769063927735</v>
      </c>
      <c r="R13" s="407">
        <v>128643.60177056848</v>
      </c>
      <c r="S13" s="403">
        <v>34054.208261108062</v>
      </c>
      <c r="T13" s="403">
        <v>33892.827395957655</v>
      </c>
      <c r="U13" s="403">
        <v>35842.701687053297</v>
      </c>
      <c r="V13" s="403">
        <v>35085.065859177979</v>
      </c>
      <c r="W13" s="407">
        <v>138821.89188500878</v>
      </c>
      <c r="X13" s="403">
        <v>36596.510140368977</v>
      </c>
      <c r="Y13" s="403">
        <v>36540.484443145637</v>
      </c>
      <c r="Z13" s="403">
        <v>38202.423430358969</v>
      </c>
      <c r="AA13" s="403">
        <v>36992.601538307761</v>
      </c>
      <c r="AB13" s="407">
        <v>148569.01336003651</v>
      </c>
      <c r="AC13" s="407">
        <v>157190.53975955132</v>
      </c>
      <c r="AD13" s="406"/>
      <c r="AE13" s="403">
        <f>INDEX(C13:AD13,1,MATCH(AE$2,$C$2:$AD$2,0))</f>
        <v>138821.89188500878</v>
      </c>
      <c r="AF13" s="404">
        <f t="shared" si="6"/>
        <v>148539.4243169594</v>
      </c>
      <c r="AG13" s="404">
        <f t="shared" si="6"/>
        <v>156857.63207870914</v>
      </c>
      <c r="AH13" s="405"/>
      <c r="AI13" s="402">
        <f t="shared" si="2"/>
        <v>-1.9916025830635231E-4</v>
      </c>
      <c r="AJ13" s="402">
        <f t="shared" si="3"/>
        <v>-2.1178607908046709E-3</v>
      </c>
    </row>
    <row r="14" spans="1:36" s="171" customFormat="1" ht="12.75" customHeight="1" outlineLevel="1" collapsed="1">
      <c r="A14" s="286"/>
      <c r="B14" s="400" t="s">
        <v>22</v>
      </c>
      <c r="C14" s="179">
        <f t="shared" ref="C14:AC14" si="7">SUM(C10:C13)</f>
        <v>844430.7740790922</v>
      </c>
      <c r="D14" s="179">
        <f t="shared" si="7"/>
        <v>838490.99583446945</v>
      </c>
      <c r="E14" s="179">
        <f t="shared" si="7"/>
        <v>810785.09718019143</v>
      </c>
      <c r="F14" s="179">
        <f t="shared" si="7"/>
        <v>735152.30607938743</v>
      </c>
      <c r="G14" s="179">
        <f t="shared" si="7"/>
        <v>795792.35391295573</v>
      </c>
      <c r="H14" s="179">
        <f t="shared" si="7"/>
        <v>880942.3419611787</v>
      </c>
      <c r="I14" s="179">
        <f t="shared" si="7"/>
        <v>924058.79065538372</v>
      </c>
      <c r="J14" s="179">
        <f t="shared" si="7"/>
        <v>1006737.1766891074</v>
      </c>
      <c r="K14" s="398">
        <f t="shared" si="7"/>
        <v>1093973.6802447285</v>
      </c>
      <c r="L14" s="398">
        <f t="shared" si="7"/>
        <v>1147844.4627272866</v>
      </c>
      <c r="M14" s="399">
        <f t="shared" si="7"/>
        <v>1217833.0780337574</v>
      </c>
      <c r="N14" s="398">
        <f t="shared" si="7"/>
        <v>303105.87567607145</v>
      </c>
      <c r="O14" s="398">
        <f t="shared" si="7"/>
        <v>321144.49073051568</v>
      </c>
      <c r="P14" s="398">
        <f t="shared" si="7"/>
        <v>319395.83413433703</v>
      </c>
      <c r="Q14" s="398">
        <f t="shared" si="7"/>
        <v>362196.37812638388</v>
      </c>
      <c r="R14" s="399">
        <f t="shared" si="7"/>
        <v>1299688.0730803974</v>
      </c>
      <c r="S14" s="398">
        <f t="shared" si="7"/>
        <v>331576.05967766809</v>
      </c>
      <c r="T14" s="398">
        <f t="shared" si="7"/>
        <v>348337.95793416788</v>
      </c>
      <c r="U14" s="398">
        <f t="shared" si="7"/>
        <v>350503.97032740666</v>
      </c>
      <c r="V14" s="398">
        <f t="shared" si="7"/>
        <v>385441.50474293088</v>
      </c>
      <c r="W14" s="399">
        <f t="shared" si="7"/>
        <v>1401758.4948661728</v>
      </c>
      <c r="X14" s="398">
        <f t="shared" si="7"/>
        <v>346141.50113469432</v>
      </c>
      <c r="Y14" s="398">
        <f t="shared" si="7"/>
        <v>366616.16382493102</v>
      </c>
      <c r="Z14" s="398">
        <f t="shared" si="7"/>
        <v>369479.17221538356</v>
      </c>
      <c r="AA14" s="398">
        <f t="shared" si="7"/>
        <v>390134.23731872556</v>
      </c>
      <c r="AB14" s="399">
        <f t="shared" si="7"/>
        <v>1464239.4943601072</v>
      </c>
      <c r="AC14" s="399">
        <f t="shared" si="7"/>
        <v>1553929.1820666709</v>
      </c>
      <c r="AD14" s="420"/>
      <c r="AE14" s="179">
        <f>SUM(AE10:AE13)</f>
        <v>1401758.4948661728</v>
      </c>
      <c r="AF14" s="398">
        <f>SUM(AF10:AF13)</f>
        <v>1464954.5851791785</v>
      </c>
      <c r="AG14" s="398">
        <f>SUM(AG10:AG13)</f>
        <v>1553028.1441235591</v>
      </c>
      <c r="AH14" s="419"/>
      <c r="AI14" s="397">
        <f t="shared" si="2"/>
        <v>4.8837012102564969E-4</v>
      </c>
      <c r="AJ14" s="397">
        <f t="shared" si="3"/>
        <v>-5.798449205474121E-4</v>
      </c>
    </row>
    <row r="15" spans="1:36" s="410" customFormat="1" ht="12.75" hidden="1" customHeight="1" outlineLevel="2">
      <c r="A15" s="416"/>
      <c r="B15" s="415" t="s">
        <v>78</v>
      </c>
      <c r="C15" s="354">
        <v>301996.21649395738</v>
      </c>
      <c r="D15" s="354">
        <v>303546.32719906745</v>
      </c>
      <c r="E15" s="354">
        <v>324408.79298441525</v>
      </c>
      <c r="F15" s="354">
        <v>316909.99830450577</v>
      </c>
      <c r="G15" s="354">
        <v>357567.16588101117</v>
      </c>
      <c r="H15" s="354">
        <v>393822.43127839541</v>
      </c>
      <c r="I15" s="354">
        <v>402372.09929321439</v>
      </c>
      <c r="J15" s="354">
        <v>405293.95417711849</v>
      </c>
      <c r="K15" s="354">
        <v>391248.51771692297</v>
      </c>
      <c r="L15" s="354">
        <v>364321.77835228998</v>
      </c>
      <c r="M15" s="414">
        <v>350142.36029215396</v>
      </c>
      <c r="N15" s="354">
        <v>81013.029462502585</v>
      </c>
      <c r="O15" s="354">
        <v>87481.103868903447</v>
      </c>
      <c r="P15" s="354">
        <v>89786.490249428898</v>
      </c>
      <c r="Q15" s="354">
        <v>94706.958237683953</v>
      </c>
      <c r="R15" s="414">
        <v>353025.49989781575</v>
      </c>
      <c r="S15" s="354">
        <v>84152.205730568414</v>
      </c>
      <c r="T15" s="354">
        <v>92370.750426138402</v>
      </c>
      <c r="U15" s="354">
        <v>92070.544696640151</v>
      </c>
      <c r="V15" s="354">
        <v>94615.377191047737</v>
      </c>
      <c r="W15" s="414">
        <v>363880.52375013841</v>
      </c>
      <c r="X15" s="354">
        <v>85927.813389711722</v>
      </c>
      <c r="Y15" s="354">
        <v>94343.355800765625</v>
      </c>
      <c r="Z15" s="354">
        <v>96035.375662622813</v>
      </c>
      <c r="AA15" s="354">
        <v>98605.077141869377</v>
      </c>
      <c r="AB15" s="414">
        <v>375846.71115483728</v>
      </c>
      <c r="AC15" s="414">
        <v>386829.49140861636</v>
      </c>
      <c r="AD15" s="413"/>
      <c r="AE15" s="354">
        <f>INDEX(C15:AD15,1,MATCH(AE$2,$C$2:$AD$2,0))</f>
        <v>363880.52375013841</v>
      </c>
      <c r="AF15" s="412">
        <f t="shared" ref="AF15:AG17" si="8">+AE15*(1+AF48)</f>
        <v>375160.81998639269</v>
      </c>
      <c r="AG15" s="412">
        <f t="shared" si="8"/>
        <v>386040.48376599804</v>
      </c>
      <c r="AH15" s="311"/>
      <c r="AI15" s="411">
        <f t="shared" si="2"/>
        <v>-1.8249226295931065E-3</v>
      </c>
      <c r="AJ15" s="411">
        <f t="shared" si="3"/>
        <v>-2.0396781014425658E-3</v>
      </c>
    </row>
    <row r="16" spans="1:36" s="410" customFormat="1" ht="12.75" hidden="1" customHeight="1" outlineLevel="2">
      <c r="A16" s="416"/>
      <c r="B16" s="415" t="s">
        <v>77</v>
      </c>
      <c r="C16" s="354">
        <v>107590.74463245025</v>
      </c>
      <c r="D16" s="354">
        <v>116464.98886976267</v>
      </c>
      <c r="E16" s="354">
        <v>124787.77714093172</v>
      </c>
      <c r="F16" s="354">
        <v>121318.14993342712</v>
      </c>
      <c r="G16" s="354">
        <v>123980.29181923637</v>
      </c>
      <c r="H16" s="354">
        <v>132844.09431065834</v>
      </c>
      <c r="I16" s="354">
        <v>132572.38768796017</v>
      </c>
      <c r="J16" s="354">
        <v>134156.89388766955</v>
      </c>
      <c r="K16" s="354">
        <v>130038.90148036744</v>
      </c>
      <c r="L16" s="354">
        <v>117501.40334994922</v>
      </c>
      <c r="M16" s="414">
        <v>114568.94307349744</v>
      </c>
      <c r="N16" s="354">
        <v>28228.909947405118</v>
      </c>
      <c r="O16" s="354">
        <v>29230.774443838789</v>
      </c>
      <c r="P16" s="354">
        <v>30158.453443179824</v>
      </c>
      <c r="Q16" s="354">
        <v>31341.673569666211</v>
      </c>
      <c r="R16" s="414">
        <v>118952.81565528949</v>
      </c>
      <c r="S16" s="354">
        <v>30084.375132002773</v>
      </c>
      <c r="T16" s="354">
        <v>30389.881874298168</v>
      </c>
      <c r="U16" s="354">
        <v>30184.920187403255</v>
      </c>
      <c r="V16" s="354">
        <v>31309.88351885794</v>
      </c>
      <c r="W16" s="414">
        <v>122248.90010199722</v>
      </c>
      <c r="X16" s="354">
        <v>30061.425969246135</v>
      </c>
      <c r="Y16" s="354">
        <v>31145.485587887066</v>
      </c>
      <c r="Z16" s="354">
        <v>30995.41052775061</v>
      </c>
      <c r="AA16" s="354">
        <v>31769.857107597687</v>
      </c>
      <c r="AB16" s="414">
        <v>123522.26561569248</v>
      </c>
      <c r="AC16" s="414">
        <v>126178.51150153695</v>
      </c>
      <c r="AD16" s="413"/>
      <c r="AE16" s="354">
        <f>INDEX(C16:AD16,1,MATCH(AE$2,$C$2:$AD$2,0))</f>
        <v>122248.90010199722</v>
      </c>
      <c r="AF16" s="412">
        <f t="shared" si="8"/>
        <v>123471.38910301719</v>
      </c>
      <c r="AG16" s="412">
        <f t="shared" si="8"/>
        <v>125940.81688507754</v>
      </c>
      <c r="AH16" s="311"/>
      <c r="AI16" s="411">
        <f t="shared" si="2"/>
        <v>-4.1188131080405199E-4</v>
      </c>
      <c r="AJ16" s="411">
        <f t="shared" si="3"/>
        <v>-1.8837963265758706E-3</v>
      </c>
    </row>
    <row r="17" spans="1:36" s="401" customFormat="1" ht="12.75" hidden="1" customHeight="1" outlineLevel="2">
      <c r="A17" s="409"/>
      <c r="B17" s="408" t="s">
        <v>76</v>
      </c>
      <c r="C17" s="403">
        <v>413663.35516966163</v>
      </c>
      <c r="D17" s="403">
        <v>446497.85383276735</v>
      </c>
      <c r="E17" s="403">
        <v>479136.16517705662</v>
      </c>
      <c r="F17" s="403">
        <v>476530.37943318789</v>
      </c>
      <c r="G17" s="403">
        <v>498054.24165598641</v>
      </c>
      <c r="H17" s="403">
        <v>527623.34951217228</v>
      </c>
      <c r="I17" s="403">
        <v>541356.01795416884</v>
      </c>
      <c r="J17" s="403">
        <v>551756.76591185015</v>
      </c>
      <c r="K17" s="403">
        <v>580292.62740582845</v>
      </c>
      <c r="L17" s="403">
        <v>598272.39817287307</v>
      </c>
      <c r="M17" s="407">
        <v>609928.32595668954</v>
      </c>
      <c r="N17" s="403">
        <v>157311.65793630097</v>
      </c>
      <c r="O17" s="403">
        <v>161232.45056768076</v>
      </c>
      <c r="P17" s="403">
        <v>168797.28370193418</v>
      </c>
      <c r="Q17" s="403">
        <v>168513.97130153727</v>
      </c>
      <c r="R17" s="407">
        <v>648224.972242911</v>
      </c>
      <c r="S17" s="403">
        <v>171341.80441248871</v>
      </c>
      <c r="T17" s="403">
        <v>164643.40892423899</v>
      </c>
      <c r="U17" s="403">
        <v>174846.82819813417</v>
      </c>
      <c r="V17" s="403">
        <v>171687.02235694212</v>
      </c>
      <c r="W17" s="407">
        <v>681160.62073110568</v>
      </c>
      <c r="X17" s="403">
        <v>175717.68379084097</v>
      </c>
      <c r="Y17" s="403">
        <v>169460.23029885269</v>
      </c>
      <c r="Z17" s="403">
        <v>182544.94714384168</v>
      </c>
      <c r="AA17" s="403">
        <v>180622.01126510106</v>
      </c>
      <c r="AB17" s="407">
        <v>709877.41099972278</v>
      </c>
      <c r="AC17" s="407">
        <v>739895.25768166757</v>
      </c>
      <c r="AD17" s="406"/>
      <c r="AE17" s="403">
        <f>INDEX(C17:AD17,1,MATCH(AE$2,$C$2:$AD$2,0))</f>
        <v>681160.62073110568</v>
      </c>
      <c r="AF17" s="404">
        <f t="shared" si="8"/>
        <v>709769.3668018122</v>
      </c>
      <c r="AG17" s="404">
        <f t="shared" si="8"/>
        <v>738160.14147388469</v>
      </c>
      <c r="AH17" s="405"/>
      <c r="AI17" s="402">
        <f t="shared" si="2"/>
        <v>-1.5220120578063323E-4</v>
      </c>
      <c r="AJ17" s="402">
        <f t="shared" si="3"/>
        <v>-2.3450835638811895E-3</v>
      </c>
    </row>
    <row r="18" spans="1:36" s="171" customFormat="1" ht="12.75" customHeight="1" outlineLevel="1" collapsed="1">
      <c r="A18" s="286"/>
      <c r="B18" s="400" t="s">
        <v>21</v>
      </c>
      <c r="C18" s="179">
        <f t="shared" ref="C18:AC18" si="9">SUM(C15:C17)</f>
        <v>823250.31629606918</v>
      </c>
      <c r="D18" s="179">
        <f t="shared" si="9"/>
        <v>866509.16990159755</v>
      </c>
      <c r="E18" s="179">
        <f t="shared" si="9"/>
        <v>928332.73530240357</v>
      </c>
      <c r="F18" s="179">
        <f t="shared" si="9"/>
        <v>914758.52767112083</v>
      </c>
      <c r="G18" s="179">
        <f t="shared" si="9"/>
        <v>979601.69935623393</v>
      </c>
      <c r="H18" s="179">
        <f t="shared" si="9"/>
        <v>1054289.8751012259</v>
      </c>
      <c r="I18" s="179">
        <f t="shared" si="9"/>
        <v>1076300.5049353433</v>
      </c>
      <c r="J18" s="179">
        <f t="shared" si="9"/>
        <v>1091207.6139766383</v>
      </c>
      <c r="K18" s="398">
        <f t="shared" si="9"/>
        <v>1101580.046603119</v>
      </c>
      <c r="L18" s="398">
        <f t="shared" si="9"/>
        <v>1080095.5798751123</v>
      </c>
      <c r="M18" s="399">
        <f t="shared" si="9"/>
        <v>1074639.6293223409</v>
      </c>
      <c r="N18" s="398">
        <f t="shared" si="9"/>
        <v>266553.59734620864</v>
      </c>
      <c r="O18" s="398">
        <f t="shared" si="9"/>
        <v>277944.32888042298</v>
      </c>
      <c r="P18" s="398">
        <f t="shared" si="9"/>
        <v>288742.22739454289</v>
      </c>
      <c r="Q18" s="398">
        <f t="shared" si="9"/>
        <v>294562.60310888744</v>
      </c>
      <c r="R18" s="399">
        <f t="shared" si="9"/>
        <v>1120203.2877960163</v>
      </c>
      <c r="S18" s="398">
        <f t="shared" si="9"/>
        <v>285578.3852750599</v>
      </c>
      <c r="T18" s="398">
        <f t="shared" si="9"/>
        <v>287404.04122467554</v>
      </c>
      <c r="U18" s="398">
        <f t="shared" si="9"/>
        <v>297102.29308217758</v>
      </c>
      <c r="V18" s="398">
        <f t="shared" si="9"/>
        <v>297612.28306684783</v>
      </c>
      <c r="W18" s="399">
        <f t="shared" si="9"/>
        <v>1167290.0445832415</v>
      </c>
      <c r="X18" s="398">
        <f t="shared" si="9"/>
        <v>291706.92314979882</v>
      </c>
      <c r="Y18" s="398">
        <f t="shared" si="9"/>
        <v>294949.07168750535</v>
      </c>
      <c r="Z18" s="398">
        <f t="shared" si="9"/>
        <v>309575.73333421513</v>
      </c>
      <c r="AA18" s="398">
        <f t="shared" si="9"/>
        <v>310996.94551456813</v>
      </c>
      <c r="AB18" s="399">
        <f t="shared" si="9"/>
        <v>1209246.3877702525</v>
      </c>
      <c r="AC18" s="399">
        <f t="shared" si="9"/>
        <v>1252903.2605918208</v>
      </c>
      <c r="AD18" s="418"/>
      <c r="AE18" s="179">
        <f>SUM(AE15:AE17)</f>
        <v>1167290.0445832415</v>
      </c>
      <c r="AF18" s="398">
        <f>SUM(AF15:AF17)</f>
        <v>1208401.5758912221</v>
      </c>
      <c r="AG18" s="398">
        <f>SUM(AG15:AG17)</f>
        <v>1250141.4421249602</v>
      </c>
      <c r="AH18" s="417"/>
      <c r="AI18" s="397">
        <f t="shared" si="2"/>
        <v>-6.9862675429466226E-4</v>
      </c>
      <c r="AJ18" s="397">
        <f t="shared" si="3"/>
        <v>-2.204334966417143E-3</v>
      </c>
    </row>
    <row r="19" spans="1:36" s="410" customFormat="1" ht="12.75" hidden="1" customHeight="1" outlineLevel="2">
      <c r="A19" s="416"/>
      <c r="B19" s="415" t="s">
        <v>75</v>
      </c>
      <c r="C19" s="354">
        <v>678788.01554221159</v>
      </c>
      <c r="D19" s="354">
        <v>726654.55197344313</v>
      </c>
      <c r="E19" s="354">
        <v>784387.61370840645</v>
      </c>
      <c r="F19" s="354">
        <v>697587.77361054486</v>
      </c>
      <c r="G19" s="354">
        <v>730885.3973097757</v>
      </c>
      <c r="H19" s="354">
        <v>783531.61455300462</v>
      </c>
      <c r="I19" s="354">
        <v>812827.57748818456</v>
      </c>
      <c r="J19" s="354">
        <v>809930.4505347287</v>
      </c>
      <c r="K19" s="354">
        <v>798561.4909843686</v>
      </c>
      <c r="L19" s="354">
        <v>784922.88759211963</v>
      </c>
      <c r="M19" s="414">
        <v>786944.75696662336</v>
      </c>
      <c r="N19" s="354">
        <v>193979.48188942869</v>
      </c>
      <c r="O19" s="354">
        <v>207954.76378333062</v>
      </c>
      <c r="P19" s="354">
        <v>212923.36231834526</v>
      </c>
      <c r="Q19" s="354">
        <v>218081.64785034431</v>
      </c>
      <c r="R19" s="414">
        <v>829270.19628633454</v>
      </c>
      <c r="S19" s="354">
        <v>215158.75601305239</v>
      </c>
      <c r="T19" s="354">
        <v>229687.436984598</v>
      </c>
      <c r="U19" s="354">
        <v>227945.9549600188</v>
      </c>
      <c r="V19" s="354">
        <v>234922.19351276965</v>
      </c>
      <c r="W19" s="414">
        <v>903821.75973201555</v>
      </c>
      <c r="X19" s="354">
        <v>221360.76207573302</v>
      </c>
      <c r="Y19" s="354">
        <v>225072.46520348615</v>
      </c>
      <c r="Z19" s="354">
        <v>220677.98219611568</v>
      </c>
      <c r="AA19" s="354">
        <v>227000.38662786936</v>
      </c>
      <c r="AB19" s="414">
        <v>892518.08263622108</v>
      </c>
      <c r="AC19" s="414">
        <v>949867.56413270684</v>
      </c>
      <c r="AD19" s="413"/>
      <c r="AE19" s="354">
        <f>INDEX(C19:AD19,1,MATCH(AE$2,$C$2:$AD$2,0))</f>
        <v>903821.75973201555</v>
      </c>
      <c r="AF19" s="412">
        <f t="shared" ref="AF19:AG21" si="10">+AE19*(1+AF52)</f>
        <v>892975.89861523139</v>
      </c>
      <c r="AG19" s="412">
        <f t="shared" si="10"/>
        <v>937624.69354599295</v>
      </c>
      <c r="AH19" s="311"/>
      <c r="AI19" s="411">
        <f t="shared" si="2"/>
        <v>5.1294868744622413E-4</v>
      </c>
      <c r="AJ19" s="411">
        <f t="shared" si="3"/>
        <v>-1.2889029006788344E-2</v>
      </c>
    </row>
    <row r="20" spans="1:36" s="410" customFormat="1" ht="12.75" hidden="1" customHeight="1" outlineLevel="2">
      <c r="A20" s="416"/>
      <c r="B20" s="415" t="s">
        <v>74</v>
      </c>
      <c r="C20" s="354">
        <v>200098.04306837078</v>
      </c>
      <c r="D20" s="354">
        <v>212450.92149127921</v>
      </c>
      <c r="E20" s="354">
        <v>228009.53432235369</v>
      </c>
      <c r="F20" s="354">
        <v>201397.73916899768</v>
      </c>
      <c r="G20" s="354">
        <v>235432.62831871366</v>
      </c>
      <c r="H20" s="354">
        <v>273882.64620095718</v>
      </c>
      <c r="I20" s="354">
        <v>275832.42461460154</v>
      </c>
      <c r="J20" s="354">
        <v>279140.11913154653</v>
      </c>
      <c r="K20" s="354">
        <v>308474.91491491254</v>
      </c>
      <c r="L20" s="354">
        <v>305113.30717555282</v>
      </c>
      <c r="M20" s="414">
        <v>306568.8274829826</v>
      </c>
      <c r="N20" s="354">
        <v>76167.653462642411</v>
      </c>
      <c r="O20" s="354">
        <v>83901.507713324667</v>
      </c>
      <c r="P20" s="354">
        <v>80590.129961466606</v>
      </c>
      <c r="Q20" s="354">
        <v>82549.159780977672</v>
      </c>
      <c r="R20" s="414">
        <v>323728.88362483069</v>
      </c>
      <c r="S20" s="354">
        <v>79597.813969390787</v>
      </c>
      <c r="T20" s="354">
        <v>87665.143264270577</v>
      </c>
      <c r="U20" s="354">
        <v>87630.629069606846</v>
      </c>
      <c r="V20" s="354">
        <v>88196.416191062875</v>
      </c>
      <c r="W20" s="414">
        <v>342476.81432276301</v>
      </c>
      <c r="X20" s="354">
        <v>81825.640002890606</v>
      </c>
      <c r="Y20" s="354">
        <v>89997.698546025335</v>
      </c>
      <c r="Z20" s="354">
        <v>89278.212219137728</v>
      </c>
      <c r="AA20" s="354">
        <v>89506.777843890217</v>
      </c>
      <c r="AB20" s="414">
        <v>351086.97621906438</v>
      </c>
      <c r="AC20" s="414">
        <v>365169.91846572043</v>
      </c>
      <c r="AD20" s="413"/>
      <c r="AE20" s="354">
        <f>INDEX(C20:AD20,1,MATCH(AE$2,$C$2:$AD$2,0))</f>
        <v>342476.81432276301</v>
      </c>
      <c r="AF20" s="412">
        <f t="shared" si="10"/>
        <v>351038.73468083207</v>
      </c>
      <c r="AG20" s="412">
        <f t="shared" si="10"/>
        <v>365080.28406806535</v>
      </c>
      <c r="AH20" s="311"/>
      <c r="AI20" s="411">
        <f t="shared" si="2"/>
        <v>-1.3740623121893947E-4</v>
      </c>
      <c r="AJ20" s="411">
        <f t="shared" si="3"/>
        <v>-2.4545942346976268E-4</v>
      </c>
    </row>
    <row r="21" spans="1:36" s="401" customFormat="1" ht="12.75" hidden="1" customHeight="1" outlineLevel="2">
      <c r="A21" s="409"/>
      <c r="B21" s="408" t="s">
        <v>73</v>
      </c>
      <c r="C21" s="403">
        <v>28681.48636703856</v>
      </c>
      <c r="D21" s="403">
        <v>30365.268224895437</v>
      </c>
      <c r="E21" s="403">
        <v>31623.028997442034</v>
      </c>
      <c r="F21" s="403">
        <v>31977.516636112188</v>
      </c>
      <c r="G21" s="403">
        <v>33149.213628509046</v>
      </c>
      <c r="H21" s="403">
        <v>35412.03222733493</v>
      </c>
      <c r="I21" s="403">
        <v>36310.974108236151</v>
      </c>
      <c r="J21" s="403">
        <v>36899.58200814719</v>
      </c>
      <c r="K21" s="403">
        <v>39176.98372569443</v>
      </c>
      <c r="L21" s="403">
        <v>39875.634404324228</v>
      </c>
      <c r="M21" s="407">
        <v>43142.890126335056</v>
      </c>
      <c r="N21" s="403">
        <v>10875.397115073069</v>
      </c>
      <c r="O21" s="403">
        <v>11667.615504288962</v>
      </c>
      <c r="P21" s="403">
        <v>11961.86459516305</v>
      </c>
      <c r="Q21" s="403">
        <v>12079.826851990081</v>
      </c>
      <c r="R21" s="407">
        <v>46662.258673537261</v>
      </c>
      <c r="S21" s="403">
        <v>11798.453141527376</v>
      </c>
      <c r="T21" s="403">
        <v>12355.083579682539</v>
      </c>
      <c r="U21" s="403">
        <v>12495.706518479161</v>
      </c>
      <c r="V21" s="403">
        <v>12683.057165577107</v>
      </c>
      <c r="W21" s="407">
        <v>49422.571247141292</v>
      </c>
      <c r="X21" s="403">
        <v>12406.294667741866</v>
      </c>
      <c r="Y21" s="403">
        <v>13104.24773636996</v>
      </c>
      <c r="Z21" s="403">
        <v>13224.066456264496</v>
      </c>
      <c r="AA21" s="403">
        <v>13313.499967046379</v>
      </c>
      <c r="AB21" s="407">
        <v>52051.981691184417</v>
      </c>
      <c r="AC21" s="407">
        <v>54626.897100527553</v>
      </c>
      <c r="AD21" s="406"/>
      <c r="AE21" s="403">
        <f>INDEX(C21:AD21,1,MATCH(AE$2,$C$2:$AD$2,0))</f>
        <v>49422.571247141292</v>
      </c>
      <c r="AF21" s="404">
        <f t="shared" si="10"/>
        <v>52041.967523239779</v>
      </c>
      <c r="AG21" s="404">
        <f t="shared" si="10"/>
        <v>54539.981964355291</v>
      </c>
      <c r="AH21" s="405"/>
      <c r="AI21" s="402">
        <f t="shared" si="2"/>
        <v>-1.9238783268715753E-4</v>
      </c>
      <c r="AJ21" s="402">
        <f t="shared" si="3"/>
        <v>-1.5910685172602079E-3</v>
      </c>
    </row>
    <row r="22" spans="1:36" s="171" customFormat="1" ht="12.75" customHeight="1" outlineLevel="1" collapsed="1">
      <c r="A22" s="286"/>
      <c r="B22" s="400" t="s">
        <v>17</v>
      </c>
      <c r="C22" s="179">
        <f t="shared" ref="C22:AC22" si="11">SUM(C19:C21)</f>
        <v>907567.54497762094</v>
      </c>
      <c r="D22" s="179">
        <f t="shared" si="11"/>
        <v>969470.74168961775</v>
      </c>
      <c r="E22" s="179">
        <f t="shared" si="11"/>
        <v>1044020.1770282021</v>
      </c>
      <c r="F22" s="179">
        <f t="shared" si="11"/>
        <v>930963.02941565472</v>
      </c>
      <c r="G22" s="179">
        <f t="shared" si="11"/>
        <v>999467.23925699841</v>
      </c>
      <c r="H22" s="179">
        <f t="shared" si="11"/>
        <v>1092826.2929812968</v>
      </c>
      <c r="I22" s="179">
        <f t="shared" si="11"/>
        <v>1124970.9762110224</v>
      </c>
      <c r="J22" s="179">
        <f t="shared" si="11"/>
        <v>1125970.1516744224</v>
      </c>
      <c r="K22" s="398">
        <f t="shared" si="11"/>
        <v>1146213.3896249756</v>
      </c>
      <c r="L22" s="398">
        <f t="shared" si="11"/>
        <v>1129911.8291719968</v>
      </c>
      <c r="M22" s="399">
        <f t="shared" si="11"/>
        <v>1136656.474575941</v>
      </c>
      <c r="N22" s="398">
        <f t="shared" si="11"/>
        <v>281022.53246714413</v>
      </c>
      <c r="O22" s="398">
        <f t="shared" si="11"/>
        <v>303523.88700094429</v>
      </c>
      <c r="P22" s="398">
        <f t="shared" si="11"/>
        <v>305475.35687497491</v>
      </c>
      <c r="Q22" s="398">
        <f t="shared" si="11"/>
        <v>312710.63448331202</v>
      </c>
      <c r="R22" s="399">
        <f t="shared" si="11"/>
        <v>1199661.3385847025</v>
      </c>
      <c r="S22" s="398">
        <f t="shared" si="11"/>
        <v>306555.02312397055</v>
      </c>
      <c r="T22" s="398">
        <f t="shared" si="11"/>
        <v>329707.66382855107</v>
      </c>
      <c r="U22" s="398">
        <f t="shared" si="11"/>
        <v>328072.29054810479</v>
      </c>
      <c r="V22" s="398">
        <f t="shared" si="11"/>
        <v>335801.66686940967</v>
      </c>
      <c r="W22" s="399">
        <f t="shared" si="11"/>
        <v>1295721.1453019199</v>
      </c>
      <c r="X22" s="398">
        <f t="shared" si="11"/>
        <v>315592.69674636552</v>
      </c>
      <c r="Y22" s="398">
        <f t="shared" si="11"/>
        <v>328174.41148588143</v>
      </c>
      <c r="Z22" s="398">
        <f t="shared" si="11"/>
        <v>323180.26087151794</v>
      </c>
      <c r="AA22" s="398">
        <f t="shared" si="11"/>
        <v>329820.66443880595</v>
      </c>
      <c r="AB22" s="399">
        <f t="shared" si="11"/>
        <v>1295657.0405464699</v>
      </c>
      <c r="AC22" s="399">
        <f t="shared" si="11"/>
        <v>1369664.3796989548</v>
      </c>
      <c r="AD22" s="367"/>
      <c r="AE22" s="179">
        <f>SUM(AE19:AE21)</f>
        <v>1295721.1453019199</v>
      </c>
      <c r="AF22" s="398">
        <f>SUM(AF19:AF21)</f>
        <v>1296056.6008193032</v>
      </c>
      <c r="AG22" s="398">
        <f>SUM(AG19:AG21)</f>
        <v>1357244.9595784135</v>
      </c>
      <c r="AI22" s="397">
        <f t="shared" si="2"/>
        <v>3.0838428714496935E-4</v>
      </c>
      <c r="AJ22" s="397">
        <f t="shared" si="3"/>
        <v>-9.067491499830771E-3</v>
      </c>
    </row>
    <row r="23" spans="1:36" s="410" customFormat="1" ht="12.75" hidden="1" customHeight="1" outlineLevel="2">
      <c r="A23" s="416"/>
      <c r="B23" s="415" t="s">
        <v>72</v>
      </c>
      <c r="C23" s="354">
        <v>313312.10270952003</v>
      </c>
      <c r="D23" s="354">
        <v>376593.85346207197</v>
      </c>
      <c r="E23" s="354">
        <v>322067.10213426704</v>
      </c>
      <c r="F23" s="354">
        <v>273464.30797160498</v>
      </c>
      <c r="G23" s="354">
        <v>302709.01430862909</v>
      </c>
      <c r="H23" s="354">
        <v>316032.30341558327</v>
      </c>
      <c r="I23" s="354">
        <v>334334.35860439064</v>
      </c>
      <c r="J23" s="354">
        <v>355640.07049365347</v>
      </c>
      <c r="K23" s="354">
        <v>379030.61303087883</v>
      </c>
      <c r="L23" s="354">
        <v>393078.97620863398</v>
      </c>
      <c r="M23" s="414">
        <v>413000.08108061575</v>
      </c>
      <c r="N23" s="354">
        <v>113745.85008705637</v>
      </c>
      <c r="O23" s="354">
        <v>110520.76633294293</v>
      </c>
      <c r="P23" s="354">
        <v>114778.70127010068</v>
      </c>
      <c r="Q23" s="354">
        <v>116708.3292199897</v>
      </c>
      <c r="R23" s="414">
        <v>457879.81781250337</v>
      </c>
      <c r="S23" s="354">
        <v>105983.95611905438</v>
      </c>
      <c r="T23" s="354">
        <v>114946.51336386494</v>
      </c>
      <c r="U23" s="354">
        <v>126506.02797476682</v>
      </c>
      <c r="V23" s="354">
        <v>119607.39901364458</v>
      </c>
      <c r="W23" s="414">
        <v>441603.78518543555</v>
      </c>
      <c r="X23" s="354">
        <v>121293.55722843792</v>
      </c>
      <c r="Y23" s="354">
        <v>117534.72823988425</v>
      </c>
      <c r="Z23" s="354">
        <v>122284.55824018239</v>
      </c>
      <c r="AA23" s="354">
        <v>119062.45128156299</v>
      </c>
      <c r="AB23" s="414">
        <v>507283.6379193982</v>
      </c>
      <c r="AC23" s="414">
        <v>495499.8912225102</v>
      </c>
      <c r="AD23" s="413"/>
      <c r="AE23" s="354">
        <f>INDEX(C23:AD23,1,MATCH(AE$2,$C$2:$AD$2,0))</f>
        <v>441603.78518543555</v>
      </c>
      <c r="AF23" s="412">
        <f t="shared" ref="AF23:AG25" si="12">+AE23*(1+AF56)</f>
        <v>507844.35296325083</v>
      </c>
      <c r="AG23" s="412">
        <f t="shared" si="12"/>
        <v>496163.93284509605</v>
      </c>
      <c r="AH23" s="311"/>
      <c r="AI23" s="411">
        <f t="shared" si="2"/>
        <v>1.10532846309086E-3</v>
      </c>
      <c r="AJ23" s="411">
        <f t="shared" si="3"/>
        <v>1.3401448402894367E-3</v>
      </c>
    </row>
    <row r="24" spans="1:36" s="410" customFormat="1" ht="12.75" hidden="1" customHeight="1" outlineLevel="2">
      <c r="A24" s="416"/>
      <c r="B24" s="415" t="s">
        <v>71</v>
      </c>
      <c r="C24" s="354">
        <v>404900.3560035358</v>
      </c>
      <c r="D24" s="354">
        <v>424134.83690917521</v>
      </c>
      <c r="E24" s="354">
        <v>387538.05887924408</v>
      </c>
      <c r="F24" s="354">
        <v>344859.64633127337</v>
      </c>
      <c r="G24" s="354">
        <v>321285.0885137975</v>
      </c>
      <c r="H24" s="354">
        <v>349393.78608826641</v>
      </c>
      <c r="I24" s="354">
        <v>428234.59256463154</v>
      </c>
      <c r="J24" s="354">
        <v>422027.5376671236</v>
      </c>
      <c r="K24" s="354">
        <v>430408.15740299906</v>
      </c>
      <c r="L24" s="354">
        <v>424797.96613626915</v>
      </c>
      <c r="M24" s="414">
        <v>430585.24394555914</v>
      </c>
      <c r="N24" s="354">
        <v>106096.30046025978</v>
      </c>
      <c r="O24" s="354">
        <v>109448.25070643118</v>
      </c>
      <c r="P24" s="354">
        <v>113493.68394766162</v>
      </c>
      <c r="Q24" s="354">
        <v>115260.45512335039</v>
      </c>
      <c r="R24" s="414">
        <v>443649.49226977228</v>
      </c>
      <c r="S24" s="354">
        <v>107037.92243842492</v>
      </c>
      <c r="T24" s="354">
        <v>115417.04854722308</v>
      </c>
      <c r="U24" s="354">
        <v>114474.15956074352</v>
      </c>
      <c r="V24" s="354">
        <v>115730.51307000891</v>
      </c>
      <c r="W24" s="414">
        <v>447890.04429997143</v>
      </c>
      <c r="X24" s="354">
        <v>116015.35557704749</v>
      </c>
      <c r="Y24" s="354">
        <v>118894.99359323658</v>
      </c>
      <c r="Z24" s="354">
        <v>117846.95121284145</v>
      </c>
      <c r="AA24" s="354">
        <v>115035.13206643831</v>
      </c>
      <c r="AB24" s="414">
        <v>462772.94420912879</v>
      </c>
      <c r="AC24" s="414">
        <v>474809.14255579846</v>
      </c>
      <c r="AD24" s="413"/>
      <c r="AE24" s="354">
        <f>INDEX(C24:AD24,1,MATCH(AE$2,$C$2:$AD$2,0))</f>
        <v>447890.04429997143</v>
      </c>
      <c r="AF24" s="412">
        <f t="shared" si="12"/>
        <v>462670.41576187045</v>
      </c>
      <c r="AG24" s="412">
        <f t="shared" si="12"/>
        <v>474699.84657167911</v>
      </c>
      <c r="AH24" s="311"/>
      <c r="AI24" s="411">
        <f t="shared" si="2"/>
        <v>-2.2155238014953671E-4</v>
      </c>
      <c r="AJ24" s="411">
        <f t="shared" si="3"/>
        <v>-2.301892999174715E-4</v>
      </c>
    </row>
    <row r="25" spans="1:36" s="401" customFormat="1" ht="12.75" hidden="1" customHeight="1" outlineLevel="2">
      <c r="A25" s="409"/>
      <c r="B25" s="408" t="s">
        <v>70</v>
      </c>
      <c r="C25" s="403">
        <v>492632.54482877406</v>
      </c>
      <c r="D25" s="403">
        <v>543770.48036455433</v>
      </c>
      <c r="E25" s="403">
        <v>452057.75059427309</v>
      </c>
      <c r="F25" s="403">
        <v>564814.96711696137</v>
      </c>
      <c r="G25" s="403">
        <v>515134.76388985594</v>
      </c>
      <c r="H25" s="403">
        <v>494114.20363268314</v>
      </c>
      <c r="I25" s="403">
        <v>484821.23728907714</v>
      </c>
      <c r="J25" s="403">
        <v>471661.67938386247</v>
      </c>
      <c r="K25" s="403">
        <v>460417.43579277233</v>
      </c>
      <c r="L25" s="403">
        <v>446736.33000027994</v>
      </c>
      <c r="M25" s="407">
        <v>463510.68469451356</v>
      </c>
      <c r="N25" s="403">
        <v>123068.98012029483</v>
      </c>
      <c r="O25" s="403">
        <v>123833.1402387057</v>
      </c>
      <c r="P25" s="403">
        <v>126606.2400534326</v>
      </c>
      <c r="Q25" s="403">
        <v>125553.15238024422</v>
      </c>
      <c r="R25" s="407">
        <v>496117.03482439317</v>
      </c>
      <c r="S25" s="403">
        <v>113750.03098644005</v>
      </c>
      <c r="T25" s="403">
        <v>113538.54397589905</v>
      </c>
      <c r="U25" s="403">
        <v>113566.93049455095</v>
      </c>
      <c r="V25" s="403">
        <v>110983.37826075821</v>
      </c>
      <c r="W25" s="407">
        <v>452416.54916442349</v>
      </c>
      <c r="X25" s="403">
        <v>116114.34023122658</v>
      </c>
      <c r="Y25" s="403">
        <v>117377.64667351401</v>
      </c>
      <c r="Z25" s="403">
        <v>117384.06868259348</v>
      </c>
      <c r="AA25" s="403">
        <v>112151.9647730117</v>
      </c>
      <c r="AB25" s="407">
        <v>460909.83352854353</v>
      </c>
      <c r="AC25" s="407">
        <v>468366.2909904563</v>
      </c>
      <c r="AD25" s="406"/>
      <c r="AE25" s="403">
        <f>INDEX(C25:AD25,1,MATCH(AE$2,$C$2:$AD$2,0))</f>
        <v>452416.54916442349</v>
      </c>
      <c r="AF25" s="404">
        <f t="shared" si="12"/>
        <v>461012.4635985475</v>
      </c>
      <c r="AG25" s="404">
        <f t="shared" si="12"/>
        <v>468388.66301612428</v>
      </c>
      <c r="AH25" s="405"/>
      <c r="AI25" s="402">
        <f t="shared" si="2"/>
        <v>2.2266843217089161E-4</v>
      </c>
      <c r="AJ25" s="402">
        <f t="shared" si="3"/>
        <v>4.7766088419054498E-5</v>
      </c>
    </row>
    <row r="26" spans="1:36" s="171" customFormat="1" ht="12.75" customHeight="1" outlineLevel="1" collapsed="1">
      <c r="A26" s="286"/>
      <c r="B26" s="400" t="s">
        <v>19</v>
      </c>
      <c r="C26" s="179">
        <f t="shared" ref="C26:AC26" si="13">SUM(C23:C25)</f>
        <v>1210845.00354183</v>
      </c>
      <c r="D26" s="179">
        <f t="shared" si="13"/>
        <v>1344499.1707358016</v>
      </c>
      <c r="E26" s="179">
        <f t="shared" si="13"/>
        <v>1161662.9116077842</v>
      </c>
      <c r="F26" s="179">
        <f t="shared" si="13"/>
        <v>1183138.9214198398</v>
      </c>
      <c r="G26" s="179">
        <f t="shared" si="13"/>
        <v>1139128.8667122824</v>
      </c>
      <c r="H26" s="179">
        <f t="shared" si="13"/>
        <v>1159540.2931365329</v>
      </c>
      <c r="I26" s="179">
        <f t="shared" si="13"/>
        <v>1247390.1884580993</v>
      </c>
      <c r="J26" s="179">
        <f t="shared" si="13"/>
        <v>1249329.2875446395</v>
      </c>
      <c r="K26" s="398">
        <f t="shared" si="13"/>
        <v>1269856.2062266502</v>
      </c>
      <c r="L26" s="398">
        <f t="shared" si="13"/>
        <v>1264613.272345183</v>
      </c>
      <c r="M26" s="399">
        <f t="shared" si="13"/>
        <v>1307096.0097206885</v>
      </c>
      <c r="N26" s="398">
        <f t="shared" si="13"/>
        <v>342911.13066761097</v>
      </c>
      <c r="O26" s="398">
        <f t="shared" si="13"/>
        <v>343802.15727807977</v>
      </c>
      <c r="P26" s="398">
        <f t="shared" si="13"/>
        <v>354878.62527119491</v>
      </c>
      <c r="Q26" s="398">
        <f t="shared" si="13"/>
        <v>357521.93672358431</v>
      </c>
      <c r="R26" s="399">
        <f t="shared" si="13"/>
        <v>1397646.3449066689</v>
      </c>
      <c r="S26" s="398">
        <f t="shared" si="13"/>
        <v>326771.90954391938</v>
      </c>
      <c r="T26" s="398">
        <f t="shared" si="13"/>
        <v>343902.10588698706</v>
      </c>
      <c r="U26" s="398">
        <f t="shared" si="13"/>
        <v>354547.11803006131</v>
      </c>
      <c r="V26" s="398">
        <f t="shared" si="13"/>
        <v>346321.29034441174</v>
      </c>
      <c r="W26" s="399">
        <f t="shared" si="13"/>
        <v>1341910.3786498304</v>
      </c>
      <c r="X26" s="398">
        <f t="shared" si="13"/>
        <v>353423.25303671201</v>
      </c>
      <c r="Y26" s="398">
        <f t="shared" si="13"/>
        <v>353807.36850663484</v>
      </c>
      <c r="Z26" s="398">
        <f t="shared" si="13"/>
        <v>357515.57813561731</v>
      </c>
      <c r="AA26" s="398">
        <f t="shared" si="13"/>
        <v>346249.54812101298</v>
      </c>
      <c r="AB26" s="399">
        <f t="shared" si="13"/>
        <v>1430966.4156570705</v>
      </c>
      <c r="AC26" s="399">
        <f t="shared" si="13"/>
        <v>1438675.3247687649</v>
      </c>
      <c r="AD26" s="367"/>
      <c r="AE26" s="179">
        <f>SUM(AE23:AE25)</f>
        <v>1341910.3786498304</v>
      </c>
      <c r="AF26" s="398">
        <f>SUM(AF23:AF25)</f>
        <v>1431527.2323236689</v>
      </c>
      <c r="AG26" s="398">
        <f>SUM(AG23:AG25)</f>
        <v>1439252.4424328995</v>
      </c>
      <c r="AI26" s="397">
        <f t="shared" si="2"/>
        <v>3.9191462529242216E-4</v>
      </c>
      <c r="AJ26" s="397">
        <f t="shared" si="3"/>
        <v>4.0114517445233311E-4</v>
      </c>
    </row>
    <row r="27" spans="1:36" s="171" customFormat="1" ht="12.75" customHeight="1" outlineLevel="1">
      <c r="A27" s="286"/>
      <c r="B27" s="400" t="s">
        <v>20</v>
      </c>
      <c r="C27" s="179">
        <v>1026853.6567481555</v>
      </c>
      <c r="D27" s="179">
        <v>1092433.2064050657</v>
      </c>
      <c r="E27" s="179">
        <v>1402374.5228036107</v>
      </c>
      <c r="F27" s="179">
        <v>1020031.0815856397</v>
      </c>
      <c r="G27" s="179">
        <v>1278649.3283184685</v>
      </c>
      <c r="H27" s="179">
        <v>1403391.0880701889</v>
      </c>
      <c r="I27" s="179">
        <v>1366257.3004243199</v>
      </c>
      <c r="J27" s="179">
        <v>1339909.4722235012</v>
      </c>
      <c r="K27" s="398">
        <v>1277451.6864243923</v>
      </c>
      <c r="L27" s="398">
        <v>813126.48416573834</v>
      </c>
      <c r="M27" s="399">
        <v>691225.93883277138</v>
      </c>
      <c r="N27" s="398">
        <v>195499.16396446968</v>
      </c>
      <c r="O27" s="398">
        <v>198356.9501605462</v>
      </c>
      <c r="P27" s="398">
        <v>212186.23786951939</v>
      </c>
      <c r="Q27" s="398">
        <v>236850.6133932902</v>
      </c>
      <c r="R27" s="399">
        <v>843862.88092494989</v>
      </c>
      <c r="S27" s="398">
        <v>238247.93424200246</v>
      </c>
      <c r="T27" s="398">
        <v>261052.67286184707</v>
      </c>
      <c r="U27" s="398">
        <v>274554.47245695407</v>
      </c>
      <c r="V27" s="398">
        <v>274721.94970648852</v>
      </c>
      <c r="W27" s="399">
        <v>1046857.4793042775</v>
      </c>
      <c r="X27" s="398">
        <v>238531.27219247233</v>
      </c>
      <c r="Y27" s="398">
        <v>263593.31094311416</v>
      </c>
      <c r="Z27" s="398">
        <v>255861.37136486368</v>
      </c>
      <c r="AA27" s="398">
        <v>253727.79164072828</v>
      </c>
      <c r="AB27" s="399">
        <v>1014335.5309649033</v>
      </c>
      <c r="AC27" s="399">
        <v>1073710.1815791433</v>
      </c>
      <c r="AD27" s="367"/>
      <c r="AE27" s="179">
        <f>INDEX(C27:AD27,1,MATCH(AE$2,$C$2:$AD$2,0))</f>
        <v>1046857.4793042775</v>
      </c>
      <c r="AF27" s="398">
        <f t="shared" ref="AF27:AG29" si="14">+AE27*(1+AF60)</f>
        <v>1012311.1824872362</v>
      </c>
      <c r="AG27" s="398">
        <f t="shared" si="14"/>
        <v>1057865.1856991618</v>
      </c>
      <c r="AI27" s="397">
        <f t="shared" si="2"/>
        <v>-1.9957385065091371E-3</v>
      </c>
      <c r="AJ27" s="397">
        <f t="shared" si="3"/>
        <v>-1.4757237243180121E-2</v>
      </c>
    </row>
    <row r="28" spans="1:36" s="410" customFormat="1" ht="12.75" hidden="1" customHeight="1" outlineLevel="2">
      <c r="A28" s="416"/>
      <c r="B28" s="415" t="s">
        <v>69</v>
      </c>
      <c r="C28" s="354">
        <v>141000.04328916894</v>
      </c>
      <c r="D28" s="354">
        <v>160950.00777164046</v>
      </c>
      <c r="E28" s="354">
        <v>181771.77065241899</v>
      </c>
      <c r="F28" s="354">
        <v>179344.9886569446</v>
      </c>
      <c r="G28" s="354">
        <v>193293.0532772248</v>
      </c>
      <c r="H28" s="354">
        <v>230782.18943948345</v>
      </c>
      <c r="I28" s="354">
        <v>248928.88237378091</v>
      </c>
      <c r="J28" s="354">
        <v>268901.68318596238</v>
      </c>
      <c r="K28" s="354">
        <v>292234.11190789437</v>
      </c>
      <c r="L28" s="354">
        <v>307144.38230400422</v>
      </c>
      <c r="M28" s="414">
        <v>360269.37658494629</v>
      </c>
      <c r="N28" s="354">
        <v>96344.097888275501</v>
      </c>
      <c r="O28" s="354">
        <v>100863.43770536964</v>
      </c>
      <c r="P28" s="354">
        <v>102076.41792838438</v>
      </c>
      <c r="Q28" s="354">
        <v>114754.39296769582</v>
      </c>
      <c r="R28" s="414">
        <v>413911.34922784881</v>
      </c>
      <c r="S28" s="354">
        <v>111463.8833108382</v>
      </c>
      <c r="T28" s="354">
        <v>114878.08635757834</v>
      </c>
      <c r="U28" s="354">
        <v>116227.05440050982</v>
      </c>
      <c r="V28" s="354">
        <v>136025.8563711415</v>
      </c>
      <c r="W28" s="414">
        <v>480695.51389860769</v>
      </c>
      <c r="X28" s="354">
        <v>122006.81615212456</v>
      </c>
      <c r="Y28" s="354">
        <v>130672.03275265239</v>
      </c>
      <c r="Z28" s="354">
        <v>132080.65618401859</v>
      </c>
      <c r="AA28" s="354">
        <v>148599.1448797058</v>
      </c>
      <c r="AB28" s="414">
        <v>530782.86040501145</v>
      </c>
      <c r="AC28" s="414">
        <v>592846.64761297463</v>
      </c>
      <c r="AD28" s="413"/>
      <c r="AE28" s="354">
        <f>INDEX(C28:AD28,1,MATCH(AE$2,$C$2:$AD$2,0))</f>
        <v>480695.51389860769</v>
      </c>
      <c r="AF28" s="412">
        <f t="shared" si="14"/>
        <v>533572.02042745461</v>
      </c>
      <c r="AG28" s="412">
        <f t="shared" si="14"/>
        <v>597600.66287874919</v>
      </c>
      <c r="AH28" s="311"/>
      <c r="AI28" s="411">
        <f t="shared" si="2"/>
        <v>5.2548042344753298E-3</v>
      </c>
      <c r="AJ28" s="411">
        <f t="shared" si="3"/>
        <v>8.0189628884907993E-3</v>
      </c>
    </row>
    <row r="29" spans="1:36" s="401" customFormat="1" ht="12.75" hidden="1" customHeight="1" outlineLevel="2">
      <c r="A29" s="409"/>
      <c r="B29" s="408" t="s">
        <v>68</v>
      </c>
      <c r="C29" s="403">
        <v>153970.04216954095</v>
      </c>
      <c r="D29" s="403">
        <v>216652.69321933575</v>
      </c>
      <c r="E29" s="403">
        <v>226328.23297091661</v>
      </c>
      <c r="F29" s="403">
        <v>238233.29220269702</v>
      </c>
      <c r="G29" s="403">
        <v>241234.61236909602</v>
      </c>
      <c r="H29" s="403">
        <v>256878.11180017819</v>
      </c>
      <c r="I29" s="403">
        <v>265921.58497644885</v>
      </c>
      <c r="J29" s="403">
        <v>276671.84494103561</v>
      </c>
      <c r="K29" s="403">
        <v>287403.34220732906</v>
      </c>
      <c r="L29" s="403">
        <v>307201.5912104848</v>
      </c>
      <c r="M29" s="407">
        <v>319642.9158729249</v>
      </c>
      <c r="N29" s="403">
        <v>76549.986330926273</v>
      </c>
      <c r="O29" s="403">
        <v>77928.795354714137</v>
      </c>
      <c r="P29" s="403">
        <v>78746.442374003149</v>
      </c>
      <c r="Q29" s="403">
        <v>84525.433218791804</v>
      </c>
      <c r="R29" s="407">
        <v>317751.26438548445</v>
      </c>
      <c r="S29" s="403">
        <v>78804.267168585691</v>
      </c>
      <c r="T29" s="403">
        <v>80428.879888196214</v>
      </c>
      <c r="U29" s="403">
        <v>87049.173521649253</v>
      </c>
      <c r="V29" s="403">
        <v>91263.654171978182</v>
      </c>
      <c r="W29" s="407">
        <v>337526.95104481641</v>
      </c>
      <c r="X29" s="403">
        <v>85627.116207435465</v>
      </c>
      <c r="Y29" s="403">
        <v>85707.353966272887</v>
      </c>
      <c r="Z29" s="403">
        <v>86327.12622850659</v>
      </c>
      <c r="AA29" s="403">
        <v>90730.313600012538</v>
      </c>
      <c r="AB29" s="407">
        <v>348382.48497278767</v>
      </c>
      <c r="AC29" s="407">
        <v>352077.53472111875</v>
      </c>
      <c r="AD29" s="406"/>
      <c r="AE29" s="403">
        <f>INDEX(C29:AD29,1,MATCH(AE$2,$C$2:$AD$2,0))</f>
        <v>337526.95104481641</v>
      </c>
      <c r="AF29" s="404">
        <f t="shared" si="14"/>
        <v>348327.81347825052</v>
      </c>
      <c r="AG29" s="404">
        <f t="shared" si="14"/>
        <v>351811.09161303303</v>
      </c>
      <c r="AH29" s="405"/>
      <c r="AI29" s="402">
        <f t="shared" si="2"/>
        <v>-1.569295153900363E-4</v>
      </c>
      <c r="AJ29" s="402">
        <f t="shared" si="3"/>
        <v>-7.5677395405748804E-4</v>
      </c>
    </row>
    <row r="30" spans="1:36" s="171" customFormat="1" ht="12.75" customHeight="1" outlineLevel="1" collapsed="1">
      <c r="A30" s="286"/>
      <c r="B30" s="400" t="s">
        <v>13</v>
      </c>
      <c r="C30" s="179">
        <f t="shared" ref="C30:AC30" si="15">SUM(C28:C29)</f>
        <v>294970.08545870986</v>
      </c>
      <c r="D30" s="179">
        <f t="shared" si="15"/>
        <v>377602.70099097618</v>
      </c>
      <c r="E30" s="179">
        <f t="shared" si="15"/>
        <v>408100.00362333562</v>
      </c>
      <c r="F30" s="179">
        <f t="shared" si="15"/>
        <v>417578.28085964161</v>
      </c>
      <c r="G30" s="179">
        <f t="shared" si="15"/>
        <v>434527.66564632079</v>
      </c>
      <c r="H30" s="179">
        <f t="shared" si="15"/>
        <v>487660.30123966164</v>
      </c>
      <c r="I30" s="179">
        <f t="shared" si="15"/>
        <v>514850.46735022974</v>
      </c>
      <c r="J30" s="179">
        <f t="shared" si="15"/>
        <v>545573.52812699799</v>
      </c>
      <c r="K30" s="398">
        <f t="shared" si="15"/>
        <v>579637.45411522337</v>
      </c>
      <c r="L30" s="398">
        <f t="shared" si="15"/>
        <v>614345.97351448901</v>
      </c>
      <c r="M30" s="399">
        <f t="shared" si="15"/>
        <v>679912.29245787114</v>
      </c>
      <c r="N30" s="398">
        <f t="shared" si="15"/>
        <v>172894.08421920176</v>
      </c>
      <c r="O30" s="398">
        <f t="shared" si="15"/>
        <v>178792.23306008376</v>
      </c>
      <c r="P30" s="398">
        <f t="shared" si="15"/>
        <v>180822.86030238753</v>
      </c>
      <c r="Q30" s="398">
        <f t="shared" si="15"/>
        <v>199279.82618648763</v>
      </c>
      <c r="R30" s="399">
        <f t="shared" si="15"/>
        <v>731662.61361333332</v>
      </c>
      <c r="S30" s="398">
        <f t="shared" si="15"/>
        <v>190268.15047942387</v>
      </c>
      <c r="T30" s="398">
        <f t="shared" si="15"/>
        <v>195306.96624577456</v>
      </c>
      <c r="U30" s="398">
        <f t="shared" si="15"/>
        <v>203276.22792215907</v>
      </c>
      <c r="V30" s="398">
        <f t="shared" si="15"/>
        <v>227289.51054311969</v>
      </c>
      <c r="W30" s="399">
        <f t="shared" si="15"/>
        <v>818222.4649434241</v>
      </c>
      <c r="X30" s="398">
        <f t="shared" si="15"/>
        <v>207633.93235956004</v>
      </c>
      <c r="Y30" s="398">
        <f t="shared" si="15"/>
        <v>216379.38671892526</v>
      </c>
      <c r="Z30" s="398">
        <f t="shared" si="15"/>
        <v>218407.78241252518</v>
      </c>
      <c r="AA30" s="398">
        <f t="shared" si="15"/>
        <v>239329.45847971833</v>
      </c>
      <c r="AB30" s="399">
        <f t="shared" si="15"/>
        <v>879165.34537779912</v>
      </c>
      <c r="AC30" s="399">
        <f t="shared" si="15"/>
        <v>944924.18233409338</v>
      </c>
      <c r="AD30" s="367"/>
      <c r="AE30" s="179">
        <f>SUM(AE28:AE29)</f>
        <v>818222.4649434241</v>
      </c>
      <c r="AF30" s="398">
        <f>SUM(AF28:AF29)</f>
        <v>881899.83390570513</v>
      </c>
      <c r="AG30" s="398">
        <f>SUM(AG28:AG29)</f>
        <v>949411.75449178228</v>
      </c>
      <c r="AI30" s="397">
        <f t="shared" si="2"/>
        <v>3.1103233791942575E-3</v>
      </c>
      <c r="AJ30" s="397">
        <f t="shared" si="3"/>
        <v>4.7491346306789417E-3</v>
      </c>
    </row>
    <row r="31" spans="1:36" ht="12.75" customHeight="1" outlineLevel="1">
      <c r="B31" s="400" t="s">
        <v>15</v>
      </c>
      <c r="C31" s="179">
        <v>189493.04984786722</v>
      </c>
      <c r="D31" s="179">
        <v>223394.4667741856</v>
      </c>
      <c r="E31" s="179">
        <v>274386.55380756286</v>
      </c>
      <c r="F31" s="179">
        <v>213560.45277250744</v>
      </c>
      <c r="G31" s="179">
        <v>257176.83779900166</v>
      </c>
      <c r="H31" s="179">
        <v>298007.90298421105</v>
      </c>
      <c r="I31" s="179">
        <v>294941.60965544207</v>
      </c>
      <c r="J31" s="179">
        <v>305208.08994443977</v>
      </c>
      <c r="K31" s="398">
        <v>314661.23104401206</v>
      </c>
      <c r="L31" s="398">
        <v>275617.16305026755</v>
      </c>
      <c r="M31" s="399">
        <v>301440.12727457721</v>
      </c>
      <c r="N31" s="398">
        <v>78050.291539931233</v>
      </c>
      <c r="O31" s="398">
        <v>86954.325313438691</v>
      </c>
      <c r="P31" s="398">
        <v>82936.491072233432</v>
      </c>
      <c r="Q31" s="398">
        <v>89235.378532026269</v>
      </c>
      <c r="R31" s="399">
        <v>337142.64685634989</v>
      </c>
      <c r="S31" s="398">
        <v>88272.289415759136</v>
      </c>
      <c r="T31" s="398">
        <v>100821.27200216526</v>
      </c>
      <c r="U31" s="398">
        <v>92005.022510659968</v>
      </c>
      <c r="V31" s="398">
        <v>93563.108442198383</v>
      </c>
      <c r="W31" s="399">
        <v>378731.35860448692</v>
      </c>
      <c r="X31" s="398">
        <v>89563.161730810636</v>
      </c>
      <c r="Y31" s="398">
        <v>95723.877180416574</v>
      </c>
      <c r="Z31" s="398">
        <v>91009.465717536892</v>
      </c>
      <c r="AA31" s="398">
        <v>89704.347414747885</v>
      </c>
      <c r="AB31" s="399">
        <v>365830.07713563391</v>
      </c>
      <c r="AC31" s="399">
        <v>378326.19420244568</v>
      </c>
      <c r="AD31" s="367"/>
      <c r="AE31" s="179">
        <f>INDEX(C31:AD31,1,MATCH(AE$2,$C$2:$AD$2,0))</f>
        <v>378731.35860448692</v>
      </c>
      <c r="AF31" s="398">
        <f t="shared" ref="AF31:AG33" si="16">+AE31*(1+AF64)</f>
        <v>365854.49241193436</v>
      </c>
      <c r="AG31" s="398">
        <f t="shared" si="16"/>
        <v>375000.85472223267</v>
      </c>
      <c r="AH31" s="171"/>
      <c r="AI31" s="397">
        <f t="shared" si="2"/>
        <v>6.6739390297332335E-5</v>
      </c>
      <c r="AJ31" s="397">
        <f t="shared" si="3"/>
        <v>-8.7896094195201169E-3</v>
      </c>
    </row>
    <row r="32" spans="1:36" ht="13.5" outlineLevel="1">
      <c r="B32" s="400" t="s">
        <v>12</v>
      </c>
      <c r="C32" s="179">
        <v>257462.18680405809</v>
      </c>
      <c r="D32" s="179">
        <v>265889.59640130517</v>
      </c>
      <c r="E32" s="179">
        <v>283512.41909266345</v>
      </c>
      <c r="F32" s="179">
        <v>253832.46842649506</v>
      </c>
      <c r="G32" s="179">
        <v>263838.42644111055</v>
      </c>
      <c r="H32" s="179">
        <v>269944.73555456486</v>
      </c>
      <c r="I32" s="179">
        <v>269246.7107682713</v>
      </c>
      <c r="J32" s="179">
        <v>289728.14882146905</v>
      </c>
      <c r="K32" s="398">
        <v>309856.03240796423</v>
      </c>
      <c r="L32" s="398">
        <v>292287.00698629039</v>
      </c>
      <c r="M32" s="399">
        <v>289603.9969253444</v>
      </c>
      <c r="N32" s="398">
        <v>76353.990498407409</v>
      </c>
      <c r="O32" s="398">
        <v>69933.389202265767</v>
      </c>
      <c r="P32" s="398">
        <v>78232.060071600499</v>
      </c>
      <c r="Q32" s="398">
        <v>75032.733216613415</v>
      </c>
      <c r="R32" s="399">
        <v>298068.28789480065</v>
      </c>
      <c r="S32" s="398">
        <v>81056.03360342182</v>
      </c>
      <c r="T32" s="398">
        <v>72414.40799234595</v>
      </c>
      <c r="U32" s="398">
        <v>82517.742319224955</v>
      </c>
      <c r="V32" s="398">
        <v>76576.389522888101</v>
      </c>
      <c r="W32" s="399">
        <v>313183.61265183927</v>
      </c>
      <c r="X32" s="398">
        <v>81978.634882769402</v>
      </c>
      <c r="Y32" s="398">
        <v>72508.678750768653</v>
      </c>
      <c r="Z32" s="398">
        <v>83501.612851050115</v>
      </c>
      <c r="AA32" s="398">
        <v>84833.429818689023</v>
      </c>
      <c r="AB32" s="399">
        <v>326205.26136903081</v>
      </c>
      <c r="AC32" s="399">
        <v>335842.62369526591</v>
      </c>
      <c r="AD32" s="367"/>
      <c r="AE32" s="179">
        <f>INDEX(C32:AD32,1,MATCH(AE$2,$C$2:$AD$2,0))</f>
        <v>313183.61265183927</v>
      </c>
      <c r="AF32" s="398">
        <f t="shared" si="16"/>
        <v>326650.50799586833</v>
      </c>
      <c r="AG32" s="398">
        <f t="shared" si="16"/>
        <v>336450.02323574439</v>
      </c>
      <c r="AH32" s="171"/>
      <c r="AI32" s="397">
        <f t="shared" si="2"/>
        <v>1.3649277910752211E-3</v>
      </c>
      <c r="AJ32" s="397">
        <f t="shared" si="3"/>
        <v>1.8085838354742201E-3</v>
      </c>
    </row>
    <row r="33" spans="1:36" ht="12.75" customHeight="1" outlineLevel="1">
      <c r="B33" s="400" t="s">
        <v>14</v>
      </c>
      <c r="C33" s="179">
        <v>53684.169181628415</v>
      </c>
      <c r="D33" s="179">
        <v>49103.623457396323</v>
      </c>
      <c r="E33" s="179">
        <v>47588.805876031889</v>
      </c>
      <c r="F33" s="179">
        <v>44409.973244394896</v>
      </c>
      <c r="G33" s="179">
        <v>49089.652794388072</v>
      </c>
      <c r="H33" s="179">
        <v>55791.661416975498</v>
      </c>
      <c r="I33" s="179">
        <v>62285.043125301199</v>
      </c>
      <c r="J33" s="179">
        <v>68537.766844107115</v>
      </c>
      <c r="K33" s="398">
        <v>74016.41229808089</v>
      </c>
      <c r="L33" s="398">
        <v>77537.471883996346</v>
      </c>
      <c r="M33" s="399">
        <v>85016.274314807641</v>
      </c>
      <c r="N33" s="398">
        <v>22552.990417310688</v>
      </c>
      <c r="O33" s="398">
        <v>23594.824911888725</v>
      </c>
      <c r="P33" s="398">
        <v>23899.782125707043</v>
      </c>
      <c r="Q33" s="398">
        <v>25233.409534810406</v>
      </c>
      <c r="R33" s="399">
        <v>95368.565821614829</v>
      </c>
      <c r="S33" s="398">
        <v>24538.631792051921</v>
      </c>
      <c r="T33" s="398">
        <v>25484.841781838324</v>
      </c>
      <c r="U33" s="398">
        <v>25846.892217211222</v>
      </c>
      <c r="V33" s="398">
        <v>27184.429021631211</v>
      </c>
      <c r="W33" s="399">
        <v>102688.93065390694</v>
      </c>
      <c r="X33" s="398">
        <v>26034.322809295791</v>
      </c>
      <c r="Y33" s="398">
        <v>26972.633301257116</v>
      </c>
      <c r="Z33" s="398">
        <v>27524.498658057986</v>
      </c>
      <c r="AA33" s="398">
        <v>28222.408064051684</v>
      </c>
      <c r="AB33" s="399">
        <v>107843.69142986747</v>
      </c>
      <c r="AC33" s="399">
        <v>114160.70157597659</v>
      </c>
      <c r="AD33" s="367"/>
      <c r="AE33" s="179">
        <f>INDEX(C33:AD33,1,MATCH(AE$2,$C$2:$AD$2,0))</f>
        <v>102688.93065390694</v>
      </c>
      <c r="AF33" s="398">
        <f t="shared" si="16"/>
        <v>108028.7550479101</v>
      </c>
      <c r="AG33" s="398">
        <f t="shared" si="16"/>
        <v>114402.4515957368</v>
      </c>
      <c r="AH33" s="171"/>
      <c r="AI33" s="397">
        <f t="shared" si="2"/>
        <v>1.7160356399983367E-3</v>
      </c>
      <c r="AJ33" s="397">
        <f t="shared" si="3"/>
        <v>2.1176290651938601E-3</v>
      </c>
    </row>
    <row r="34" spans="1:36" s="171" customFormat="1" ht="12.75" customHeight="1">
      <c r="A34" s="286"/>
      <c r="B34" s="396" t="s">
        <v>67</v>
      </c>
      <c r="C34" s="176">
        <f t="shared" ref="C34:AC34" si="17">+C6+C9+C14+C18+C22+C26+C27+C30+C31+C32+C33</f>
        <v>6934595.2189016864</v>
      </c>
      <c r="D34" s="176">
        <f t="shared" si="17"/>
        <v>7513354.2843559105</v>
      </c>
      <c r="E34" s="176">
        <f t="shared" si="17"/>
        <v>7964460.4122706922</v>
      </c>
      <c r="F34" s="176">
        <f t="shared" si="17"/>
        <v>7331640.7134091845</v>
      </c>
      <c r="G34" s="176">
        <f t="shared" si="17"/>
        <v>7996997.3582102209</v>
      </c>
      <c r="H34" s="176">
        <f t="shared" si="17"/>
        <v>8690174.7351474166</v>
      </c>
      <c r="I34" s="176">
        <f t="shared" si="17"/>
        <v>9012540.7479445674</v>
      </c>
      <c r="J34" s="176">
        <f t="shared" si="17"/>
        <v>9225240.3000040688</v>
      </c>
      <c r="K34" s="393">
        <f t="shared" si="17"/>
        <v>9557688.9448695369</v>
      </c>
      <c r="L34" s="393">
        <f t="shared" si="17"/>
        <v>9194482.7759750672</v>
      </c>
      <c r="M34" s="395">
        <f t="shared" si="17"/>
        <v>9390042.9750153814</v>
      </c>
      <c r="N34" s="393">
        <f t="shared" si="17"/>
        <v>2398596.4956066855</v>
      </c>
      <c r="O34" s="393">
        <f t="shared" si="17"/>
        <v>2483632.1446992671</v>
      </c>
      <c r="P34" s="393">
        <f t="shared" si="17"/>
        <v>2543247.5695971237</v>
      </c>
      <c r="Q34" s="393">
        <f t="shared" si="17"/>
        <v>2720731.3778194524</v>
      </c>
      <c r="R34" s="395">
        <f t="shared" si="17"/>
        <v>10125935.948572565</v>
      </c>
      <c r="S34" s="393">
        <f t="shared" si="17"/>
        <v>2602567.5147565063</v>
      </c>
      <c r="T34" s="393">
        <f t="shared" si="17"/>
        <v>2711002.1510485313</v>
      </c>
      <c r="U34" s="393">
        <f t="shared" si="17"/>
        <v>2766231.8886858323</v>
      </c>
      <c r="V34" s="393">
        <f t="shared" si="17"/>
        <v>2874248.6830873964</v>
      </c>
      <c r="W34" s="395">
        <f t="shared" si="17"/>
        <v>10902718.800524205</v>
      </c>
      <c r="X34" s="393">
        <f t="shared" si="17"/>
        <v>2740360.0894293874</v>
      </c>
      <c r="Y34" s="393">
        <f t="shared" si="17"/>
        <v>2830720.1986488388</v>
      </c>
      <c r="Z34" s="393">
        <f t="shared" si="17"/>
        <v>2870550.4666560073</v>
      </c>
      <c r="AA34" s="393">
        <f t="shared" si="17"/>
        <v>2949007.3936442253</v>
      </c>
      <c r="AB34" s="395">
        <f t="shared" si="17"/>
        <v>11415343.031332936</v>
      </c>
      <c r="AC34" s="395">
        <f t="shared" si="17"/>
        <v>11996609.456839845</v>
      </c>
      <c r="AD34" s="394"/>
      <c r="AE34" s="176">
        <f>+AE6+AE9+AE14+AE18+AE22+AE26+AE27+AE30+AE31+AE32+AE33</f>
        <v>10902718.800524205</v>
      </c>
      <c r="AF34" s="393">
        <f>+AF6+AF9+AF14+AF18+AF22+AF26+AF27+AF30+AF31+AF32+AF33</f>
        <v>11422363.597279301</v>
      </c>
      <c r="AG34" s="393">
        <f>+AG6+AG9+AG14+AG18+AG22+AG26+AG27+AG30+AG31+AG32+AG33</f>
        <v>11974040.715028925</v>
      </c>
      <c r="AH34" s="168"/>
      <c r="AI34" s="392">
        <f t="shared" si="2"/>
        <v>6.1501138661324006E-4</v>
      </c>
      <c r="AJ34" s="392">
        <f t="shared" si="3"/>
        <v>-1.8812600253526046E-3</v>
      </c>
    </row>
    <row r="35" spans="1:36" s="234" customFormat="1" ht="12.75" customHeight="1">
      <c r="A35" s="278"/>
      <c r="B35" s="391" t="s">
        <v>66</v>
      </c>
      <c r="C35" s="386"/>
      <c r="D35" s="384"/>
      <c r="E35" s="384"/>
      <c r="F35" s="384"/>
      <c r="G35" s="384"/>
      <c r="H35" s="384"/>
      <c r="I35" s="384"/>
      <c r="J35" s="384"/>
      <c r="K35" s="388"/>
      <c r="L35" s="388"/>
      <c r="M35" s="390"/>
      <c r="N35" s="388"/>
      <c r="O35" s="388"/>
      <c r="P35" s="388"/>
      <c r="Q35" s="388"/>
      <c r="R35" s="390"/>
      <c r="S35" s="388"/>
      <c r="T35" s="388"/>
      <c r="U35" s="388"/>
      <c r="V35" s="388"/>
      <c r="W35" s="390"/>
      <c r="X35" s="388"/>
      <c r="Y35" s="388"/>
      <c r="Z35" s="388"/>
      <c r="AA35" s="388"/>
      <c r="AB35" s="390"/>
      <c r="AC35" s="388"/>
      <c r="AD35" s="389"/>
      <c r="AE35" s="384"/>
      <c r="AF35" s="388"/>
      <c r="AG35" s="388"/>
      <c r="AH35" s="311"/>
    </row>
    <row r="36" spans="1:36" s="234" customFormat="1" ht="12.75" hidden="1" customHeight="1" outlineLevel="2">
      <c r="A36" s="278"/>
      <c r="B36" s="387" t="str">
        <f t="shared" ref="B36:B66" si="18">B3</f>
        <v>Software &amp; Services</v>
      </c>
      <c r="C36" s="386"/>
      <c r="D36" s="384">
        <f>Software!D4</f>
        <v>0.13301185487015954</v>
      </c>
      <c r="E36" s="384">
        <f>Software!E4</f>
        <v>9.3104747407943611E-2</v>
      </c>
      <c r="F36" s="384">
        <f>Software!F4</f>
        <v>-4.7610537079766035E-2</v>
      </c>
      <c r="G36" s="384">
        <f>Software!G4</f>
        <v>0.11570346274285503</v>
      </c>
      <c r="H36" s="384">
        <f>Software!H4</f>
        <v>0.10359285125467199</v>
      </c>
      <c r="I36" s="384">
        <f>Software!I4</f>
        <v>2.0516121834883938E-2</v>
      </c>
      <c r="J36" s="384">
        <f>Software!J4</f>
        <v>2.1783719568931881E-2</v>
      </c>
      <c r="K36" s="384">
        <f>Software!K4</f>
        <v>4.8903454004428859E-2</v>
      </c>
      <c r="L36" s="384">
        <f>Software!L4</f>
        <v>-2.6384149271699187E-2</v>
      </c>
      <c r="M36" s="385">
        <f>Software!M4</f>
        <v>4.1325456050770759E-2</v>
      </c>
      <c r="N36" s="384"/>
      <c r="O36" s="384"/>
      <c r="P36" s="384"/>
      <c r="Q36" s="384"/>
      <c r="R36" s="385">
        <f>Software!R4</f>
        <v>0.12568228398056003</v>
      </c>
      <c r="S36" s="384">
        <f>Software!S4</f>
        <v>0.15872624921590006</v>
      </c>
      <c r="T36" s="384">
        <f>Software!T4</f>
        <v>0.10820048716089481</v>
      </c>
      <c r="U36" s="384">
        <f>Software!U4</f>
        <v>0.10150129204811664</v>
      </c>
      <c r="V36" s="384">
        <f>Software!V4</f>
        <v>8.1175788901554302E-2</v>
      </c>
      <c r="W36" s="385">
        <f>Software!W4</f>
        <v>0.10844050939086847</v>
      </c>
      <c r="X36" s="384">
        <f>Software!X4</f>
        <v>7.4731916599025228E-2</v>
      </c>
      <c r="Y36" s="384">
        <f>Software!Y4</f>
        <v>7.3067513682897323E-2</v>
      </c>
      <c r="Z36" s="384">
        <f>Software!Z4</f>
        <v>8.9377152950274041E-2</v>
      </c>
      <c r="AA36" s="384">
        <f>Software!AA4</f>
        <v>8.7900375815084697E-2</v>
      </c>
      <c r="AB36" s="385">
        <f>Software!AB4</f>
        <v>9.2749499323529827E-2</v>
      </c>
      <c r="AC36" s="385">
        <f>Software!AC4</f>
        <v>8.9039737436817923E-2</v>
      </c>
      <c r="AD36" s="349"/>
      <c r="AE36" s="384">
        <f t="shared" ref="AE36:AE67" si="19">INDEX(C36:AD36,1,MATCH(AE$2,$C$2:$AD$2,0))</f>
        <v>0.10844050939086847</v>
      </c>
      <c r="AF36" s="383">
        <f>Software!AF4</f>
        <v>9.6000000000000002E-2</v>
      </c>
      <c r="AG36" s="383">
        <f>Software!AG4</f>
        <v>9.1999999999999998E-2</v>
      </c>
      <c r="AH36" s="168"/>
    </row>
    <row r="37" spans="1:36" s="234" customFormat="1" ht="12.75" hidden="1" customHeight="1" outlineLevel="2">
      <c r="A37" s="278"/>
      <c r="B37" s="387" t="str">
        <f t="shared" si="18"/>
        <v>Semiconductors &amp; Semiconductor Equipment</v>
      </c>
      <c r="C37" s="386"/>
      <c r="D37" s="384">
        <f>Semis!D4</f>
        <v>7.3326573780537307E-2</v>
      </c>
      <c r="E37" s="384">
        <f>Semis!E4</f>
        <v>-3.3259748066231554E-2</v>
      </c>
      <c r="F37" s="384">
        <f>Semis!F4</f>
        <v>-0.12017458524389046</v>
      </c>
      <c r="G37" s="384">
        <f>Semis!G4</f>
        <v>0.31092767474954397</v>
      </c>
      <c r="H37" s="384">
        <f>Semis!H4</f>
        <v>0.1428875808131036</v>
      </c>
      <c r="I37" s="384">
        <f>Semis!I4</f>
        <v>9.8840287621637657E-5</v>
      </c>
      <c r="J37" s="384">
        <f>Semis!J4</f>
        <v>6.4549498170601849E-2</v>
      </c>
      <c r="K37" s="384">
        <f>Semis!K4</f>
        <v>0.11479445058115822</v>
      </c>
      <c r="L37" s="384">
        <f>Semis!L4</f>
        <v>-7.0196774288688868E-3</v>
      </c>
      <c r="M37" s="385">
        <f>Semis!M4</f>
        <v>0.11385282741735536</v>
      </c>
      <c r="N37" s="384"/>
      <c r="O37" s="384"/>
      <c r="P37" s="384"/>
      <c r="Q37" s="384"/>
      <c r="R37" s="385">
        <f>Semis!R4</f>
        <v>0.17614955829871626</v>
      </c>
      <c r="S37" s="384">
        <f>Semis!S4</f>
        <v>0.22412317527534231</v>
      </c>
      <c r="T37" s="384">
        <f>Semis!T4</f>
        <v>0.19949217609581038</v>
      </c>
      <c r="U37" s="384">
        <f>Semis!U4</f>
        <v>0.15749016311311426</v>
      </c>
      <c r="V37" s="384">
        <f>Semis!V4</f>
        <v>2.1104603834887214E-2</v>
      </c>
      <c r="W37" s="385">
        <f>Semis!W4</f>
        <v>0.12705316889990548</v>
      </c>
      <c r="X37" s="384">
        <f>Semis!X4</f>
        <v>-5.9515691596676357E-2</v>
      </c>
      <c r="Y37" s="384">
        <f>Semis!Y4</f>
        <v>-9.3123777573464683E-2</v>
      </c>
      <c r="Z37" s="384">
        <f>Semis!Z4</f>
        <v>-8.1874482421191108E-2</v>
      </c>
      <c r="AA37" s="384">
        <f>Semis!AA4</f>
        <v>-1.8571151344098258E-2</v>
      </c>
      <c r="AB37" s="385">
        <f>Semis!AB4</f>
        <v>-3.1682441671933015E-2</v>
      </c>
      <c r="AC37" s="385">
        <f>Semis!AC4</f>
        <v>6.0264403160898095E-2</v>
      </c>
      <c r="AD37" s="349"/>
      <c r="AE37" s="384">
        <f t="shared" si="19"/>
        <v>0.12705316889990548</v>
      </c>
      <c r="AF37" s="383">
        <f>Semis!AF4</f>
        <v>-3.1E-2</v>
      </c>
      <c r="AG37" s="383">
        <f>Semis!AG4</f>
        <v>0.06</v>
      </c>
      <c r="AH37" s="168"/>
    </row>
    <row r="38" spans="1:36" s="374" customFormat="1" ht="12.75" hidden="1" customHeight="1" outlineLevel="2">
      <c r="A38" s="382"/>
      <c r="B38" s="381" t="str">
        <f t="shared" si="18"/>
        <v>Technology Hardware &amp; Equipment</v>
      </c>
      <c r="C38" s="380"/>
      <c r="D38" s="377">
        <f>Hardware!D4</f>
        <v>0.10564648718017589</v>
      </c>
      <c r="E38" s="377">
        <f>Hardware!E4</f>
        <v>6.8300157850004872E-2</v>
      </c>
      <c r="F38" s="377">
        <f>Hardware!F4</f>
        <v>-5.4860061863721499E-2</v>
      </c>
      <c r="G38" s="377">
        <f>Hardware!G4</f>
        <v>0.20115815943942872</v>
      </c>
      <c r="H38" s="377">
        <f>Hardware!H4</f>
        <v>0.1893761466381334</v>
      </c>
      <c r="I38" s="377">
        <f>Hardware!I4</f>
        <v>0.10947959795351125</v>
      </c>
      <c r="J38" s="377">
        <f>Hardware!J4</f>
        <v>-4.742684634235772E-3</v>
      </c>
      <c r="K38" s="377">
        <f>Hardware!K4</f>
        <v>4.0510936383487461E-2</v>
      </c>
      <c r="L38" s="377">
        <f>Hardware!L4</f>
        <v>-1.5917316537460424E-2</v>
      </c>
      <c r="M38" s="379">
        <f>Hardware!M4</f>
        <v>-0.12391689982027843</v>
      </c>
      <c r="N38" s="377"/>
      <c r="O38" s="377"/>
      <c r="P38" s="377"/>
      <c r="Q38" s="377"/>
      <c r="R38" s="379">
        <f>Hardware!R4</f>
        <v>7.2335106642721136E-2</v>
      </c>
      <c r="S38" s="377">
        <f>Hardware!S4</f>
        <v>0.11774818973543377</v>
      </c>
      <c r="T38" s="377">
        <f>Hardware!T4</f>
        <v>0.12056940599734367</v>
      </c>
      <c r="U38" s="377">
        <f>Hardware!U4</f>
        <v>9.9401072585080463E-2</v>
      </c>
      <c r="V38" s="377">
        <f>Hardware!V4</f>
        <v>-5.892807172682657E-2</v>
      </c>
      <c r="W38" s="379">
        <f>Hardware!W4</f>
        <v>6.225054510624628E-2</v>
      </c>
      <c r="X38" s="377">
        <f>Hardware!X4</f>
        <v>-6.116475351907058E-2</v>
      </c>
      <c r="Y38" s="377">
        <f>Hardware!Y4</f>
        <v>-3.2881574094977495E-2</v>
      </c>
      <c r="Z38" s="377">
        <f>Hardware!Z4</f>
        <v>-5.4256817377043021E-3</v>
      </c>
      <c r="AA38" s="377">
        <f>Hardware!AA4</f>
        <v>1.8598688429005472E-2</v>
      </c>
      <c r="AB38" s="379">
        <f>Hardware!AB4</f>
        <v>-1.5884569785090785E-2</v>
      </c>
      <c r="AC38" s="379">
        <f>Hardware!AC4</f>
        <v>3.5096545306348315E-2</v>
      </c>
      <c r="AD38" s="378"/>
      <c r="AE38" s="377">
        <f t="shared" si="19"/>
        <v>6.225054510624628E-2</v>
      </c>
      <c r="AF38" s="376">
        <f>Hardware!AF4</f>
        <v>-1.6E-2</v>
      </c>
      <c r="AG38" s="376">
        <f>Hardware!AG4</f>
        <v>0.04</v>
      </c>
      <c r="AH38" s="375"/>
    </row>
    <row r="39" spans="1:36" s="364" customFormat="1" ht="12.75" customHeight="1" outlineLevel="1" collapsed="1">
      <c r="A39" s="372"/>
      <c r="B39" s="371" t="str">
        <f t="shared" si="18"/>
        <v>Information Technology</v>
      </c>
      <c r="C39" s="370"/>
      <c r="D39" s="366">
        <f>Tech!D4</f>
        <v>0.1113719874106911</v>
      </c>
      <c r="E39" s="366">
        <f>Tech!E4</f>
        <v>6.2024429634774281E-2</v>
      </c>
      <c r="F39" s="366">
        <f>Tech!F4</f>
        <v>-6.1360060576285624E-2</v>
      </c>
      <c r="G39" s="366">
        <f>Tech!G4</f>
        <v>0.17979937248830957</v>
      </c>
      <c r="H39" s="366">
        <f>Tech!H4</f>
        <v>0.14775509799498687</v>
      </c>
      <c r="I39" s="366">
        <f>Tech!I4</f>
        <v>5.8660743723825792E-2</v>
      </c>
      <c r="J39" s="366">
        <f>Tech!J4</f>
        <v>1.3818417268060434E-2</v>
      </c>
      <c r="K39" s="369">
        <f>Tech!K4</f>
        <v>5.3867333438552212E-2</v>
      </c>
      <c r="L39" s="369">
        <f>Tech!L4</f>
        <v>-1.8300200011147849E-2</v>
      </c>
      <c r="M39" s="368">
        <f>Tech!M4</f>
        <v>-3.047976519669926E-2</v>
      </c>
      <c r="N39" s="369"/>
      <c r="O39" s="369"/>
      <c r="P39" s="369"/>
      <c r="Q39" s="369"/>
      <c r="R39" s="368">
        <f>Tech!R4</f>
        <v>0.11023864783271153</v>
      </c>
      <c r="S39" s="369">
        <f>Tech!S4</f>
        <v>0.15236153267742725</v>
      </c>
      <c r="T39" s="369">
        <f>Tech!T4</f>
        <v>0.13007846513344745</v>
      </c>
      <c r="U39" s="369">
        <f>Tech!U4</f>
        <v>0.11151196130538876</v>
      </c>
      <c r="V39" s="369">
        <f>Tech!V4</f>
        <v>4.6920709677766848E-3</v>
      </c>
      <c r="W39" s="368">
        <f>Tech!W4</f>
        <v>9.1663710960318001E-2</v>
      </c>
      <c r="X39" s="369">
        <f>Tech!X4</f>
        <v>-8.4224581816511046E-3</v>
      </c>
      <c r="Y39" s="369">
        <f>Tech!Y4</f>
        <v>-2.3380806944861554E-3</v>
      </c>
      <c r="Z39" s="369">
        <f>Tech!Z4</f>
        <v>1.5133176134864756E-2</v>
      </c>
      <c r="AA39" s="369">
        <f>Tech!AA4</f>
        <v>3.8517687512217735E-2</v>
      </c>
      <c r="AB39" s="368">
        <f>Tech!AB4</f>
        <v>2.323544789277765E-2</v>
      </c>
      <c r="AC39" s="368">
        <f>Tech!AC4</f>
        <v>6.1888379019466422E-2</v>
      </c>
      <c r="AD39" s="367"/>
      <c r="AE39" s="366">
        <f t="shared" si="19"/>
        <v>9.1663710960318001E-2</v>
      </c>
      <c r="AF39" s="373">
        <f>+AF6/AE6-1</f>
        <v>2.4573907557285501E-2</v>
      </c>
      <c r="AG39" s="373">
        <f>+AG6/AF6-1</f>
        <v>6.5102990288802731E-2</v>
      </c>
      <c r="AH39" s="171"/>
    </row>
    <row r="40" spans="1:36" s="234" customFormat="1" ht="12.75" hidden="1" customHeight="1" outlineLevel="2">
      <c r="A40" s="278"/>
      <c r="B40" s="387" t="str">
        <f t="shared" si="18"/>
        <v>Health Care Equipment &amp; Services</v>
      </c>
      <c r="C40" s="386"/>
      <c r="D40" s="384">
        <f>'HC Equip &amp; Svcs'!D4</f>
        <v>0.13916954617015587</v>
      </c>
      <c r="E40" s="384">
        <f>'HC Equip &amp; Svcs'!E4</f>
        <v>9.0721585597554277E-2</v>
      </c>
      <c r="F40" s="384">
        <f>'HC Equip &amp; Svcs'!F4</f>
        <v>4.9682888434614547E-2</v>
      </c>
      <c r="G40" s="384">
        <f>'HC Equip &amp; Svcs'!G4</f>
        <v>2.7811711021847429E-2</v>
      </c>
      <c r="H40" s="384">
        <f>'HC Equip &amp; Svcs'!H4</f>
        <v>7.9422023322130775E-2</v>
      </c>
      <c r="I40" s="384">
        <f>'HC Equip &amp; Svcs'!I4</f>
        <v>3.7567891588579316E-2</v>
      </c>
      <c r="J40" s="384">
        <f>'HC Equip &amp; Svcs'!J4</f>
        <v>6.0478924374747667E-2</v>
      </c>
      <c r="K40" s="384">
        <f>'HC Equip &amp; Svcs'!K4</f>
        <v>0.12113829768801621</v>
      </c>
      <c r="L40" s="384">
        <f>'HC Equip &amp; Svcs'!L4</f>
        <v>0.1162785648759912</v>
      </c>
      <c r="M40" s="385">
        <f>'HC Equip &amp; Svcs'!M4</f>
        <v>0.10054118865823347</v>
      </c>
      <c r="N40" s="384"/>
      <c r="O40" s="384"/>
      <c r="P40" s="384"/>
      <c r="Q40" s="384"/>
      <c r="R40" s="385">
        <f>'HC Equip &amp; Svcs'!R4</f>
        <v>5.3922774457237921E-2</v>
      </c>
      <c r="S40" s="384">
        <f>'HC Equip &amp; Svcs'!S4</f>
        <v>7.8399422273795816E-2</v>
      </c>
      <c r="T40" s="384">
        <f>'HC Equip &amp; Svcs'!T4</f>
        <v>7.8693774872971467E-2</v>
      </c>
      <c r="U40" s="384">
        <f>'HC Equip &amp; Svcs'!U4</f>
        <v>7.8818998286271036E-2</v>
      </c>
      <c r="V40" s="384">
        <f>'HC Equip &amp; Svcs'!V4</f>
        <v>0.10308826033329299</v>
      </c>
      <c r="W40" s="385">
        <f>'HC Equip &amp; Svcs'!W4</f>
        <v>8.2139854089932518E-2</v>
      </c>
      <c r="X40" s="384">
        <f>'HC Equip &amp; Svcs'!X4</f>
        <v>0.17356834042783675</v>
      </c>
      <c r="Y40" s="384">
        <f>'HC Equip &amp; Svcs'!Y4</f>
        <v>0.18030543259119192</v>
      </c>
      <c r="Z40" s="384">
        <f>'HC Equip &amp; Svcs'!Z4</f>
        <v>0.19061823992572546</v>
      </c>
      <c r="AA40" s="384">
        <f>'HC Equip &amp; Svcs'!AA4</f>
        <v>0.1371440351098645</v>
      </c>
      <c r="AB40" s="385">
        <f>'HC Equip &amp; Svcs'!AB4</f>
        <v>0.17264831257821767</v>
      </c>
      <c r="AC40" s="385">
        <f>'HC Equip &amp; Svcs'!AC4</f>
        <v>6.0371348996973051E-2</v>
      </c>
      <c r="AD40" s="349"/>
      <c r="AE40" s="384">
        <f t="shared" si="19"/>
        <v>8.2139854089932518E-2</v>
      </c>
      <c r="AF40" s="383">
        <f>'HC Equip &amp; Svcs'!AF4</f>
        <v>0.17499999999999999</v>
      </c>
      <c r="AG40" s="383">
        <f>'HC Equip &amp; Svcs'!AG4</f>
        <v>0.06</v>
      </c>
      <c r="AH40" s="168"/>
    </row>
    <row r="41" spans="1:36" s="374" customFormat="1" ht="12.75" hidden="1" customHeight="1" outlineLevel="2">
      <c r="A41" s="382"/>
      <c r="B41" s="381" t="str">
        <f t="shared" si="18"/>
        <v>Pharmaceuticals Biotechnology &amp; Life Sciences</v>
      </c>
      <c r="C41" s="380"/>
      <c r="D41" s="377">
        <f>'Pharma, Biotech, LS'!D4</f>
        <v>0.12353876717386991</v>
      </c>
      <c r="E41" s="377">
        <f>'Pharma, Biotech, LS'!E4</f>
        <v>5.6185133808427379E-2</v>
      </c>
      <c r="F41" s="377">
        <f>'Pharma, Biotech, LS'!F4</f>
        <v>1.5617540480950654E-2</v>
      </c>
      <c r="G41" s="377">
        <f>'Pharma, Biotech, LS'!G4</f>
        <v>0.18181995217886726</v>
      </c>
      <c r="H41" s="377">
        <f>'Pharma, Biotech, LS'!H4</f>
        <v>5.0146754025426787E-2</v>
      </c>
      <c r="I41" s="377">
        <f>'Pharma, Biotech, LS'!I4</f>
        <v>-2.8448498952391432E-3</v>
      </c>
      <c r="J41" s="377">
        <f>'Pharma, Biotech, LS'!J4</f>
        <v>1.8668149701443815E-2</v>
      </c>
      <c r="K41" s="377">
        <f>'Pharma, Biotech, LS'!K4</f>
        <v>7.8483700829818925E-2</v>
      </c>
      <c r="L41" s="377">
        <f>'Pharma, Biotech, LS'!L4</f>
        <v>2.7804398099128269E-2</v>
      </c>
      <c r="M41" s="379">
        <f>'Pharma, Biotech, LS'!M4</f>
        <v>6.9310387807905993E-2</v>
      </c>
      <c r="N41" s="377"/>
      <c r="O41" s="377"/>
      <c r="P41" s="377"/>
      <c r="Q41" s="377"/>
      <c r="R41" s="379">
        <f>'Pharma, Biotech, LS'!R4</f>
        <v>5.4341186340722825E-2</v>
      </c>
      <c r="S41" s="377">
        <f>'Pharma, Biotech, LS'!S4</f>
        <v>7.7578978246613195E-2</v>
      </c>
      <c r="T41" s="377">
        <f>'Pharma, Biotech, LS'!T4</f>
        <v>8.2832824048713505E-2</v>
      </c>
      <c r="U41" s="377">
        <f>'Pharma, Biotech, LS'!U4</f>
        <v>5.3745369852229663E-2</v>
      </c>
      <c r="V41" s="377">
        <f>'Pharma, Biotech, LS'!V4</f>
        <v>4.5996380482940413E-2</v>
      </c>
      <c r="W41" s="379">
        <f>'Pharma, Biotech, LS'!W4</f>
        <v>6.4922220209906678E-2</v>
      </c>
      <c r="X41" s="377">
        <f>'Pharma, Biotech, LS'!X4</f>
        <v>3.0278306788263487E-2</v>
      </c>
      <c r="Y41" s="377">
        <f>'Pharma, Biotech, LS'!Y4</f>
        <v>2.5491924389369425E-2</v>
      </c>
      <c r="Z41" s="377">
        <f>'Pharma, Biotech, LS'!Z4</f>
        <v>4.3856455855488363E-2</v>
      </c>
      <c r="AA41" s="377">
        <f>'Pharma, Biotech, LS'!AA4</f>
        <v>1.9185015336523392E-2</v>
      </c>
      <c r="AB41" s="379">
        <f>'Pharma, Biotech, LS'!AB4</f>
        <v>2.9260763016997426E-2</v>
      </c>
      <c r="AC41" s="379">
        <f>'Pharma, Biotech, LS'!AC4</f>
        <v>8.3765093708472849E-2</v>
      </c>
      <c r="AD41" s="378"/>
      <c r="AE41" s="377">
        <f t="shared" si="19"/>
        <v>6.4922220209906678E-2</v>
      </c>
      <c r="AF41" s="376">
        <f>'Pharma, Biotech, LS'!AF4</f>
        <v>2.9000000000000001E-2</v>
      </c>
      <c r="AG41" s="376">
        <f>'Pharma, Biotech, LS'!AG4</f>
        <v>0.08</v>
      </c>
      <c r="AH41" s="375"/>
    </row>
    <row r="42" spans="1:36" s="364" customFormat="1" ht="12.75" customHeight="1" outlineLevel="1" collapsed="1">
      <c r="A42" s="372"/>
      <c r="B42" s="371" t="str">
        <f t="shared" si="18"/>
        <v>Health Care</v>
      </c>
      <c r="C42" s="370"/>
      <c r="D42" s="366">
        <f>HC!D4</f>
        <v>0.13518804030490084</v>
      </c>
      <c r="E42" s="366">
        <f>HC!E4</f>
        <v>8.2014662487675194E-2</v>
      </c>
      <c r="F42" s="366">
        <f>HC!F4</f>
        <v>4.1299748299488348E-2</v>
      </c>
      <c r="G42" s="366">
        <f>HC!G4</f>
        <v>6.675367884226846E-2</v>
      </c>
      <c r="H42" s="366">
        <f>HC!H4</f>
        <v>7.1167176893909501E-2</v>
      </c>
      <c r="I42" s="366">
        <f>HC!I4</f>
        <v>2.6396194541351115E-2</v>
      </c>
      <c r="J42" s="366">
        <f>HC!J4</f>
        <v>4.9250036246661244E-2</v>
      </c>
      <c r="K42" s="369">
        <f>HC!K4</f>
        <v>0.11001667602752563</v>
      </c>
      <c r="L42" s="369">
        <f>HC!L4</f>
        <v>9.3865417890035996E-2</v>
      </c>
      <c r="M42" s="368">
        <f>HC!M4</f>
        <v>9.3107299896058482E-2</v>
      </c>
      <c r="N42" s="369"/>
      <c r="O42" s="369"/>
      <c r="P42" s="369"/>
      <c r="Q42" s="369"/>
      <c r="R42" s="368">
        <f>HC!R4</f>
        <v>5.4020201145236868E-2</v>
      </c>
      <c r="S42" s="369">
        <f>HC!S4</f>
        <v>7.8213140928836689E-2</v>
      </c>
      <c r="T42" s="369">
        <f>HC!T4</f>
        <v>7.9657701255511748E-2</v>
      </c>
      <c r="U42" s="369">
        <f>HC!U4</f>
        <v>7.2929172755539007E-2</v>
      </c>
      <c r="V42" s="369">
        <f>HC!V4</f>
        <v>8.9585992306243423E-2</v>
      </c>
      <c r="W42" s="368">
        <f>HC!W4</f>
        <v>7.8129528491232225E-2</v>
      </c>
      <c r="X42" s="369">
        <f>HC!X4</f>
        <v>0.14105355579763468</v>
      </c>
      <c r="Y42" s="369">
        <f>HC!Y4</f>
        <v>0.14414551282557753</v>
      </c>
      <c r="Z42" s="369">
        <f>HC!Z4</f>
        <v>0.15676011894331587</v>
      </c>
      <c r="AA42" s="369">
        <f>HC!AA4</f>
        <v>0.11036270103980939</v>
      </c>
      <c r="AB42" s="368">
        <f>HC!AB4</f>
        <v>0.13965966155266685</v>
      </c>
      <c r="AC42" s="368">
        <f>HC!AC4</f>
        <v>6.5232096934955797E-2</v>
      </c>
      <c r="AD42" s="367"/>
      <c r="AE42" s="366">
        <f t="shared" si="19"/>
        <v>7.8129528491232225E-2</v>
      </c>
      <c r="AF42" s="373">
        <f>+AF9/AE9-1</f>
        <v>0.14141031202172782</v>
      </c>
      <c r="AG42" s="373">
        <f>+AG9/AF9-1</f>
        <v>6.4148171395449927E-2</v>
      </c>
      <c r="AH42" s="171"/>
    </row>
    <row r="43" spans="1:36" s="234" customFormat="1" ht="12.75" hidden="1" customHeight="1" outlineLevel="2">
      <c r="A43" s="278"/>
      <c r="B43" s="387" t="str">
        <f t="shared" si="18"/>
        <v>Retailing</v>
      </c>
      <c r="C43" s="386"/>
      <c r="D43" s="384">
        <f>Retail!D4</f>
        <v>3.541739887582418E-2</v>
      </c>
      <c r="E43" s="384">
        <f>Retail!E4</f>
        <v>2.6506665799969742E-2</v>
      </c>
      <c r="F43" s="384">
        <f>Retail!F4</f>
        <v>1.4587437517206814E-2</v>
      </c>
      <c r="G43" s="384">
        <f>Retail!G4</f>
        <v>7.3852002358296698E-2</v>
      </c>
      <c r="H43" s="384">
        <f>Retail!H4</f>
        <v>7.9133294200838478E-2</v>
      </c>
      <c r="I43" s="384">
        <f>Retail!I4</f>
        <v>6.4512329437321103E-2</v>
      </c>
      <c r="J43" s="384">
        <f>Retail!J4</f>
        <v>7.2067989956775325E-2</v>
      </c>
      <c r="K43" s="384">
        <f>Retail!K4</f>
        <v>6.5092232348632484E-2</v>
      </c>
      <c r="L43" s="384">
        <f>Retail!L4</f>
        <v>7.0501177609789023E-2</v>
      </c>
      <c r="M43" s="385">
        <f>Retail!M4</f>
        <v>7.9174408367509663E-2</v>
      </c>
      <c r="N43" s="384"/>
      <c r="O43" s="384"/>
      <c r="P43" s="384"/>
      <c r="Q43" s="384"/>
      <c r="R43" s="385">
        <f>Retail!R4</f>
        <v>0.10334237380547839</v>
      </c>
      <c r="S43" s="384">
        <f>Retail!S4</f>
        <v>0.13020030316010978</v>
      </c>
      <c r="T43" s="384">
        <f>Retail!T4</f>
        <v>0.13424481128472965</v>
      </c>
      <c r="U43" s="384">
        <f>Retail!U4</f>
        <v>0.11149631107637203</v>
      </c>
      <c r="V43" s="384">
        <f>Retail!V4</f>
        <v>6.882944816563219E-2</v>
      </c>
      <c r="W43" s="385">
        <f>Retail!W4</f>
        <v>0.11281167705969408</v>
      </c>
      <c r="X43" s="384">
        <f>Retail!X4</f>
        <v>7.4913683841610901E-2</v>
      </c>
      <c r="Y43" s="384">
        <f>Retail!Y4</f>
        <v>7.2300972877470171E-2</v>
      </c>
      <c r="Z43" s="384">
        <f>Retail!Z4</f>
        <v>9.2829559285717123E-2</v>
      </c>
      <c r="AA43" s="384">
        <f>Retail!AA4</f>
        <v>7.6194820151726406E-2</v>
      </c>
      <c r="AB43" s="385">
        <f>Retail!AB4</f>
        <v>7.9467137890335104E-2</v>
      </c>
      <c r="AC43" s="385">
        <f>Retail!AC4</f>
        <v>7.9999889514926981E-2</v>
      </c>
      <c r="AD43" s="349"/>
      <c r="AE43" s="384">
        <f t="shared" si="19"/>
        <v>0.11281167705969408</v>
      </c>
      <c r="AF43" s="383">
        <f>Retail!AF4</f>
        <v>0.08</v>
      </c>
      <c r="AG43" s="383">
        <f>Retail!AG4</f>
        <v>0.08</v>
      </c>
      <c r="AH43" s="168"/>
    </row>
    <row r="44" spans="1:36" s="234" customFormat="1" ht="12.75" hidden="1" customHeight="1" outlineLevel="2">
      <c r="A44" s="278"/>
      <c r="B44" s="387" t="str">
        <f t="shared" si="18"/>
        <v>Automobiles &amp; Components</v>
      </c>
      <c r="C44" s="386"/>
      <c r="D44" s="384">
        <f>Autos!D4</f>
        <v>-5.5121472200255983E-2</v>
      </c>
      <c r="E44" s="384">
        <f>Autos!E4</f>
        <v>-0.12025845959868742</v>
      </c>
      <c r="F44" s="384">
        <f>Autos!F4</f>
        <v>-0.26285394324151357</v>
      </c>
      <c r="G44" s="384">
        <f>Autos!G4</f>
        <v>7.2131010398632567E-2</v>
      </c>
      <c r="H44" s="384">
        <f>Autos!H4</f>
        <v>0.16150741913489397</v>
      </c>
      <c r="I44" s="384">
        <f>Autos!I4</f>
        <v>9.3800880947951804E-3</v>
      </c>
      <c r="J44" s="384">
        <f>Autos!J4</f>
        <v>0.13424276125020551</v>
      </c>
      <c r="K44" s="384">
        <f>Autos!K4</f>
        <v>0.15050415124855188</v>
      </c>
      <c r="L44" s="384">
        <f>Autos!L4</f>
        <v>4.6725289707792994E-2</v>
      </c>
      <c r="M44" s="385">
        <f>Autos!M4</f>
        <v>1.0716653059585912E-2</v>
      </c>
      <c r="N44" s="384"/>
      <c r="O44" s="384"/>
      <c r="P44" s="384"/>
      <c r="Q44" s="384"/>
      <c r="R44" s="385">
        <f>Autos!R4</f>
        <v>9.7092150063124993E-3</v>
      </c>
      <c r="S44" s="384">
        <f>Autos!S4</f>
        <v>2.7649554728720549E-2</v>
      </c>
      <c r="T44" s="384">
        <f>Autos!T4</f>
        <v>-1.5112165065829575E-2</v>
      </c>
      <c r="U44" s="384">
        <f>Autos!U4</f>
        <v>6.3305034480367173E-2</v>
      </c>
      <c r="V44" s="384">
        <f>Autos!V4</f>
        <v>2.455700087293855E-2</v>
      </c>
      <c r="W44" s="385">
        <f>Autos!W4</f>
        <v>-1.3726066992566288E-2</v>
      </c>
      <c r="X44" s="384">
        <f>Autos!X4</f>
        <v>-2.2719114960210618E-2</v>
      </c>
      <c r="Y44" s="384">
        <f>Autos!Y4</f>
        <v>3.2793428514590328E-3</v>
      </c>
      <c r="Z44" s="384">
        <f>Autos!Z4</f>
        <v>-3.3470013461684434E-2</v>
      </c>
      <c r="AA44" s="384">
        <f>Autos!AA4</f>
        <v>-0.17855214286506249</v>
      </c>
      <c r="AB44" s="385">
        <f>Autos!AB4</f>
        <v>-5.0381718017309285E-2</v>
      </c>
      <c r="AC44" s="385">
        <f>Autos!AC4</f>
        <v>1.9009621502903862E-2</v>
      </c>
      <c r="AD44" s="349"/>
      <c r="AE44" s="384">
        <f t="shared" si="19"/>
        <v>-1.3726066992566288E-2</v>
      </c>
      <c r="AF44" s="383">
        <f>Autos!AF4</f>
        <v>-0.05</v>
      </c>
      <c r="AG44" s="383">
        <f>Autos!AG4</f>
        <v>1.7000000000000001E-2</v>
      </c>
      <c r="AH44" s="168"/>
    </row>
    <row r="45" spans="1:36" s="234" customFormat="1" ht="12.75" hidden="1" customHeight="1" outlineLevel="2">
      <c r="A45" s="278"/>
      <c r="B45" s="387" t="str">
        <f t="shared" si="18"/>
        <v>Consumer Durables &amp; Apparel</v>
      </c>
      <c r="C45" s="386"/>
      <c r="D45" s="384">
        <f>Durables!D4</f>
        <v>-6.762055730850125E-2</v>
      </c>
      <c r="E45" s="384">
        <f>Durables!E4</f>
        <v>-9.5245307164819382E-2</v>
      </c>
      <c r="F45" s="384">
        <f>Durables!F4</f>
        <v>-0.13364187618160028</v>
      </c>
      <c r="G45" s="384">
        <f>Durables!G4</f>
        <v>9.7926644378960592E-2</v>
      </c>
      <c r="H45" s="384">
        <f>Durables!H4</f>
        <v>9.1481744149952915E-2</v>
      </c>
      <c r="I45" s="384">
        <f>Durables!I4</f>
        <v>6.0898474793153801E-2</v>
      </c>
      <c r="J45" s="384">
        <f>Durables!J4</f>
        <v>0.11491707113723582</v>
      </c>
      <c r="K45" s="384">
        <f>Durables!K4</f>
        <v>0.1066180358455926</v>
      </c>
      <c r="L45" s="384">
        <f>Durables!L4</f>
        <v>6.605443588101334E-2</v>
      </c>
      <c r="M45" s="385">
        <f>Durables!M4</f>
        <v>0.12706563223600775</v>
      </c>
      <c r="N45" s="384"/>
      <c r="O45" s="384"/>
      <c r="P45" s="384"/>
      <c r="Q45" s="384"/>
      <c r="R45" s="385">
        <f>Durables!R4</f>
        <v>3.6875276001044455E-2</v>
      </c>
      <c r="S45" s="384">
        <f>Durables!S4</f>
        <v>0.10912574861129687</v>
      </c>
      <c r="T45" s="384">
        <f>Durables!T4</f>
        <v>8.1032976336528062E-2</v>
      </c>
      <c r="U45" s="384">
        <f>Durables!U4</f>
        <v>0.10497663344340702</v>
      </c>
      <c r="V45" s="384">
        <f>Durables!V4</f>
        <v>8.9987955983975798E-2</v>
      </c>
      <c r="W45" s="385">
        <f>Durables!W4</f>
        <v>0.10774154970679084</v>
      </c>
      <c r="X45" s="384">
        <f>Durables!X4</f>
        <v>1.3374609876229737E-2</v>
      </c>
      <c r="Y45" s="384">
        <f>Durables!Y4</f>
        <v>3.2403820822575424E-2</v>
      </c>
      <c r="Z45" s="384">
        <f>Durables!Z4</f>
        <v>2.9516119144758823E-2</v>
      </c>
      <c r="AA45" s="384">
        <f>Durables!AA4</f>
        <v>1.9397788181439113E-2</v>
      </c>
      <c r="AB45" s="385">
        <f>Durables!AB4</f>
        <v>3.4783983166817967E-2</v>
      </c>
      <c r="AC45" s="385">
        <f>Durables!AC4</f>
        <v>4.4303968089121737E-2</v>
      </c>
      <c r="AD45" s="349"/>
      <c r="AE45" s="384">
        <f t="shared" si="19"/>
        <v>0.10774154970679084</v>
      </c>
      <c r="AF45" s="383">
        <f>Durables!AF4</f>
        <v>3.5999999999999997E-2</v>
      </c>
      <c r="AG45" s="383">
        <f>Durables!AG4</f>
        <v>0.04</v>
      </c>
      <c r="AH45" s="168"/>
    </row>
    <row r="46" spans="1:36" s="374" customFormat="1" ht="12.75" hidden="1" customHeight="1" outlineLevel="2">
      <c r="A46" s="382"/>
      <c r="B46" s="381" t="str">
        <f t="shared" si="18"/>
        <v>Consumer Services</v>
      </c>
      <c r="C46" s="380"/>
      <c r="D46" s="377">
        <f>'Cons. Services'!D4</f>
        <v>0.12182100556655651</v>
      </c>
      <c r="E46" s="377">
        <f>'Cons. Services'!E4</f>
        <v>5.7110764333302644E-2</v>
      </c>
      <c r="F46" s="377">
        <f>'Cons. Services'!F4</f>
        <v>-6.5622802555554527E-2</v>
      </c>
      <c r="G46" s="377">
        <f>'Cons. Services'!G4</f>
        <v>7.0413512979195847E-2</v>
      </c>
      <c r="H46" s="377">
        <f>'Cons. Services'!H4</f>
        <v>0.13483604503998081</v>
      </c>
      <c r="I46" s="377">
        <f>'Cons. Services'!I4</f>
        <v>5.3934816032924271E-2</v>
      </c>
      <c r="J46" s="377">
        <f>'Cons. Services'!J4</f>
        <v>5.3355941164110465E-2</v>
      </c>
      <c r="K46" s="377">
        <f>'Cons. Services'!K4</f>
        <v>2.6948729218627454E-2</v>
      </c>
      <c r="L46" s="377">
        <f>'Cons. Services'!L4</f>
        <v>-5.5426034049571138E-2</v>
      </c>
      <c r="M46" s="379">
        <f>'Cons. Services'!M4</f>
        <v>2.5132273094202295E-2</v>
      </c>
      <c r="N46" s="377"/>
      <c r="O46" s="377"/>
      <c r="P46" s="377"/>
      <c r="Q46" s="377"/>
      <c r="R46" s="379">
        <f>'Cons. Services'!R4</f>
        <v>6.1278804306243551E-2</v>
      </c>
      <c r="S46" s="377">
        <f>'Cons. Services'!S4</f>
        <v>6.0958540953290452E-2</v>
      </c>
      <c r="T46" s="377">
        <f>'Cons. Services'!T4</f>
        <v>7.2829017768444748E-2</v>
      </c>
      <c r="U46" s="377">
        <f>'Cons. Services'!U4</f>
        <v>8.8600511565460671E-2</v>
      </c>
      <c r="V46" s="377">
        <f>'Cons. Services'!V4</f>
        <v>0.10085407066277163</v>
      </c>
      <c r="W46" s="379">
        <f>'Cons. Services'!W4</f>
        <v>7.9120064848564597E-2</v>
      </c>
      <c r="X46" s="377">
        <f>'Cons. Services'!X4</f>
        <v>7.4654558396072712E-2</v>
      </c>
      <c r="Y46" s="377">
        <f>'Cons. Services'!Y4</f>
        <v>7.8118506203579852E-2</v>
      </c>
      <c r="Z46" s="377">
        <f>'Cons. Services'!Z4</f>
        <v>6.5835487623356892E-2</v>
      </c>
      <c r="AA46" s="377">
        <f>'Cons. Services'!AA4</f>
        <v>5.4368878393619591E-2</v>
      </c>
      <c r="AB46" s="379">
        <f>'Cons. Services'!AB4</f>
        <v>7.0213143926187271E-2</v>
      </c>
      <c r="AC46" s="379">
        <f>'Cons. Services'!AC4</f>
        <v>5.8030447968458576E-2</v>
      </c>
      <c r="AD46" s="378"/>
      <c r="AE46" s="377">
        <f t="shared" si="19"/>
        <v>7.9120064848564597E-2</v>
      </c>
      <c r="AF46" s="376">
        <f>'Cons. Services'!AF4</f>
        <v>7.0000000000000007E-2</v>
      </c>
      <c r="AG46" s="376">
        <f>'Cons. Services'!AG4</f>
        <v>5.6000000000000001E-2</v>
      </c>
      <c r="AH46" s="375"/>
    </row>
    <row r="47" spans="1:36" s="364" customFormat="1" ht="12.75" customHeight="1" outlineLevel="1" collapsed="1">
      <c r="A47" s="372"/>
      <c r="B47" s="371" t="str">
        <f t="shared" si="18"/>
        <v>Consumer Discretionary</v>
      </c>
      <c r="C47" s="370"/>
      <c r="D47" s="366">
        <f>'Cons. Disc.'!D4</f>
        <v>-1.2641922877008049E-3</v>
      </c>
      <c r="E47" s="366">
        <f>'Cons. Disc.'!E4</f>
        <v>-3.3042571466977644E-2</v>
      </c>
      <c r="F47" s="366">
        <f>'Cons. Disc.'!F4</f>
        <v>-9.37990901253829E-2</v>
      </c>
      <c r="G47" s="366">
        <f>'Cons. Disc.'!G4</f>
        <v>7.5651352556065588E-2</v>
      </c>
      <c r="H47" s="366">
        <f>'Cons. Disc.'!H4</f>
        <v>0.10700025908710487</v>
      </c>
      <c r="I47" s="366">
        <f>'Cons. Disc.'!I4</f>
        <v>4.8943553556771713E-2</v>
      </c>
      <c r="J47" s="366">
        <f>'Cons. Disc.'!J4</f>
        <v>8.947307992718101E-2</v>
      </c>
      <c r="K47" s="369">
        <f>'Cons. Disc.'!K4</f>
        <v>8.6652708944870094E-2</v>
      </c>
      <c r="L47" s="369">
        <f>'Cons. Disc.'!L4</f>
        <v>4.9243216226653175E-2</v>
      </c>
      <c r="M47" s="368">
        <f>'Cons. Disc.'!M4</f>
        <v>6.0973953857979213E-2</v>
      </c>
      <c r="N47" s="369"/>
      <c r="O47" s="369"/>
      <c r="P47" s="369"/>
      <c r="Q47" s="369"/>
      <c r="R47" s="368">
        <f>'Cons. Disc.'!R4</f>
        <v>6.7213640787946671E-2</v>
      </c>
      <c r="S47" s="369">
        <f>'Cons. Disc.'!S4</f>
        <v>9.3928182481103795E-2</v>
      </c>
      <c r="T47" s="369">
        <f>'Cons. Disc.'!T4</f>
        <v>8.4676735826276994E-2</v>
      </c>
      <c r="U47" s="369">
        <f>'Cons. Disc.'!U4</f>
        <v>9.7396812570778479E-2</v>
      </c>
      <c r="V47" s="369">
        <f>'Cons. Disc.'!V4</f>
        <v>6.4178241474396769E-2</v>
      </c>
      <c r="W47" s="368">
        <f>'Cons. Disc.'!W4</f>
        <v>7.8534552943813063E-2</v>
      </c>
      <c r="X47" s="369">
        <f>'Cons. Disc.'!X4</f>
        <v>4.3927904418627817E-2</v>
      </c>
      <c r="Y47" s="369">
        <f>'Cons. Disc.'!Y4</f>
        <v>5.2472621700956124E-2</v>
      </c>
      <c r="Z47" s="369">
        <f>'Cons. Disc.'!Z4</f>
        <v>5.4136909976375547E-2</v>
      </c>
      <c r="AA47" s="369">
        <f>'Cons. Disc.'!AA4</f>
        <v>1.217495396331203E-2</v>
      </c>
      <c r="AB47" s="368">
        <f>'Cons. Disc.'!AB4</f>
        <v>4.4573298269827699E-2</v>
      </c>
      <c r="AC47" s="368">
        <f>'Cons. Disc.'!AC4</f>
        <v>6.1253427497363955E-2</v>
      </c>
      <c r="AD47" s="367"/>
      <c r="AE47" s="366">
        <f t="shared" si="19"/>
        <v>7.8534552943813063E-2</v>
      </c>
      <c r="AF47" s="373">
        <f>+AF14/AE14-1</f>
        <v>4.5083436657923803E-2</v>
      </c>
      <c r="AG47" s="373">
        <f>+AG14/AF14-1</f>
        <v>6.0120333992202513E-2</v>
      </c>
      <c r="AH47" s="171"/>
    </row>
    <row r="48" spans="1:36" s="234" customFormat="1" ht="12.75" hidden="1" customHeight="1" outlineLevel="2">
      <c r="A48" s="278"/>
      <c r="B48" s="387" t="str">
        <f t="shared" si="18"/>
        <v>Food Beverage &amp; Tobacco</v>
      </c>
      <c r="C48" s="386"/>
      <c r="D48" s="384">
        <f>'Food, Bev, Tobacco'!D4</f>
        <v>5.1328812099242782E-3</v>
      </c>
      <c r="E48" s="384">
        <f>'Food, Bev, Tobacco'!E4</f>
        <v>6.8729099699058605E-2</v>
      </c>
      <c r="F48" s="384">
        <f>'Food, Bev, Tobacco'!F4</f>
        <v>-2.3115263340811265E-2</v>
      </c>
      <c r="G48" s="384">
        <f>'Food, Bev, Tobacco'!G4</f>
        <v>0.12829247355408335</v>
      </c>
      <c r="H48" s="384">
        <f>'Food, Bev, Tobacco'!H4</f>
        <v>0.10139428017126439</v>
      </c>
      <c r="I48" s="384">
        <f>'Food, Bev, Tobacco'!I4</f>
        <v>2.1709449070906661E-2</v>
      </c>
      <c r="J48" s="384">
        <f>'Food, Bev, Tobacco'!J4</f>
        <v>6.646472773275125E-4</v>
      </c>
      <c r="K48" s="384">
        <f>'Food, Bev, Tobacco'!K4</f>
        <v>-3.4654937028884225E-2</v>
      </c>
      <c r="L48" s="384">
        <f>'Food, Bev, Tobacco'!L4</f>
        <v>-6.8822597774325867E-2</v>
      </c>
      <c r="M48" s="385">
        <f>'Food, Bev, Tobacco'!M4</f>
        <v>-3.8920039653585814E-2</v>
      </c>
      <c r="N48" s="384"/>
      <c r="O48" s="384"/>
      <c r="P48" s="384"/>
      <c r="Q48" s="384"/>
      <c r="R48" s="385">
        <f>'Food, Bev, Tobacco'!R4</f>
        <v>8.2341925245952297E-3</v>
      </c>
      <c r="S48" s="384">
        <f>'Food, Bev, Tobacco'!S4</f>
        <v>3.8749029494308918E-2</v>
      </c>
      <c r="T48" s="384">
        <f>'Food, Bev, Tobacco'!T4</f>
        <v>5.5893745517459736E-2</v>
      </c>
      <c r="U48" s="384">
        <f>'Food, Bev, Tobacco'!U4</f>
        <v>2.5438731827762684E-2</v>
      </c>
      <c r="V48" s="384">
        <f>'Food, Bev, Tobacco'!V4</f>
        <v>-9.6699385494336543E-4</v>
      </c>
      <c r="W48" s="385">
        <f>'Food, Bev, Tobacco'!W4</f>
        <v>3.0748554581651044E-2</v>
      </c>
      <c r="X48" s="384">
        <f>'Food, Bev, Tobacco'!X4</f>
        <v>2.1099953872014909E-2</v>
      </c>
      <c r="Y48" s="384">
        <f>'Food, Bev, Tobacco'!Y4</f>
        <v>2.1355303118432145E-2</v>
      </c>
      <c r="Z48" s="384">
        <f>'Food, Bev, Tobacco'!Z4</f>
        <v>4.306296849927671E-2</v>
      </c>
      <c r="AA48" s="384">
        <f>'Food, Bev, Tobacco'!AA4</f>
        <v>4.2167563764668126E-2</v>
      </c>
      <c r="AB48" s="385">
        <f>'Food, Bev, Tobacco'!AB4</f>
        <v>3.2884935091814782E-2</v>
      </c>
      <c r="AC48" s="385">
        <f>'Food, Bev, Tobacco'!AC4</f>
        <v>2.922143503672836E-2</v>
      </c>
      <c r="AD48" s="349"/>
      <c r="AE48" s="384">
        <f t="shared" si="19"/>
        <v>3.0748554581651044E-2</v>
      </c>
      <c r="AF48" s="383">
        <f>'Food, Bev, Tobacco'!AF4</f>
        <v>3.1E-2</v>
      </c>
      <c r="AG48" s="383">
        <f>'Food, Bev, Tobacco'!AG4</f>
        <v>2.9000000000000001E-2</v>
      </c>
      <c r="AH48" s="168"/>
    </row>
    <row r="49" spans="1:34" s="234" customFormat="1" ht="12.75" hidden="1" customHeight="1" outlineLevel="2">
      <c r="A49" s="278"/>
      <c r="B49" s="387" t="str">
        <f t="shared" si="18"/>
        <v>Household &amp; Personal Products</v>
      </c>
      <c r="C49" s="386"/>
      <c r="D49" s="384">
        <f>'HH &amp; Personal Prod.'!D4</f>
        <v>8.2481483585121307E-2</v>
      </c>
      <c r="E49" s="384">
        <f>'HH &amp; Personal Prod.'!E4</f>
        <v>7.1461718684196374E-2</v>
      </c>
      <c r="F49" s="384">
        <f>'HH &amp; Personal Prod.'!F4</f>
        <v>-4.4986399453071146E-2</v>
      </c>
      <c r="G49" s="384">
        <f>'HH &amp; Personal Prod.'!G4</f>
        <v>2.1943475788825495E-2</v>
      </c>
      <c r="H49" s="384">
        <f>'HH &amp; Personal Prod.'!H4</f>
        <v>7.1493641137297947E-2</v>
      </c>
      <c r="I49" s="384">
        <f>'HH &amp; Personal Prod.'!I4</f>
        <v>-2.0453044910131446E-3</v>
      </c>
      <c r="J49" s="384">
        <f>'HH &amp; Personal Prod.'!J4</f>
        <v>1.1952007709470136E-2</v>
      </c>
      <c r="K49" s="384">
        <f>'HH &amp; Personal Prod.'!K4</f>
        <v>-3.0695346977473448E-2</v>
      </c>
      <c r="L49" s="384">
        <f>'HH &amp; Personal Prod.'!L4</f>
        <v>-9.6413442344489897E-2</v>
      </c>
      <c r="M49" s="385">
        <f>'HH &amp; Personal Prod.'!M4</f>
        <v>-2.4956810666491913E-2</v>
      </c>
      <c r="N49" s="384"/>
      <c r="O49" s="384"/>
      <c r="P49" s="384"/>
      <c r="Q49" s="384"/>
      <c r="R49" s="385">
        <f>'HH &amp; Personal Prod.'!R4</f>
        <v>3.8264057118688299E-2</v>
      </c>
      <c r="S49" s="384">
        <f>'HH &amp; Personal Prod.'!S4</f>
        <v>6.5729253735077986E-2</v>
      </c>
      <c r="T49" s="384">
        <f>'HH &amp; Personal Prod.'!T4</f>
        <v>3.9653668180648971E-2</v>
      </c>
      <c r="U49" s="384">
        <f>'HH &amp; Personal Prod.'!U4</f>
        <v>8.77589571139481E-4</v>
      </c>
      <c r="V49" s="384">
        <f>'HH &amp; Personal Prod.'!V4</f>
        <v>-1.0143061039037393E-3</v>
      </c>
      <c r="W49" s="385">
        <f>'HH &amp; Personal Prod.'!W4</f>
        <v>2.7709175512577788E-2</v>
      </c>
      <c r="X49" s="384">
        <f>'HH &amp; Personal Prod.'!X4</f>
        <v>-7.6282663861038102E-4</v>
      </c>
      <c r="Y49" s="384">
        <f>'HH &amp; Personal Prod.'!Y4</f>
        <v>2.4863660764273599E-2</v>
      </c>
      <c r="Z49" s="384">
        <f>'HH &amp; Personal Prod.'!Z4</f>
        <v>2.6850835957670904E-2</v>
      </c>
      <c r="AA49" s="384">
        <f>'HH &amp; Personal Prod.'!AA4</f>
        <v>1.4691002873348458E-2</v>
      </c>
      <c r="AB49" s="385">
        <f>'HH &amp; Personal Prod.'!AB4</f>
        <v>1.0416171537190433E-2</v>
      </c>
      <c r="AC49" s="385">
        <f>'HH &amp; Personal Prod.'!AC4</f>
        <v>2.1504186897839839E-2</v>
      </c>
      <c r="AD49" s="349"/>
      <c r="AE49" s="384">
        <f t="shared" si="19"/>
        <v>2.7709175512577788E-2</v>
      </c>
      <c r="AF49" s="383">
        <f>'HH &amp; Personal Prod.'!AF4</f>
        <v>0.01</v>
      </c>
      <c r="AG49" s="383">
        <f>'HH &amp; Personal Prod.'!AG4</f>
        <v>0.02</v>
      </c>
      <c r="AH49" s="168"/>
    </row>
    <row r="50" spans="1:34" s="374" customFormat="1" ht="12.75" hidden="1" customHeight="1" outlineLevel="2">
      <c r="A50" s="382"/>
      <c r="B50" s="381" t="str">
        <f t="shared" si="18"/>
        <v>Food &amp; Staples Retailing</v>
      </c>
      <c r="C50" s="380"/>
      <c r="D50" s="377">
        <f>'Food &amp; Staples Retail'!D4</f>
        <v>7.9374927106218518E-2</v>
      </c>
      <c r="E50" s="377">
        <f>'Food &amp; Staples Retail'!E4</f>
        <v>7.3098473070183578E-2</v>
      </c>
      <c r="F50" s="377">
        <f>'Food &amp; Staples Retail'!F4</f>
        <v>-5.4385077421693628E-3</v>
      </c>
      <c r="G50" s="377">
        <f>'Food &amp; Staples Retail'!G4</f>
        <v>4.5167869986380005E-2</v>
      </c>
      <c r="H50" s="377">
        <f>'Food &amp; Staples Retail'!H4</f>
        <v>5.9369252147860818E-2</v>
      </c>
      <c r="I50" s="377">
        <f>'Food &amp; Staples Retail'!I4</f>
        <v>2.6027408481245962E-2</v>
      </c>
      <c r="J50" s="377">
        <f>'Food &amp; Staples Retail'!J4</f>
        <v>1.9212399258045743E-2</v>
      </c>
      <c r="K50" s="377">
        <f>'Food &amp; Staples Retail'!K4</f>
        <v>5.1718190436358391E-2</v>
      </c>
      <c r="L50" s="377">
        <f>'Food &amp; Staples Retail'!L4</f>
        <v>3.0983972426846806E-2</v>
      </c>
      <c r="M50" s="379">
        <f>'Food &amp; Staples Retail'!M4</f>
        <v>1.948264339022443E-2</v>
      </c>
      <c r="N50" s="377"/>
      <c r="O50" s="377"/>
      <c r="P50" s="377"/>
      <c r="Q50" s="377"/>
      <c r="R50" s="379">
        <f>'Food &amp; Staples Retail'!R4</f>
        <v>6.2788764935866936E-2</v>
      </c>
      <c r="S50" s="377">
        <f>'Food &amp; Staples Retail'!S4</f>
        <v>8.9186946855959404E-2</v>
      </c>
      <c r="T50" s="377">
        <f>'Food &amp; Staples Retail'!T4</f>
        <v>2.1155532552836753E-2</v>
      </c>
      <c r="U50" s="377">
        <f>'Food &amp; Staples Retail'!U4</f>
        <v>3.5839110461530987E-2</v>
      </c>
      <c r="V50" s="377">
        <f>'Food &amp; Staples Retail'!V4</f>
        <v>1.8829602263227274E-2</v>
      </c>
      <c r="W50" s="379">
        <f>'Food &amp; Staples Retail'!W4</f>
        <v>5.0808978207418809E-2</v>
      </c>
      <c r="X50" s="377">
        <f>'Food &amp; Staples Retail'!X4</f>
        <v>2.5538889317505697E-2</v>
      </c>
      <c r="Y50" s="377">
        <f>'Food &amp; Staples Retail'!Y4</f>
        <v>2.9256083836493918E-2</v>
      </c>
      <c r="Z50" s="377">
        <f>'Food &amp; Staples Retail'!Z4</f>
        <v>4.4027787206892377E-2</v>
      </c>
      <c r="AA50" s="377">
        <f>'Food &amp; Staples Retail'!AA4</f>
        <v>5.2042308064396581E-2</v>
      </c>
      <c r="AB50" s="379">
        <f>'Food &amp; Staples Retail'!AB4</f>
        <v>4.2158617798243592E-2</v>
      </c>
      <c r="AC50" s="379">
        <f>'Food &amp; Staples Retail'!AC4</f>
        <v>4.2285958415933411E-2</v>
      </c>
      <c r="AD50" s="378"/>
      <c r="AE50" s="377">
        <f t="shared" si="19"/>
        <v>5.0808978207418809E-2</v>
      </c>
      <c r="AF50" s="376">
        <f>'Food &amp; Staples Retail'!AF4</f>
        <v>4.2000000000000003E-2</v>
      </c>
      <c r="AG50" s="376">
        <f>'Food &amp; Staples Retail'!AG4</f>
        <v>0.04</v>
      </c>
      <c r="AH50" s="375"/>
    </row>
    <row r="51" spans="1:34" s="364" customFormat="1" ht="12.75" customHeight="1" outlineLevel="1" collapsed="1">
      <c r="A51" s="372"/>
      <c r="B51" s="371" t="str">
        <f t="shared" si="18"/>
        <v>Consumer Staples</v>
      </c>
      <c r="C51" s="370"/>
      <c r="D51" s="366">
        <f>'Cons. Staples'!D4</f>
        <v>5.2546416016159725E-2</v>
      </c>
      <c r="E51" s="366">
        <f>'Cons. Staples'!E4</f>
        <v>7.1347848987941775E-2</v>
      </c>
      <c r="F51" s="366">
        <f>'Cons. Staples'!F4</f>
        <v>-1.6931788156733019E-2</v>
      </c>
      <c r="G51" s="366">
        <f>'Cons. Staples'!G4</f>
        <v>7.0885561296921473E-2</v>
      </c>
      <c r="H51" s="366">
        <f>'Cons. Staples'!H4</f>
        <v>7.6243411780599235E-2</v>
      </c>
      <c r="I51" s="366">
        <f>'Cons. Staples'!I4</f>
        <v>2.087720877714383E-2</v>
      </c>
      <c r="J51" s="366">
        <f>'Cons. Staples'!J4</f>
        <v>1.1384078722879387E-2</v>
      </c>
      <c r="K51" s="369">
        <f>'Cons. Staples'!K4</f>
        <v>9.5054621078760615E-3</v>
      </c>
      <c r="L51" s="369">
        <f>'Cons. Staples'!L4</f>
        <v>-1.9503318705033634E-2</v>
      </c>
      <c r="M51" s="368">
        <f>'Cons. Staples'!M4</f>
        <v>-5.0513590226919369E-3</v>
      </c>
      <c r="N51" s="369"/>
      <c r="O51" s="369"/>
      <c r="P51" s="369"/>
      <c r="Q51" s="369"/>
      <c r="R51" s="368">
        <f>'Cons. Staples'!R4</f>
        <v>4.2399011938921038E-2</v>
      </c>
      <c r="S51" s="369">
        <f>'Cons. Staples'!S4</f>
        <v>7.1373217687778157E-2</v>
      </c>
      <c r="T51" s="369">
        <f>'Cons. Staples'!T4</f>
        <v>3.4034557864004222E-2</v>
      </c>
      <c r="U51" s="369">
        <f>'Cons. Staples'!U4</f>
        <v>2.8953387812622466E-2</v>
      </c>
      <c r="V51" s="369">
        <f>'Cons. Staples'!V4</f>
        <v>1.03532489385052E-2</v>
      </c>
      <c r="W51" s="368">
        <f>'Cons. Staples'!W4</f>
        <v>4.2034117646509772E-2</v>
      </c>
      <c r="X51" s="369">
        <f>'Cons. Staples'!X4</f>
        <v>2.1460090086425909E-2</v>
      </c>
      <c r="Y51" s="369">
        <f>'Cons. Staples'!Y4</f>
        <v>2.6252346455113429E-2</v>
      </c>
      <c r="Z51" s="369">
        <f>'Cons. Staples'!Z4</f>
        <v>4.1983655267808784E-2</v>
      </c>
      <c r="AA51" s="369">
        <f>'Cons. Staples'!AA4</f>
        <v>4.4973488022044927E-2</v>
      </c>
      <c r="AB51" s="368">
        <f>'Cons. Staples'!AB4</f>
        <v>3.594337446953122E-2</v>
      </c>
      <c r="AC51" s="368">
        <f>'Cons. Staples'!AC4</f>
        <v>3.6102545571434552E-2</v>
      </c>
      <c r="AD51" s="367"/>
      <c r="AE51" s="366">
        <f t="shared" si="19"/>
        <v>4.2034117646509772E-2</v>
      </c>
      <c r="AF51" s="373">
        <f>+AF18/AE18-1</f>
        <v>3.5219636712192415E-2</v>
      </c>
      <c r="AG51" s="373">
        <f>+AG18/AF18-1</f>
        <v>3.4541386792676265E-2</v>
      </c>
      <c r="AH51" s="171"/>
    </row>
    <row r="52" spans="1:34" s="234" customFormat="1" ht="12.75" hidden="1" customHeight="1" outlineLevel="2">
      <c r="A52" s="278"/>
      <c r="B52" s="387" t="str">
        <f t="shared" si="18"/>
        <v>Capital Goods</v>
      </c>
      <c r="C52" s="386"/>
      <c r="D52" s="384">
        <f>'Capital Goods'!D4</f>
        <v>7.0517651071072773E-2</v>
      </c>
      <c r="E52" s="384">
        <f>'Capital Goods'!E4</f>
        <v>6.975181328269886E-2</v>
      </c>
      <c r="F52" s="384">
        <f>'Capital Goods'!F4</f>
        <v>-0.11864015026982744</v>
      </c>
      <c r="G52" s="384">
        <f>'Capital Goods'!G4</f>
        <v>4.5119347818491251E-2</v>
      </c>
      <c r="H52" s="384">
        <f>'Capital Goods'!H4</f>
        <v>7.2030741668950737E-2</v>
      </c>
      <c r="I52" s="384">
        <f>'Capital Goods'!I4</f>
        <v>3.1032535170296693E-2</v>
      </c>
      <c r="J52" s="384">
        <f>'Capital Goods'!J4</f>
        <v>-3.5642577019945332E-3</v>
      </c>
      <c r="K52" s="384">
        <f>'Capital Goods'!K4</f>
        <v>-1.4036957794158922E-2</v>
      </c>
      <c r="L52" s="384">
        <f>'Capital Goods'!L4</f>
        <v>-3.259654934377898E-2</v>
      </c>
      <c r="M52" s="385">
        <f>'Capital Goods'!M4</f>
        <v>2.5758828115027832E-3</v>
      </c>
      <c r="N52" s="384"/>
      <c r="O52" s="384"/>
      <c r="P52" s="384"/>
      <c r="Q52" s="384"/>
      <c r="R52" s="385">
        <f>'Capital Goods'!R4</f>
        <v>5.3784511485736042E-2</v>
      </c>
      <c r="S52" s="384">
        <f>'Capital Goods'!S4</f>
        <v>0.10918306367936492</v>
      </c>
      <c r="T52" s="384">
        <f>'Capital Goods'!T4</f>
        <v>0.10450673408910593</v>
      </c>
      <c r="U52" s="384">
        <f>'Capital Goods'!U4</f>
        <v>7.055398937018964E-2</v>
      </c>
      <c r="V52" s="384">
        <f>'Capital Goods'!V4</f>
        <v>7.7221287661866755E-2</v>
      </c>
      <c r="W52" s="385">
        <f>'Capital Goods'!W4</f>
        <v>8.9900208375436996E-2</v>
      </c>
      <c r="X52" s="384">
        <f>'Capital Goods'!X4</f>
        <v>2.8825255256190285E-2</v>
      </c>
      <c r="Y52" s="384">
        <f>'Capital Goods'!Y4</f>
        <v>-2.0092399661463922E-2</v>
      </c>
      <c r="Z52" s="384">
        <f>'Capital Goods'!Z4</f>
        <v>-3.1884631447739009E-2</v>
      </c>
      <c r="AA52" s="384">
        <f>'Capital Goods'!AA4</f>
        <v>-3.3720981259566241E-2</v>
      </c>
      <c r="AB52" s="385">
        <f>'Capital Goods'!AB4</f>
        <v>-1.2506533477514403E-2</v>
      </c>
      <c r="AC52" s="385">
        <f>'Capital Goods'!AC4</f>
        <v>6.4255820259790486E-2</v>
      </c>
      <c r="AD52" s="349"/>
      <c r="AE52" s="384">
        <f t="shared" si="19"/>
        <v>8.9900208375436996E-2</v>
      </c>
      <c r="AF52" s="383">
        <f>'Capital Goods'!AF4</f>
        <v>-1.2E-2</v>
      </c>
      <c r="AG52" s="383">
        <f>'Capital Goods'!AG4</f>
        <v>0.05</v>
      </c>
      <c r="AH52" s="168"/>
    </row>
    <row r="53" spans="1:34" s="234" customFormat="1" ht="12.75" hidden="1" customHeight="1" outlineLevel="2">
      <c r="A53" s="278"/>
      <c r="B53" s="387" t="str">
        <f t="shared" si="18"/>
        <v>Transportation</v>
      </c>
      <c r="C53" s="386"/>
      <c r="D53" s="384">
        <f>Transportation!D4</f>
        <v>6.1734129097342549E-2</v>
      </c>
      <c r="E53" s="384">
        <f>Transportation!E4</f>
        <v>7.323391549381042E-2</v>
      </c>
      <c r="F53" s="384">
        <f>Transportation!F4</f>
        <v>-0.11671351916246175</v>
      </c>
      <c r="G53" s="384">
        <f>Transportation!G4</f>
        <v>0.16899340226037229</v>
      </c>
      <c r="H53" s="384">
        <f>Transportation!H4</f>
        <v>0.16331643645498595</v>
      </c>
      <c r="I53" s="384">
        <f>Transportation!I4</f>
        <v>7.1190286814073467E-3</v>
      </c>
      <c r="J53" s="384">
        <f>Transportation!J4</f>
        <v>1.1991681259252207E-2</v>
      </c>
      <c r="K53" s="384">
        <f>Transportation!K4</f>
        <v>0.10508985908092194</v>
      </c>
      <c r="L53" s="384">
        <f>Transportation!L4</f>
        <v>-1.0897507631331904E-2</v>
      </c>
      <c r="M53" s="385">
        <f>Transportation!M4</f>
        <v>4.770425521271493E-3</v>
      </c>
      <c r="N53" s="384"/>
      <c r="O53" s="384"/>
      <c r="P53" s="384"/>
      <c r="Q53" s="384"/>
      <c r="R53" s="385">
        <f>Transportation!R4</f>
        <v>5.5974562980642961E-2</v>
      </c>
      <c r="S53" s="384">
        <f>Transportation!S4</f>
        <v>4.5034346613168852E-2</v>
      </c>
      <c r="T53" s="384">
        <f>Transportation!T4</f>
        <v>4.4857782100955035E-2</v>
      </c>
      <c r="U53" s="384">
        <f>Transportation!U4</f>
        <v>8.7361803629136592E-2</v>
      </c>
      <c r="V53" s="384">
        <f>Transportation!V4</f>
        <v>6.8410828469589458E-2</v>
      </c>
      <c r="W53" s="385">
        <f>Transportation!W4</f>
        <v>5.791244354847036E-2</v>
      </c>
      <c r="X53" s="384">
        <f>Transportation!X4</f>
        <v>2.7988532880520056E-2</v>
      </c>
      <c r="Y53" s="384">
        <f>Transportation!Y4</f>
        <v>2.6607556833885049E-2</v>
      </c>
      <c r="Z53" s="384">
        <f>Transportation!Z4</f>
        <v>1.8801452951138442E-2</v>
      </c>
      <c r="AA53" s="384">
        <f>Transportation!AA4</f>
        <v>1.4857311775442916E-2</v>
      </c>
      <c r="AB53" s="385">
        <f>Transportation!AB4</f>
        <v>2.5140860742143056E-2</v>
      </c>
      <c r="AC53" s="385">
        <f>Transportation!AC4</f>
        <v>4.0112402910294387E-2</v>
      </c>
      <c r="AD53" s="349"/>
      <c r="AE53" s="384">
        <f t="shared" si="19"/>
        <v>5.791244354847036E-2</v>
      </c>
      <c r="AF53" s="383">
        <f>Transportation!AF4</f>
        <v>2.5000000000000001E-2</v>
      </c>
      <c r="AG53" s="383">
        <f>Transportation!AG4</f>
        <v>0.04</v>
      </c>
      <c r="AH53" s="168"/>
    </row>
    <row r="54" spans="1:34" s="374" customFormat="1" ht="12.75" hidden="1" customHeight="1" outlineLevel="2">
      <c r="A54" s="382"/>
      <c r="B54" s="381" t="str">
        <f t="shared" si="18"/>
        <v>Commercial &amp; Professional Services</v>
      </c>
      <c r="C54" s="380"/>
      <c r="D54" s="377">
        <f>'Comm &amp; Prof Svcs'!D4</f>
        <v>5.8706227296222657E-2</v>
      </c>
      <c r="E54" s="377">
        <f>'Comm &amp; Prof Svcs'!E4</f>
        <v>4.1421032846843175E-2</v>
      </c>
      <c r="F54" s="377">
        <f>'Comm &amp; Prof Svcs'!F4</f>
        <v>1.1209793935262446E-2</v>
      </c>
      <c r="G54" s="377">
        <f>'Comm &amp; Prof Svcs'!G4</f>
        <v>3.6641275360127956E-2</v>
      </c>
      <c r="H54" s="377">
        <f>'Comm &amp; Prof Svcs'!H4</f>
        <v>6.8261607173686123E-2</v>
      </c>
      <c r="I54" s="377">
        <f>'Comm &amp; Prof Svcs'!I4</f>
        <v>2.538521017744122E-2</v>
      </c>
      <c r="J54" s="377">
        <f>'Comm &amp; Prof Svcs'!J4</f>
        <v>1.6210193044023269E-2</v>
      </c>
      <c r="K54" s="377">
        <f>'Comm &amp; Prof Svcs'!K4</f>
        <v>6.171890286031978E-2</v>
      </c>
      <c r="L54" s="377">
        <f>'Comm &amp; Prof Svcs'!L4</f>
        <v>1.7833192149797394E-2</v>
      </c>
      <c r="M54" s="379">
        <f>'Comm &amp; Prof Svcs'!M4</f>
        <v>8.1936143984119747E-2</v>
      </c>
      <c r="N54" s="377"/>
      <c r="O54" s="377"/>
      <c r="P54" s="377"/>
      <c r="Q54" s="377"/>
      <c r="R54" s="379">
        <f>'Comm &amp; Prof Svcs'!R4</f>
        <v>8.1574705285076154E-2</v>
      </c>
      <c r="S54" s="377">
        <f>'Comm &amp; Prof Svcs'!S4</f>
        <v>8.4875615730387599E-2</v>
      </c>
      <c r="T54" s="377">
        <f>'Comm &amp; Prof Svcs'!T4</f>
        <v>5.8921043047816202E-2</v>
      </c>
      <c r="U54" s="377">
        <f>'Comm &amp; Prof Svcs'!U4</f>
        <v>4.4628654593864781E-2</v>
      </c>
      <c r="V54" s="377">
        <f>'Comm &amp; Prof Svcs'!V4</f>
        <v>4.9937000006556209E-2</v>
      </c>
      <c r="W54" s="379">
        <f>'Comm &amp; Prof Svcs'!W4</f>
        <v>5.9155142765719537E-2</v>
      </c>
      <c r="X54" s="377">
        <f>'Comm &amp; Prof Svcs'!X4</f>
        <v>5.1518747324176939E-2</v>
      </c>
      <c r="Y54" s="377">
        <f>'Comm &amp; Prof Svcs'!Y4</f>
        <v>6.0636105928040251E-2</v>
      </c>
      <c r="Z54" s="377">
        <f>'Comm &amp; Prof Svcs'!Z4</f>
        <v>5.8288815979169017E-2</v>
      </c>
      <c r="AA54" s="377">
        <f>'Comm &amp; Prof Svcs'!AA4</f>
        <v>4.9707479296107415E-2</v>
      </c>
      <c r="AB54" s="379">
        <f>'Comm &amp; Prof Svcs'!AB4</f>
        <v>5.3202623370090629E-2</v>
      </c>
      <c r="AC54" s="379">
        <f>'Comm &amp; Prof Svcs'!AC4</f>
        <v>4.946815328991061E-2</v>
      </c>
      <c r="AD54" s="378"/>
      <c r="AE54" s="377">
        <f t="shared" si="19"/>
        <v>5.9155142765719537E-2</v>
      </c>
      <c r="AF54" s="376">
        <f>'Comm &amp; Prof Svcs'!AF4</f>
        <v>5.2999999999999999E-2</v>
      </c>
      <c r="AG54" s="376">
        <f>'Comm &amp; Prof Svcs'!AG4</f>
        <v>4.8000000000000001E-2</v>
      </c>
      <c r="AH54" s="375"/>
    </row>
    <row r="55" spans="1:34" s="364" customFormat="1" ht="12.75" customHeight="1" outlineLevel="1" collapsed="1">
      <c r="A55" s="372"/>
      <c r="B55" s="371" t="str">
        <f t="shared" si="18"/>
        <v>Industrials</v>
      </c>
      <c r="C55" s="370"/>
      <c r="D55" s="366">
        <f>Industrials!D4</f>
        <v>6.8207812249966526E-2</v>
      </c>
      <c r="E55" s="366">
        <f>Industrials!E4</f>
        <v>6.9627522864951885E-2</v>
      </c>
      <c r="F55" s="366">
        <f>Industrials!F4</f>
        <v>-0.11428627003596636</v>
      </c>
      <c r="G55" s="366">
        <f>Industrials!G4</f>
        <v>7.1626143495116423E-2</v>
      </c>
      <c r="H55" s="366">
        <f>Industrials!H4</f>
        <v>9.340881827572578E-2</v>
      </c>
      <c r="I55" s="366">
        <f>Industrials!I4</f>
        <v>2.4856368166341403E-2</v>
      </c>
      <c r="J55" s="366">
        <f>Industrials!J4</f>
        <v>8.8817888152559199E-4</v>
      </c>
      <c r="K55" s="369">
        <f>Industrials!K4</f>
        <v>1.7978485415842682E-2</v>
      </c>
      <c r="L55" s="369">
        <f>Industrials!L4</f>
        <v>-2.5033127657870802E-2</v>
      </c>
      <c r="M55" s="368">
        <f>Industrials!M4</f>
        <v>5.9691785056246172E-3</v>
      </c>
      <c r="N55" s="369"/>
      <c r="O55" s="369"/>
      <c r="P55" s="369"/>
      <c r="Q55" s="369"/>
      <c r="R55" s="368">
        <f>Industrials!R4</f>
        <v>5.5429996149246819E-2</v>
      </c>
      <c r="S55" s="369">
        <f>Industrials!S4</f>
        <v>9.0855670656271759E-2</v>
      </c>
      <c r="T55" s="369">
        <f>Industrials!T4</f>
        <v>8.626595121169256E-2</v>
      </c>
      <c r="U55" s="369">
        <f>Industrials!U4</f>
        <v>7.3973016692074234E-2</v>
      </c>
      <c r="V55" s="369">
        <f>Industrials!V4</f>
        <v>7.3841532201968763E-2</v>
      </c>
      <c r="W55" s="368">
        <f>Industrials!W4</f>
        <v>8.0072436801658986E-2</v>
      </c>
      <c r="X55" s="369">
        <f>Industrials!X4</f>
        <v>2.9481407710420182E-2</v>
      </c>
      <c r="Y55" s="369">
        <f>Industrials!Y4</f>
        <v>-4.6503388027610004E-3</v>
      </c>
      <c r="Z55" s="369">
        <f>Industrials!Z4</f>
        <v>-1.4911438172403479E-2</v>
      </c>
      <c r="AA55" s="369">
        <f>Industrials!AA4</f>
        <v>-1.7811115967240831E-2</v>
      </c>
      <c r="AB55" s="368">
        <f>Industrials!AB4</f>
        <v>-4.9474191018972213E-5</v>
      </c>
      <c r="AC55" s="368">
        <f>Industrials!AC4</f>
        <v>5.711954385805007E-2</v>
      </c>
      <c r="AD55" s="367"/>
      <c r="AE55" s="366">
        <f t="shared" si="19"/>
        <v>8.0072436801658986E-2</v>
      </c>
      <c r="AF55" s="373">
        <f>+AF22/AE22-1</f>
        <v>2.5889483906293975E-4</v>
      </c>
      <c r="AG55" s="373">
        <f>+AG22/AF22-1</f>
        <v>4.7211177907222623E-2</v>
      </c>
      <c r="AH55" s="171"/>
    </row>
    <row r="56" spans="1:34" s="234" customFormat="1" ht="12.75" hidden="1" customHeight="1" outlineLevel="2">
      <c r="A56" s="278"/>
      <c r="B56" s="387" t="str">
        <f t="shared" si="18"/>
        <v>Diversified Financials</v>
      </c>
      <c r="C56" s="386"/>
      <c r="D56" s="384">
        <f>'Div Financials'!D4</f>
        <v>0.20086379111533659</v>
      </c>
      <c r="E56" s="384">
        <f>'Div Financials'!E4</f>
        <v>-0.14478927583797252</v>
      </c>
      <c r="F56" s="384">
        <f>'Div Financials'!F4</f>
        <v>-0.15090890637566567</v>
      </c>
      <c r="G56" s="384">
        <f>'Div Financials'!G4</f>
        <v>0.10694158427453981</v>
      </c>
      <c r="H56" s="384">
        <f>'Div Financials'!H4</f>
        <v>1.2246264264075046E-2</v>
      </c>
      <c r="I56" s="384">
        <f>'Div Financials'!I4</f>
        <v>5.791197605752374E-2</v>
      </c>
      <c r="J56" s="384">
        <f>'Div Financials'!J4</f>
        <v>6.3725762372132788E-2</v>
      </c>
      <c r="K56" s="384">
        <f>'Div Financials'!K4</f>
        <v>6.5770267407600169E-2</v>
      </c>
      <c r="L56" s="384">
        <f>'Div Financials'!L4</f>
        <v>3.7063927542471786E-2</v>
      </c>
      <c r="M56" s="385">
        <f>'Div Financials'!M4</f>
        <v>5.067964983557971E-2</v>
      </c>
      <c r="N56" s="384"/>
      <c r="O56" s="384"/>
      <c r="P56" s="384"/>
      <c r="Q56" s="384"/>
      <c r="R56" s="385">
        <f>'Div Financials'!R4</f>
        <v>0.10866762208486658</v>
      </c>
      <c r="S56" s="384">
        <f>'Div Financials'!S4</f>
        <v>-6.8238920031468142E-2</v>
      </c>
      <c r="T56" s="384">
        <f>'Div Financials'!T4</f>
        <v>4.0044483745158566E-2</v>
      </c>
      <c r="U56" s="384">
        <f>'Div Financials'!U4</f>
        <v>0.10217336992748383</v>
      </c>
      <c r="V56" s="384">
        <f>'Div Financials'!V4</f>
        <v>2.4840299000341792E-2</v>
      </c>
      <c r="W56" s="385">
        <f>'Div Financials'!W4</f>
        <v>-3.5546516779939585E-2</v>
      </c>
      <c r="X56" s="384">
        <f>'Div Financials'!X4</f>
        <v>0.14445206302910507</v>
      </c>
      <c r="Y56" s="384">
        <f>'Div Financials'!Y4</f>
        <v>2.2516688851851319E-2</v>
      </c>
      <c r="Z56" s="384">
        <f>'Div Financials'!Z4</f>
        <v>-3.3369712117010342E-2</v>
      </c>
      <c r="AA56" s="384">
        <f>'Div Financials'!AA4</f>
        <v>-4.5561373006650641E-3</v>
      </c>
      <c r="AB56" s="385">
        <f>'Div Financials'!AB4</f>
        <v>0.14873027572982145</v>
      </c>
      <c r="AC56" s="385">
        <f>'Div Financials'!AC4</f>
        <v>-2.3229108561865996E-2</v>
      </c>
      <c r="AD56" s="349"/>
      <c r="AE56" s="384">
        <f t="shared" si="19"/>
        <v>-3.5546516779939585E-2</v>
      </c>
      <c r="AF56" s="383">
        <f>'Div Financials'!AF4</f>
        <v>0.15</v>
      </c>
      <c r="AG56" s="383">
        <f>'Div Financials'!AG4</f>
        <v>-2.3E-2</v>
      </c>
      <c r="AH56" s="168"/>
    </row>
    <row r="57" spans="1:34" s="234" customFormat="1" ht="12.75" hidden="1" customHeight="1" outlineLevel="2">
      <c r="A57" s="278"/>
      <c r="B57" s="387" t="str">
        <f t="shared" si="18"/>
        <v>Insurance</v>
      </c>
      <c r="C57" s="386"/>
      <c r="D57" s="384">
        <f>Insurance!D4</f>
        <v>4.7504233129079809E-2</v>
      </c>
      <c r="E57" s="384">
        <f>Insurance!E4</f>
        <v>-8.6285715874284574E-2</v>
      </c>
      <c r="F57" s="384">
        <f>Insurance!F4</f>
        <v>-0.11012702254688544</v>
      </c>
      <c r="G57" s="384">
        <f>Insurance!G4</f>
        <v>-6.8359861956217571E-2</v>
      </c>
      <c r="H57" s="384">
        <f>Insurance!H4</f>
        <v>8.7488335373715254E-2</v>
      </c>
      <c r="I57" s="384">
        <f>Insurance!I4</f>
        <v>0.22565028233343498</v>
      </c>
      <c r="J57" s="384">
        <f>Insurance!J4</f>
        <v>-1.4494520072128814E-2</v>
      </c>
      <c r="K57" s="384">
        <f>Insurance!K4</f>
        <v>1.9857992637640987E-2</v>
      </c>
      <c r="L57" s="384">
        <f>Insurance!L4</f>
        <v>-1.3034583964627311E-2</v>
      </c>
      <c r="M57" s="385">
        <f>Insurance!M4</f>
        <v>1.3623600559879989E-2</v>
      </c>
      <c r="N57" s="384"/>
      <c r="O57" s="384"/>
      <c r="P57" s="384"/>
      <c r="Q57" s="384"/>
      <c r="R57" s="385">
        <f>Insurance!R4</f>
        <v>3.0340678199982429E-2</v>
      </c>
      <c r="S57" s="384">
        <f>Insurance!S4</f>
        <v>8.8751631685579646E-3</v>
      </c>
      <c r="T57" s="384">
        <f>Insurance!T4</f>
        <v>5.4535342522757935E-2</v>
      </c>
      <c r="U57" s="384">
        <f>Insurance!U4</f>
        <v>8.6390324023146725E-3</v>
      </c>
      <c r="V57" s="384">
        <f>Insurance!V4</f>
        <v>4.0782239333991832E-3</v>
      </c>
      <c r="W57" s="385">
        <f>Insurance!W4</f>
        <v>9.5583385174271562E-3</v>
      </c>
      <c r="X57" s="384">
        <f>Insurance!X4</f>
        <v>8.3871518935608735E-2</v>
      </c>
      <c r="Y57" s="384">
        <f>Insurance!Y4</f>
        <v>3.0133720189444047E-2</v>
      </c>
      <c r="Z57" s="384">
        <f>Insurance!Z4</f>
        <v>2.946334495959535E-2</v>
      </c>
      <c r="AA57" s="384">
        <f>Insurance!AA4</f>
        <v>-6.0086228352754789E-3</v>
      </c>
      <c r="AB57" s="385">
        <f>Insurance!AB4</f>
        <v>3.3228914325208025E-2</v>
      </c>
      <c r="AC57" s="385">
        <f>Insurance!AC4</f>
        <v>2.6008863519969561E-2</v>
      </c>
      <c r="AD57" s="349"/>
      <c r="AE57" s="384">
        <f t="shared" si="19"/>
        <v>9.5583385174271562E-3</v>
      </c>
      <c r="AF57" s="383">
        <f>Insurance!AF4</f>
        <v>3.3000000000000002E-2</v>
      </c>
      <c r="AG57" s="383">
        <f>Insurance!AG4</f>
        <v>2.5999999999999999E-2</v>
      </c>
      <c r="AH57" s="168"/>
    </row>
    <row r="58" spans="1:34" s="374" customFormat="1" ht="12.75" hidden="1" customHeight="1" outlineLevel="2">
      <c r="A58" s="382"/>
      <c r="B58" s="381" t="str">
        <f t="shared" si="18"/>
        <v>Banks</v>
      </c>
      <c r="C58" s="380"/>
      <c r="D58" s="377">
        <f>Banks!D4</f>
        <v>0.10380543484709159</v>
      </c>
      <c r="E58" s="377">
        <f>Banks!E4</f>
        <v>-0.16866073661960324</v>
      </c>
      <c r="F58" s="377">
        <f>Banks!F4</f>
        <v>0.24943099941204006</v>
      </c>
      <c r="G58" s="377">
        <f>Banks!G4</f>
        <v>-8.7958368880861615E-2</v>
      </c>
      <c r="H58" s="377">
        <f>Banks!H4</f>
        <v>-5.2246811322718134E-2</v>
      </c>
      <c r="I58" s="377">
        <f>Banks!I4</f>
        <v>-1.8807324855842911E-2</v>
      </c>
      <c r="J58" s="377">
        <f>Banks!J4</f>
        <v>-2.7143113570679223E-2</v>
      </c>
      <c r="K58" s="377">
        <f>Banks!K4</f>
        <v>-2.3839637779729417E-2</v>
      </c>
      <c r="L58" s="377">
        <f>Banks!L4</f>
        <v>-2.97145692776285E-2</v>
      </c>
      <c r="M58" s="379">
        <f>Banks!M4</f>
        <v>3.7548669243495647E-2</v>
      </c>
      <c r="N58" s="377"/>
      <c r="O58" s="377"/>
      <c r="P58" s="377"/>
      <c r="Q58" s="377"/>
      <c r="R58" s="379">
        <f>Banks!R4</f>
        <v>7.0346490828727015E-2</v>
      </c>
      <c r="S58" s="377">
        <f>Banks!S4</f>
        <v>-7.5721348505089492E-2</v>
      </c>
      <c r="T58" s="377">
        <f>Banks!T4</f>
        <v>-8.3132804699633467E-2</v>
      </c>
      <c r="U58" s="377">
        <f>Banks!U4</f>
        <v>-0.10299104967795092</v>
      </c>
      <c r="V58" s="377">
        <f>Banks!V4</f>
        <v>-0.11604466987304862</v>
      </c>
      <c r="W58" s="379">
        <f>Banks!W4</f>
        <v>-8.8085033555515779E-2</v>
      </c>
      <c r="X58" s="377">
        <f>Banks!X4</f>
        <v>2.0785130555862175E-2</v>
      </c>
      <c r="Y58" s="377">
        <f>Banks!Y4</f>
        <v>3.3813210590668552E-2</v>
      </c>
      <c r="Z58" s="377">
        <f>Banks!Z4</f>
        <v>3.361135298295026E-2</v>
      </c>
      <c r="AA58" s="377">
        <f>Banks!AA4</f>
        <v>1.0529383143373705E-2</v>
      </c>
      <c r="AB58" s="379">
        <f>Banks!AB4</f>
        <v>1.8773151379644304E-2</v>
      </c>
      <c r="AC58" s="379">
        <f>Banks!AC4</f>
        <v>1.6177692293586121E-2</v>
      </c>
      <c r="AD58" s="378"/>
      <c r="AE58" s="377">
        <f t="shared" si="19"/>
        <v>-8.8085033555515779E-2</v>
      </c>
      <c r="AF58" s="376">
        <f>Banks!AF4</f>
        <v>1.9E-2</v>
      </c>
      <c r="AG58" s="376">
        <f>Banks!AG4</f>
        <v>1.6E-2</v>
      </c>
      <c r="AH58" s="375"/>
    </row>
    <row r="59" spans="1:34" s="364" customFormat="1" ht="12.75" customHeight="1" outlineLevel="1" collapsed="1">
      <c r="A59" s="372"/>
      <c r="B59" s="371" t="str">
        <f t="shared" si="18"/>
        <v>Financials</v>
      </c>
      <c r="C59" s="370"/>
      <c r="D59" s="366">
        <f>Financials!D4</f>
        <v>0.11009292915611946</v>
      </c>
      <c r="E59" s="366">
        <f>Financials!E4</f>
        <v>-0.1359883762724502</v>
      </c>
      <c r="F59" s="366">
        <f>Financials!F4</f>
        <v>1.8487299196229268E-2</v>
      </c>
      <c r="G59" s="366">
        <f>Financials!G4</f>
        <v>-3.7197706804152908E-2</v>
      </c>
      <c r="H59" s="366">
        <f>Financials!H4</f>
        <v>4.3029401565692904E-3</v>
      </c>
      <c r="I59" s="366">
        <f>Financials!I4</f>
        <v>7.5762693061690811E-2</v>
      </c>
      <c r="J59" s="366">
        <f>Financials!J4</f>
        <v>1.5545248828177094E-3</v>
      </c>
      <c r="K59" s="369">
        <f>Financials!K4</f>
        <v>1.6430350978446473E-2</v>
      </c>
      <c r="L59" s="369">
        <f>Financials!L4</f>
        <v>-4.1287618674927806E-3</v>
      </c>
      <c r="M59" s="368">
        <f>Financials!M4</f>
        <v>3.3593461577959616E-2</v>
      </c>
      <c r="N59" s="369"/>
      <c r="O59" s="369"/>
      <c r="P59" s="369"/>
      <c r="Q59" s="369"/>
      <c r="R59" s="368">
        <f>Financials!R4</f>
        <v>6.927596329004837E-2</v>
      </c>
      <c r="S59" s="369">
        <f>Financials!S4</f>
        <v>-4.7065317163284326E-2</v>
      </c>
      <c r="T59" s="369">
        <f>Financials!T4</f>
        <v>2.9071547921266649E-4</v>
      </c>
      <c r="U59" s="369">
        <f>Financials!U4</f>
        <v>-9.3414259841750891E-4</v>
      </c>
      <c r="V59" s="369">
        <f>Financials!V4</f>
        <v>-3.1328557016159775E-2</v>
      </c>
      <c r="W59" s="368">
        <f>Financials!W4</f>
        <v>-3.9878447405491402E-2</v>
      </c>
      <c r="X59" s="369">
        <f>Financials!X4</f>
        <v>8.1559469202815649E-2</v>
      </c>
      <c r="Y59" s="369">
        <f>Financials!Y4</f>
        <v>2.8802564596398961E-2</v>
      </c>
      <c r="Z59" s="369">
        <f>Financials!Z4</f>
        <v>8.3725405019492438E-3</v>
      </c>
      <c r="AA59" s="369">
        <f>Financials!AA4</f>
        <v>-2.0715510538626969E-4</v>
      </c>
      <c r="AB59" s="368">
        <f>Financials!AB4</f>
        <v>6.6365115304379829E-2</v>
      </c>
      <c r="AC59" s="368">
        <f>Financials!AC4</f>
        <v>5.3872047780760823E-3</v>
      </c>
      <c r="AD59" s="367"/>
      <c r="AE59" s="366">
        <f t="shared" si="19"/>
        <v>-3.9878447405491402E-2</v>
      </c>
      <c r="AF59" s="373">
        <f>+AF26/AE26-1</f>
        <v>6.6783039388969456E-2</v>
      </c>
      <c r="AG59" s="373">
        <f>+AG26/AF26-1</f>
        <v>5.3964814184435106E-3</v>
      </c>
      <c r="AH59" s="171"/>
    </row>
    <row r="60" spans="1:34" s="364" customFormat="1" ht="12.75" customHeight="1" outlineLevel="1">
      <c r="A60" s="372"/>
      <c r="B60" s="371" t="str">
        <f t="shared" si="18"/>
        <v>Energy</v>
      </c>
      <c r="C60" s="370"/>
      <c r="D60" s="366">
        <f>Energy!D4</f>
        <v>6.38645528756141E-2</v>
      </c>
      <c r="E60" s="366">
        <f>Energy!E4</f>
        <v>0.22896893724340539</v>
      </c>
      <c r="F60" s="366">
        <f>Energy!F4</f>
        <v>-0.35174741015626887</v>
      </c>
      <c r="G60" s="366">
        <f>Energy!G4</f>
        <v>0.25353957482433409</v>
      </c>
      <c r="H60" s="366">
        <f>Energy!H4</f>
        <v>9.7557443615730266E-2</v>
      </c>
      <c r="I60" s="366">
        <f>Energy!I4</f>
        <v>-2.6460042365618719E-2</v>
      </c>
      <c r="J60" s="366">
        <f>Energy!J4</f>
        <v>-1.9284675143280694E-2</v>
      </c>
      <c r="K60" s="369">
        <f>Energy!K4</f>
        <v>-4.6613437022326454E-2</v>
      </c>
      <c r="L60" s="369">
        <f>Energy!L4</f>
        <v>-0.36347770110845257</v>
      </c>
      <c r="M60" s="368">
        <f>Energy!M4</f>
        <v>-0.14991584668163405</v>
      </c>
      <c r="N60" s="369"/>
      <c r="O60" s="369"/>
      <c r="P60" s="369"/>
      <c r="Q60" s="369"/>
      <c r="R60" s="368">
        <f>Energy!R4</f>
        <v>0.22082062248694934</v>
      </c>
      <c r="S60" s="369">
        <f>Energy!S4</f>
        <v>0.21866472168291229</v>
      </c>
      <c r="T60" s="369">
        <f>Energy!T4</f>
        <v>0.31607525045407381</v>
      </c>
      <c r="U60" s="369">
        <f>Energy!U4</f>
        <v>0.2939315726300169</v>
      </c>
      <c r="V60" s="369">
        <f>Energy!V4</f>
        <v>0.15989545380789449</v>
      </c>
      <c r="W60" s="368">
        <f>Energy!W4</f>
        <v>0.24055400820193351</v>
      </c>
      <c r="X60" s="369">
        <f>Energy!X4</f>
        <v>1.1892566933322524E-3</v>
      </c>
      <c r="Y60" s="369">
        <f>Energy!Y4</f>
        <v>9.7322814335314423E-3</v>
      </c>
      <c r="Z60" s="369">
        <f>Energy!Z4</f>
        <v>-6.8085217934379827E-2</v>
      </c>
      <c r="AA60" s="369">
        <f>Energy!AA4</f>
        <v>-7.6419660271741296E-2</v>
      </c>
      <c r="AB60" s="368">
        <f>Energy!AB4</f>
        <v>-3.1066261628075353E-2</v>
      </c>
      <c r="AC60" s="368">
        <f>Energy!AC4</f>
        <v>5.8535512955716795E-2</v>
      </c>
      <c r="AD60" s="367"/>
      <c r="AE60" s="366">
        <f t="shared" si="19"/>
        <v>0.24055400820193351</v>
      </c>
      <c r="AF60" s="365">
        <f>Energy!AF4</f>
        <v>-3.3000000000000002E-2</v>
      </c>
      <c r="AG60" s="365">
        <f>Energy!AG4</f>
        <v>4.4999999999999998E-2</v>
      </c>
      <c r="AH60" s="171"/>
    </row>
    <row r="61" spans="1:34" s="234" customFormat="1" ht="12.75" hidden="1" customHeight="1" outlineLevel="2">
      <c r="A61" s="278"/>
      <c r="B61" s="387" t="str">
        <f t="shared" si="18"/>
        <v>Media &amp; Entertainment</v>
      </c>
      <c r="C61" s="386"/>
      <c r="D61" s="384">
        <f>'M&amp;E'!D4</f>
        <v>0.14079136833051598</v>
      </c>
      <c r="E61" s="384">
        <f>'M&amp;E'!E4</f>
        <v>0.12806542424363276</v>
      </c>
      <c r="F61" s="384">
        <f>'M&amp;E'!F4</f>
        <v>-1.3350708895909058E-2</v>
      </c>
      <c r="G61" s="384">
        <f>'M&amp;E'!G4</f>
        <v>7.7638612735199786E-2</v>
      </c>
      <c r="H61" s="384">
        <f>'M&amp;E'!H4</f>
        <v>0.19394973345726485</v>
      </c>
      <c r="I61" s="384">
        <f>'M&amp;E'!I4</f>
        <v>7.8631253903828524E-2</v>
      </c>
      <c r="J61" s="384">
        <f>'M&amp;E'!J4</f>
        <v>8.0234967600871565E-2</v>
      </c>
      <c r="K61" s="384">
        <f>'M&amp;E'!K4</f>
        <v>8.6769366578476115E-2</v>
      </c>
      <c r="L61" s="384">
        <f>'M&amp;E'!L4</f>
        <v>5.1021663072684742E-2</v>
      </c>
      <c r="M61" s="385">
        <f>'M&amp;E'!M4</f>
        <v>0.17296423878057521</v>
      </c>
      <c r="N61" s="384"/>
      <c r="O61" s="384"/>
      <c r="P61" s="384"/>
      <c r="Q61" s="384"/>
      <c r="R61" s="385">
        <f>'M&amp;E'!R4</f>
        <v>0.14889406685459572</v>
      </c>
      <c r="S61" s="384">
        <f>'M&amp;E'!S4</f>
        <v>0.15693525347132531</v>
      </c>
      <c r="T61" s="384">
        <f>'M&amp;E'!T4</f>
        <v>0.13894676773903591</v>
      </c>
      <c r="U61" s="384">
        <f>'M&amp;E'!U4</f>
        <v>0.13862787075907534</v>
      </c>
      <c r="V61" s="384">
        <f>'M&amp;E'!V4</f>
        <v>0.18536513377255859</v>
      </c>
      <c r="W61" s="385">
        <f>'M&amp;E'!W4</f>
        <v>0.16134895744063238</v>
      </c>
      <c r="X61" s="384">
        <f>'M&amp;E'!X4</f>
        <v>9.4586089485913627E-2</v>
      </c>
      <c r="Y61" s="384">
        <f>'M&amp;E'!Y4</f>
        <v>0.13748441409367307</v>
      </c>
      <c r="Z61" s="384">
        <f>'M&amp;E'!Z4</f>
        <v>0.13640199233543715</v>
      </c>
      <c r="AA61" s="384">
        <f>'M&amp;E'!AA4</f>
        <v>9.2433077386835594E-2</v>
      </c>
      <c r="AB61" s="385">
        <f>'M&amp;E'!AB4</f>
        <v>0.10419765747380905</v>
      </c>
      <c r="AC61" s="385">
        <f>'M&amp;E'!AC4</f>
        <v>0.1169287703838171</v>
      </c>
      <c r="AD61" s="349"/>
      <c r="AE61" s="384">
        <f t="shared" si="19"/>
        <v>0.16134895744063238</v>
      </c>
      <c r="AF61" s="383">
        <f>'M&amp;E'!AF4</f>
        <v>0.11</v>
      </c>
      <c r="AG61" s="383">
        <f>'M&amp;E'!AG4</f>
        <v>0.12</v>
      </c>
      <c r="AH61" s="168"/>
    </row>
    <row r="62" spans="1:34" s="374" customFormat="1" ht="12.75" hidden="1" customHeight="1" outlineLevel="2">
      <c r="A62" s="382"/>
      <c r="B62" s="381" t="str">
        <f t="shared" si="18"/>
        <v>Telecommunication Services</v>
      </c>
      <c r="C62" s="380"/>
      <c r="D62" s="377">
        <f>Teleco!D4</f>
        <v>0.40710939716943817</v>
      </c>
      <c r="E62" s="377">
        <f>Teleco!E4</f>
        <v>4.4659217514482874E-2</v>
      </c>
      <c r="F62" s="377">
        <f>Teleco!F4</f>
        <v>5.2600857946477397E-2</v>
      </c>
      <c r="G62" s="377">
        <f>Teleco!G4</f>
        <v>1.2598239896065344E-2</v>
      </c>
      <c r="H62" s="377">
        <f>Teleco!H4</f>
        <v>6.4847657131171355E-2</v>
      </c>
      <c r="I62" s="377">
        <f>Teleco!I4</f>
        <v>3.5205308513422295E-2</v>
      </c>
      <c r="J62" s="377">
        <f>Teleco!J4</f>
        <v>4.0426428586227248E-2</v>
      </c>
      <c r="K62" s="377">
        <f>Teleco!K4</f>
        <v>3.8787818357811421E-2</v>
      </c>
      <c r="L62" s="377">
        <f>Teleco!L4</f>
        <v>6.8886634550246573E-2</v>
      </c>
      <c r="M62" s="379">
        <f>Teleco!M4</f>
        <v>4.0498893945883685E-2</v>
      </c>
      <c r="N62" s="377"/>
      <c r="O62" s="377"/>
      <c r="P62" s="377"/>
      <c r="Q62" s="377"/>
      <c r="R62" s="379">
        <f>Teleco!R4</f>
        <v>-5.9180147392738913E-3</v>
      </c>
      <c r="S62" s="377">
        <f>Teleco!S4</f>
        <v>2.9448481256602044E-2</v>
      </c>
      <c r="T62" s="377">
        <f>Teleco!T4</f>
        <v>3.208165251499473E-2</v>
      </c>
      <c r="U62" s="377">
        <f>Teleco!U4</f>
        <v>0.10543626984712029</v>
      </c>
      <c r="V62" s="377">
        <f>Teleco!V4</f>
        <v>7.9718265811719258E-2</v>
      </c>
      <c r="W62" s="379">
        <f>Teleco!W4</f>
        <v>6.2236374409326611E-2</v>
      </c>
      <c r="X62" s="377">
        <f>Teleco!X4</f>
        <v>8.6579690212126081E-2</v>
      </c>
      <c r="Y62" s="377">
        <f>Teleco!Y4</f>
        <v>6.5629088524100432E-2</v>
      </c>
      <c r="Z62" s="377">
        <f>Teleco!Z4</f>
        <v>-8.2947058993396716E-3</v>
      </c>
      <c r="AA62" s="377">
        <f>Teleco!AA4</f>
        <v>-5.843953727303175E-3</v>
      </c>
      <c r="AB62" s="379">
        <f>Teleco!AB4</f>
        <v>3.2161976678804161E-2</v>
      </c>
      <c r="AC62" s="379">
        <f>Teleco!AC4</f>
        <v>1.0606301716401534E-2</v>
      </c>
      <c r="AD62" s="378"/>
      <c r="AE62" s="377">
        <f t="shared" si="19"/>
        <v>6.2236374409326611E-2</v>
      </c>
      <c r="AF62" s="376">
        <f>Teleco!AF4</f>
        <v>3.2000000000000001E-2</v>
      </c>
      <c r="AG62" s="376">
        <f>Teleco!AG4</f>
        <v>0.01</v>
      </c>
      <c r="AH62" s="375"/>
    </row>
    <row r="63" spans="1:34" s="364" customFormat="1" ht="12.75" customHeight="1" outlineLevel="1" collapsed="1">
      <c r="A63" s="372"/>
      <c r="B63" s="371" t="str">
        <f t="shared" si="18"/>
        <v>Communication Services</v>
      </c>
      <c r="C63" s="370"/>
      <c r="D63" s="366">
        <f>'Comm Svcs'!D4</f>
        <v>0.27980545874945029</v>
      </c>
      <c r="E63" s="366">
        <f>'Comm Svcs'!E4</f>
        <v>8.0210418779805837E-2</v>
      </c>
      <c r="F63" s="366">
        <f>'Comm Svcs'!F4</f>
        <v>2.3225378956511999E-2</v>
      </c>
      <c r="G63" s="366">
        <f>'Comm Svcs'!G4</f>
        <v>4.0532319477658341E-2</v>
      </c>
      <c r="H63" s="366">
        <f>'Comm Svcs'!H4</f>
        <v>0.12227676116849961</v>
      </c>
      <c r="I63" s="366">
        <f>'Comm Svcs'!I4</f>
        <v>5.575636573542897E-2</v>
      </c>
      <c r="J63" s="366">
        <f>'Comm Svcs'!J4</f>
        <v>5.9673755245653881E-2</v>
      </c>
      <c r="K63" s="369">
        <f>'Comm Svcs'!K4</f>
        <v>6.2436911309040388E-2</v>
      </c>
      <c r="L63" s="369">
        <f>'Comm Svcs'!L4</f>
        <v>5.9879704378741128E-2</v>
      </c>
      <c r="M63" s="368">
        <f>'Comm Svcs'!M4</f>
        <v>0.10672539866794772</v>
      </c>
      <c r="N63" s="369"/>
      <c r="O63" s="369"/>
      <c r="P63" s="369"/>
      <c r="Q63" s="369"/>
      <c r="R63" s="368">
        <f>'Comm Svcs'!R4</f>
        <v>7.611323067624709E-2</v>
      </c>
      <c r="S63" s="369">
        <f>'Comm Svcs'!S4</f>
        <v>0.10048965144576361</v>
      </c>
      <c r="T63" s="369">
        <f>'Comm Svcs'!T4</f>
        <v>9.2368291972397598E-2</v>
      </c>
      <c r="U63" s="369">
        <f>'Comm Svcs'!U4</f>
        <v>0.12417327976243175</v>
      </c>
      <c r="V63" s="369">
        <f>'Comm Svcs'!V4</f>
        <v>0.14055454027955849</v>
      </c>
      <c r="W63" s="368">
        <f>'Comm Svcs'!W4</f>
        <v>0.11830569133854274</v>
      </c>
      <c r="X63" s="369">
        <f>'Comm Svcs'!X4</f>
        <v>9.1270040920559348E-2</v>
      </c>
      <c r="Y63" s="369">
        <f>'Comm Svcs'!Y4</f>
        <v>0.10789384975973237</v>
      </c>
      <c r="Z63" s="369">
        <f>'Comm Svcs'!Z4</f>
        <v>7.4438386844528193E-2</v>
      </c>
      <c r="AA63" s="369">
        <f>'Comm Svcs'!AA4</f>
        <v>5.2971859140479305E-2</v>
      </c>
      <c r="AB63" s="368">
        <f>'Comm Svcs'!AB4</f>
        <v>7.4482042531781811E-2</v>
      </c>
      <c r="AC63" s="368">
        <f>'Comm Svcs'!AC4</f>
        <v>7.479689378342802E-2</v>
      </c>
      <c r="AD63" s="367"/>
      <c r="AE63" s="366">
        <f t="shared" si="19"/>
        <v>0.11830569133854274</v>
      </c>
      <c r="AF63" s="373">
        <f>+AF30/AE30-1</f>
        <v>7.7824029149192286E-2</v>
      </c>
      <c r="AG63" s="373">
        <f>+AG30/AF30-1</f>
        <v>7.6552821522920977E-2</v>
      </c>
      <c r="AH63" s="171"/>
    </row>
    <row r="64" spans="1:34" s="364" customFormat="1" ht="12.75" customHeight="1" outlineLevel="1">
      <c r="A64" s="372"/>
      <c r="B64" s="371" t="str">
        <f t="shared" si="18"/>
        <v>Materials</v>
      </c>
      <c r="C64" s="370"/>
      <c r="D64" s="366">
        <f>Materials!D4</f>
        <v>0.12579045058009131</v>
      </c>
      <c r="E64" s="366">
        <f>Materials!E4</f>
        <v>0.22826029565415218</v>
      </c>
      <c r="F64" s="366">
        <f>Materials!F4</f>
        <v>-0.22168032722811537</v>
      </c>
      <c r="G64" s="366">
        <f>Materials!G4</f>
        <v>0.20423437232995578</v>
      </c>
      <c r="H64" s="366">
        <f>Materials!H4</f>
        <v>0.15876649520483332</v>
      </c>
      <c r="I64" s="366">
        <f>Materials!I4</f>
        <v>-1.0289302055628502E-2</v>
      </c>
      <c r="J64" s="366">
        <f>Materials!J4</f>
        <v>3.4808517865591249E-2</v>
      </c>
      <c r="K64" s="369">
        <f>Materials!K4</f>
        <v>3.0972773694475597E-2</v>
      </c>
      <c r="L64" s="369">
        <f>Materials!L4</f>
        <v>-0.12408286799171442</v>
      </c>
      <c r="M64" s="368">
        <f>Materials!M4</f>
        <v>-0.12212242301308152</v>
      </c>
      <c r="N64" s="369"/>
      <c r="O64" s="369"/>
      <c r="P64" s="369"/>
      <c r="Q64" s="369"/>
      <c r="R64" s="368">
        <f>Materials!R4</f>
        <v>0.11843983713970441</v>
      </c>
      <c r="S64" s="369">
        <f>Materials!S4</f>
        <v>0.13096681222001894</v>
      </c>
      <c r="T64" s="369">
        <f>Materials!T4</f>
        <v>0.15947391505530373</v>
      </c>
      <c r="U64" s="369">
        <f>Materials!U4</f>
        <v>0.10934308072580867</v>
      </c>
      <c r="V64" s="369">
        <f>Materials!V4</f>
        <v>4.8497916200567426E-2</v>
      </c>
      <c r="W64" s="368">
        <f>Materials!W4</f>
        <v>0.12335642534673807</v>
      </c>
      <c r="X64" s="369">
        <f>Materials!X4</f>
        <v>-1.2478691696330313E-2</v>
      </c>
      <c r="Y64" s="369">
        <f>Materials!Y4</f>
        <v>-5.0558723576104247E-2</v>
      </c>
      <c r="Z64" s="369">
        <f>Materials!Z4</f>
        <v>-4.4923438331232024E-2</v>
      </c>
      <c r="AA64" s="369">
        <f>Materials!AA4</f>
        <v>-4.1242334630581134E-2</v>
      </c>
      <c r="AB64" s="368">
        <f>Materials!AB4</f>
        <v>-3.4064465948609124E-2</v>
      </c>
      <c r="AC64" s="368">
        <f>Materials!AC4</f>
        <v>3.4158255014605565E-2</v>
      </c>
      <c r="AD64" s="367"/>
      <c r="AE64" s="366">
        <f t="shared" si="19"/>
        <v>0.12335642534673807</v>
      </c>
      <c r="AF64" s="365">
        <f>Materials!AF4</f>
        <v>-3.4000000000000002E-2</v>
      </c>
      <c r="AG64" s="365">
        <f>Materials!AG4</f>
        <v>2.5000000000000001E-2</v>
      </c>
      <c r="AH64" s="171"/>
    </row>
    <row r="65" spans="1:34" s="364" customFormat="1" ht="12.75" customHeight="1" outlineLevel="1">
      <c r="A65" s="372"/>
      <c r="B65" s="371" t="str">
        <f t="shared" si="18"/>
        <v>Utilities</v>
      </c>
      <c r="C65" s="370"/>
      <c r="D65" s="366">
        <f>Utilities!D4</f>
        <v>3.2732610958753128E-2</v>
      </c>
      <c r="E65" s="366">
        <f>Utilities!E4</f>
        <v>6.6278722183474637E-2</v>
      </c>
      <c r="F65" s="366">
        <f>Utilities!F4</f>
        <v>-0.10468659807268532</v>
      </c>
      <c r="G65" s="366">
        <f>Utilities!G4</f>
        <v>3.9419535556827423E-2</v>
      </c>
      <c r="H65" s="366">
        <f>Utilities!H4</f>
        <v>2.3144123453970211E-2</v>
      </c>
      <c r="I65" s="366">
        <f>Utilities!I4</f>
        <v>-2.5858062571939566E-3</v>
      </c>
      <c r="J65" s="366">
        <f>Utilities!J4</f>
        <v>7.6069408590938137E-2</v>
      </c>
      <c r="K65" s="369">
        <f>Utilities!K4</f>
        <v>6.9471619062109191E-2</v>
      </c>
      <c r="L65" s="369">
        <f>Utilities!L4</f>
        <v>-5.6700607973131256E-2</v>
      </c>
      <c r="M65" s="368">
        <f>Utilities!M4</f>
        <v>-9.1793682128054055E-3</v>
      </c>
      <c r="N65" s="369"/>
      <c r="O65" s="369"/>
      <c r="P65" s="369"/>
      <c r="Q65" s="369"/>
      <c r="R65" s="368">
        <f>Utilities!R4</f>
        <v>2.9227120686591279E-2</v>
      </c>
      <c r="S65" s="369">
        <f>Utilities!S4</f>
        <v>6.1582152737812423E-2</v>
      </c>
      <c r="T65" s="369">
        <f>Utilities!T4</f>
        <v>3.5476884766794559E-2</v>
      </c>
      <c r="U65" s="369">
        <f>Utilities!U4</f>
        <v>5.4781661683228844E-2</v>
      </c>
      <c r="V65" s="369">
        <f>Utilities!V4</f>
        <v>2.0573105098254496E-2</v>
      </c>
      <c r="W65" s="368">
        <f>Utilities!W4</f>
        <v>5.0710945682263864E-2</v>
      </c>
      <c r="X65" s="369">
        <f>Utilities!X4</f>
        <v>1.138226530873121E-2</v>
      </c>
      <c r="Y65" s="369">
        <f>Utilities!Y4</f>
        <v>1.30182322877892E-3</v>
      </c>
      <c r="Z65" s="369">
        <f>Utilities!Z4</f>
        <v>1.1923139244636616E-2</v>
      </c>
      <c r="AA65" s="369">
        <f>Utilities!AA4</f>
        <v>0.10782749548844883</v>
      </c>
      <c r="AB65" s="368">
        <f>Utilities!AB4</f>
        <v>4.1578320803353996E-2</v>
      </c>
      <c r="AC65" s="368">
        <f>Utilities!AC4</f>
        <v>2.9543859243068793E-2</v>
      </c>
      <c r="AD65" s="367"/>
      <c r="AE65" s="366">
        <f t="shared" si="19"/>
        <v>5.0710945682263864E-2</v>
      </c>
      <c r="AF65" s="365">
        <f>Utilities!AF4</f>
        <v>4.2999999999999997E-2</v>
      </c>
      <c r="AG65" s="365">
        <f>Utilities!AG4</f>
        <v>0.03</v>
      </c>
      <c r="AH65" s="171"/>
    </row>
    <row r="66" spans="1:34" s="364" customFormat="1" ht="12.75" customHeight="1" outlineLevel="1">
      <c r="A66" s="372"/>
      <c r="B66" s="371" t="str">
        <f t="shared" si="18"/>
        <v>Real Estate</v>
      </c>
      <c r="C66" s="370"/>
      <c r="D66" s="366">
        <f>'Real Estate'!D4</f>
        <v>-8.5323956653493793E-2</v>
      </c>
      <c r="E66" s="366">
        <f>'Real Estate'!E4</f>
        <v>-3.084940529243696E-2</v>
      </c>
      <c r="F66" s="366">
        <f>'Real Estate'!F4</f>
        <v>-6.6797907052297156E-2</v>
      </c>
      <c r="G66" s="366">
        <f>'Real Estate'!G4</f>
        <v>0.10537451856230984</v>
      </c>
      <c r="H66" s="366">
        <f>'Real Estate'!H4</f>
        <v>0.13652589173239371</v>
      </c>
      <c r="I66" s="366">
        <f>'Real Estate'!I4</f>
        <v>0.1163862402267517</v>
      </c>
      <c r="J66" s="366">
        <f>'Real Estate'!J4</f>
        <v>0.10038884786877444</v>
      </c>
      <c r="K66" s="369">
        <f>'Real Estate'!K4</f>
        <v>7.993615354342154E-2</v>
      </c>
      <c r="L66" s="369">
        <f>'Real Estate'!L4</f>
        <v>4.7571335553733052E-2</v>
      </c>
      <c r="M66" s="368">
        <f>'Real Estate'!M4</f>
        <v>9.645404020910453E-2</v>
      </c>
      <c r="N66" s="369"/>
      <c r="O66" s="369"/>
      <c r="P66" s="369"/>
      <c r="Q66" s="369"/>
      <c r="R66" s="368">
        <f>'Real Estate'!R4</f>
        <v>0.12176835070981329</v>
      </c>
      <c r="S66" s="369">
        <f>'Real Estate'!S4</f>
        <v>8.80433742044755E-2</v>
      </c>
      <c r="T66" s="369">
        <f>'Real Estate'!T4</f>
        <v>8.0103025854507459E-2</v>
      </c>
      <c r="U66" s="369">
        <f>'Real Estate'!U4</f>
        <v>8.1469784170535631E-2</v>
      </c>
      <c r="V66" s="369">
        <f>'Real Estate'!V4</f>
        <v>7.7318900726804474E-2</v>
      </c>
      <c r="W66" s="368">
        <f>'Real Estate'!W4</f>
        <v>7.6758675872139248E-2</v>
      </c>
      <c r="X66" s="369">
        <f>'Real Estate'!X4</f>
        <v>6.0952502564887379E-2</v>
      </c>
      <c r="Y66" s="369">
        <f>'Real Estate'!Y4</f>
        <v>5.8379468554482505E-2</v>
      </c>
      <c r="Z66" s="369">
        <f>'Real Estate'!Z4</f>
        <v>6.4905537839851535E-2</v>
      </c>
      <c r="AA66" s="369">
        <f>'Real Estate'!AA4</f>
        <v>3.8182852455519001E-2</v>
      </c>
      <c r="AB66" s="368">
        <f>'Real Estate'!AB4</f>
        <v>5.0197823106500561E-2</v>
      </c>
      <c r="AC66" s="368">
        <f>'Real Estate'!AC4</f>
        <v>5.8575611260647475E-2</v>
      </c>
      <c r="AD66" s="367"/>
      <c r="AE66" s="366">
        <f t="shared" si="19"/>
        <v>7.6758675872139248E-2</v>
      </c>
      <c r="AF66" s="365">
        <f>'Real Estate'!AF4</f>
        <v>5.1999999999999998E-2</v>
      </c>
      <c r="AG66" s="365">
        <f>'Real Estate'!AG4</f>
        <v>5.8999999999999997E-2</v>
      </c>
      <c r="AH66" s="171"/>
    </row>
    <row r="67" spans="1:34" s="356" customFormat="1" ht="12.75" customHeight="1">
      <c r="A67" s="363"/>
      <c r="B67" s="362" t="str">
        <f>+B34</f>
        <v>Total Sales</v>
      </c>
      <c r="C67" s="361"/>
      <c r="D67" s="358">
        <f t="shared" ref="D67:M67" si="20">+D34/C34-1</f>
        <v>8.345967532130727E-2</v>
      </c>
      <c r="E67" s="358">
        <f t="shared" si="20"/>
        <v>6.0040577196534217E-2</v>
      </c>
      <c r="F67" s="358">
        <f t="shared" si="20"/>
        <v>-7.9455439051029031E-2</v>
      </c>
      <c r="G67" s="358">
        <f t="shared" si="20"/>
        <v>9.0751398058027233E-2</v>
      </c>
      <c r="H67" s="358">
        <f t="shared" si="20"/>
        <v>8.6679705630456017E-2</v>
      </c>
      <c r="I67" s="358">
        <f t="shared" si="20"/>
        <v>3.7095458103200363E-2</v>
      </c>
      <c r="J67" s="358">
        <f t="shared" si="20"/>
        <v>2.3600398379115317E-2</v>
      </c>
      <c r="K67" s="357">
        <f t="shared" si="20"/>
        <v>3.6036854765216342E-2</v>
      </c>
      <c r="L67" s="357">
        <f t="shared" si="20"/>
        <v>-3.8001463637235777E-2</v>
      </c>
      <c r="M67" s="360">
        <f t="shared" si="20"/>
        <v>2.1269298535346426E-2</v>
      </c>
      <c r="N67" s="357"/>
      <c r="O67" s="357"/>
      <c r="P67" s="357"/>
      <c r="Q67" s="357"/>
      <c r="R67" s="360">
        <f t="shared" ref="R67:AB67" si="21">+R34/M34-1</f>
        <v>7.8369500066742592E-2</v>
      </c>
      <c r="S67" s="357">
        <f t="shared" si="21"/>
        <v>8.5037654112902317E-2</v>
      </c>
      <c r="T67" s="357">
        <f t="shared" si="21"/>
        <v>9.1547376222574917E-2</v>
      </c>
      <c r="U67" s="357">
        <f t="shared" si="21"/>
        <v>8.7677000758534795E-2</v>
      </c>
      <c r="V67" s="357">
        <f t="shared" si="21"/>
        <v>5.6425013700169613E-2</v>
      </c>
      <c r="W67" s="360">
        <f t="shared" si="21"/>
        <v>7.6712202792586393E-2</v>
      </c>
      <c r="X67" s="357">
        <f t="shared" si="21"/>
        <v>5.2944860754466472E-2</v>
      </c>
      <c r="Y67" s="357">
        <f t="shared" si="21"/>
        <v>4.416007104752917E-2</v>
      </c>
      <c r="Z67" s="357">
        <f t="shared" si="21"/>
        <v>3.7711436411693722E-2</v>
      </c>
      <c r="AA67" s="357">
        <f t="shared" si="21"/>
        <v>2.6009826845089234E-2</v>
      </c>
      <c r="AB67" s="360">
        <f t="shared" si="21"/>
        <v>4.7018018183142107E-2</v>
      </c>
      <c r="AC67" s="360">
        <f>+AC34/AB34-1</f>
        <v>5.0919751067615149E-2</v>
      </c>
      <c r="AD67" s="359"/>
      <c r="AE67" s="358">
        <f t="shared" si="19"/>
        <v>7.6712202792586393E-2</v>
      </c>
      <c r="AF67" s="357">
        <f>+AF34/AE34-1</f>
        <v>4.7661946186313697E-2</v>
      </c>
      <c r="AG67" s="357">
        <f>+AG34/AF34-1</f>
        <v>4.8297982554243779E-2</v>
      </c>
      <c r="AH67" s="171"/>
    </row>
    <row r="69" spans="1:34" hidden="1">
      <c r="B69" s="168" t="s">
        <v>65</v>
      </c>
      <c r="C69" s="354">
        <f>Tech!C3-C6</f>
        <v>0</v>
      </c>
      <c r="D69" s="354">
        <f>Tech!D3-D6</f>
        <v>0</v>
      </c>
      <c r="E69" s="354">
        <f>Tech!E3-E6</f>
        <v>0</v>
      </c>
      <c r="F69" s="354">
        <f>Tech!F3-F6</f>
        <v>0</v>
      </c>
      <c r="G69" s="354">
        <f>Tech!G3-G6</f>
        <v>0</v>
      </c>
      <c r="H69" s="354">
        <f>Tech!H3-H6</f>
        <v>0</v>
      </c>
      <c r="I69" s="354">
        <f>Tech!I3-I6</f>
        <v>0</v>
      </c>
      <c r="J69" s="354">
        <f>Tech!J3-J6</f>
        <v>0</v>
      </c>
      <c r="K69" s="354">
        <f>Tech!K3-K6</f>
        <v>0</v>
      </c>
      <c r="L69" s="354">
        <f>Tech!L3-L6</f>
        <v>0</v>
      </c>
      <c r="M69" s="354">
        <f>Tech!M3-M6</f>
        <v>0</v>
      </c>
      <c r="N69" s="354">
        <f>Tech!N3-N6</f>
        <v>0</v>
      </c>
      <c r="O69" s="354">
        <f>Tech!O3-O6</f>
        <v>0</v>
      </c>
      <c r="P69" s="354">
        <f>Tech!P3-P6</f>
        <v>0</v>
      </c>
      <c r="Q69" s="354">
        <f>Tech!Q3-Q6</f>
        <v>0</v>
      </c>
      <c r="R69" s="354">
        <f>Tech!R3-R6</f>
        <v>0</v>
      </c>
      <c r="S69" s="354">
        <f>Tech!S3-S6</f>
        <v>0</v>
      </c>
      <c r="T69" s="354">
        <f>Tech!T3-T6</f>
        <v>0</v>
      </c>
      <c r="U69" s="354">
        <f>Tech!U3-U6</f>
        <v>0</v>
      </c>
      <c r="V69" s="354">
        <f>Tech!V3-V6</f>
        <v>0</v>
      </c>
      <c r="W69" s="354">
        <f>Tech!W3-W6</f>
        <v>0</v>
      </c>
      <c r="X69" s="354">
        <f>Tech!X3-X6</f>
        <v>0</v>
      </c>
      <c r="Y69" s="354">
        <f>Tech!Y3-Y6</f>
        <v>0</v>
      </c>
      <c r="Z69" s="354">
        <f>Tech!Z3-Z6</f>
        <v>0</v>
      </c>
      <c r="AA69" s="354">
        <f>Tech!AA3-AA6</f>
        <v>0</v>
      </c>
      <c r="AB69" s="354">
        <f>Tech!AB3-AB6</f>
        <v>0</v>
      </c>
      <c r="AC69" s="354">
        <f>Tech!AC3-AC6</f>
        <v>0</v>
      </c>
      <c r="AD69" s="355"/>
      <c r="AE69" s="354">
        <f>Tech!AE3-AE6</f>
        <v>0</v>
      </c>
      <c r="AF69" s="354">
        <f>Tech!AF3-AF6</f>
        <v>0</v>
      </c>
      <c r="AG69" s="354">
        <f>Tech!AG3-AG6</f>
        <v>0</v>
      </c>
    </row>
    <row r="70" spans="1:34" hidden="1">
      <c r="B70" s="168" t="s">
        <v>18</v>
      </c>
      <c r="C70" s="354">
        <f>HC!C3-C9</f>
        <v>0</v>
      </c>
      <c r="D70" s="354">
        <f>HC!D3-D9</f>
        <v>0</v>
      </c>
      <c r="E70" s="354">
        <f>HC!E3-E9</f>
        <v>0</v>
      </c>
      <c r="F70" s="354">
        <f>HC!F3-F9</f>
        <v>0</v>
      </c>
      <c r="G70" s="354">
        <f>HC!G3-G9</f>
        <v>0</v>
      </c>
      <c r="H70" s="354">
        <f>HC!H3-H9</f>
        <v>0</v>
      </c>
      <c r="I70" s="354">
        <f>HC!I3-I9</f>
        <v>0</v>
      </c>
      <c r="J70" s="354">
        <f>HC!J3-J9</f>
        <v>0</v>
      </c>
      <c r="K70" s="354">
        <f>HC!K3-K9</f>
        <v>0</v>
      </c>
      <c r="L70" s="354">
        <f>HC!L3-L9</f>
        <v>0</v>
      </c>
      <c r="M70" s="354">
        <f>HC!M3-M9</f>
        <v>0</v>
      </c>
      <c r="N70" s="354">
        <f>HC!N3-N9</f>
        <v>0</v>
      </c>
      <c r="O70" s="354">
        <f>HC!O3-O9</f>
        <v>0</v>
      </c>
      <c r="P70" s="354">
        <f>HC!P3-P9</f>
        <v>0</v>
      </c>
      <c r="Q70" s="354">
        <f>HC!Q3-Q9</f>
        <v>0</v>
      </c>
      <c r="R70" s="354">
        <f>HC!R3-R9</f>
        <v>0</v>
      </c>
      <c r="S70" s="354">
        <f>HC!S3-S9</f>
        <v>0</v>
      </c>
      <c r="T70" s="354">
        <f>HC!T3-T9</f>
        <v>0</v>
      </c>
      <c r="U70" s="354">
        <f>HC!U3-U9</f>
        <v>0</v>
      </c>
      <c r="V70" s="354">
        <f>HC!V3-V9</f>
        <v>0</v>
      </c>
      <c r="W70" s="354">
        <f>HC!W3-W9</f>
        <v>0</v>
      </c>
      <c r="X70" s="354">
        <f>HC!X3-X9</f>
        <v>0</v>
      </c>
      <c r="Y70" s="354">
        <f>HC!Y3-Y9</f>
        <v>0</v>
      </c>
      <c r="Z70" s="354">
        <f>HC!Z3-Z9</f>
        <v>0</v>
      </c>
      <c r="AA70" s="354">
        <f>HC!AA3-AA9</f>
        <v>0</v>
      </c>
      <c r="AB70" s="354">
        <f>HC!AB3-AB9</f>
        <v>0</v>
      </c>
      <c r="AC70" s="354">
        <f>HC!AC3-AC9</f>
        <v>0</v>
      </c>
      <c r="AD70" s="355"/>
      <c r="AE70" s="354">
        <f>HC!AE3-AE9</f>
        <v>0</v>
      </c>
      <c r="AF70" s="354">
        <f>HC!AF3-AF9</f>
        <v>0</v>
      </c>
      <c r="AG70" s="354">
        <f>HC!AG3-AG9</f>
        <v>0</v>
      </c>
    </row>
    <row r="71" spans="1:34" hidden="1">
      <c r="B71" s="168" t="s">
        <v>22</v>
      </c>
      <c r="C71" s="354">
        <f>'Cons. Disc.'!C3-C14</f>
        <v>0</v>
      </c>
      <c r="D71" s="354">
        <f>'Cons. Disc.'!D3-D14</f>
        <v>0</v>
      </c>
      <c r="E71" s="354">
        <f>'Cons. Disc.'!E3-E14</f>
        <v>0</v>
      </c>
      <c r="F71" s="354">
        <f>'Cons. Disc.'!F3-F14</f>
        <v>0</v>
      </c>
      <c r="G71" s="354">
        <f>'Cons. Disc.'!G3-G14</f>
        <v>0</v>
      </c>
      <c r="H71" s="354">
        <f>'Cons. Disc.'!H3-H14</f>
        <v>0</v>
      </c>
      <c r="I71" s="354">
        <f>'Cons. Disc.'!I3-I14</f>
        <v>0</v>
      </c>
      <c r="J71" s="354">
        <f>'Cons. Disc.'!J3-J14</f>
        <v>0</v>
      </c>
      <c r="K71" s="354">
        <f>'Cons. Disc.'!K3-K14</f>
        <v>0</v>
      </c>
      <c r="L71" s="354">
        <f>'Cons. Disc.'!L3-L14</f>
        <v>0</v>
      </c>
      <c r="M71" s="354">
        <f>'Cons. Disc.'!M3-M14</f>
        <v>0</v>
      </c>
      <c r="N71" s="354">
        <f>'Cons. Disc.'!N3-N14</f>
        <v>0</v>
      </c>
      <c r="O71" s="354">
        <f>'Cons. Disc.'!O3-O14</f>
        <v>0</v>
      </c>
      <c r="P71" s="354">
        <f>'Cons. Disc.'!P3-P14</f>
        <v>0</v>
      </c>
      <c r="Q71" s="354">
        <f>'Cons. Disc.'!Q3-Q14</f>
        <v>0</v>
      </c>
      <c r="R71" s="354">
        <f>'Cons. Disc.'!R3-R14</f>
        <v>0</v>
      </c>
      <c r="S71" s="354">
        <f>'Cons. Disc.'!S3-S14</f>
        <v>0</v>
      </c>
      <c r="T71" s="354">
        <f>'Cons. Disc.'!T3-T14</f>
        <v>0</v>
      </c>
      <c r="U71" s="354">
        <f>'Cons. Disc.'!U3-U14</f>
        <v>0</v>
      </c>
      <c r="V71" s="354">
        <f>'Cons. Disc.'!V3-V14</f>
        <v>0</v>
      </c>
      <c r="W71" s="354">
        <f>'Cons. Disc.'!W3-W14</f>
        <v>0</v>
      </c>
      <c r="X71" s="354">
        <f>'Cons. Disc.'!X3-X14</f>
        <v>0</v>
      </c>
      <c r="Y71" s="354">
        <f>'Cons. Disc.'!Y3-Y14</f>
        <v>0</v>
      </c>
      <c r="Z71" s="354">
        <f>'Cons. Disc.'!Z3-Z14</f>
        <v>0</v>
      </c>
      <c r="AA71" s="354">
        <f>'Cons. Disc.'!AA3-AA14</f>
        <v>0</v>
      </c>
      <c r="AB71" s="354">
        <f>'Cons. Disc.'!AB3-AB14</f>
        <v>0</v>
      </c>
      <c r="AC71" s="354">
        <f>'Cons. Disc.'!AC3-AC14</f>
        <v>0</v>
      </c>
      <c r="AD71" s="355"/>
      <c r="AE71" s="354">
        <f>'Cons. Disc.'!AE3-AE14</f>
        <v>0</v>
      </c>
      <c r="AF71" s="354">
        <f>'Cons. Disc.'!AF3-AF14</f>
        <v>0</v>
      </c>
      <c r="AG71" s="354">
        <f>'Cons. Disc.'!AG3-AG14</f>
        <v>0</v>
      </c>
    </row>
    <row r="72" spans="1:34" hidden="1">
      <c r="B72" s="168" t="s">
        <v>21</v>
      </c>
      <c r="C72" s="354">
        <f>'Cons. Staples'!C3-C18</f>
        <v>0</v>
      </c>
      <c r="D72" s="354">
        <f>'Cons. Staples'!D3-D18</f>
        <v>0</v>
      </c>
      <c r="E72" s="354">
        <f>'Cons. Staples'!E3-E18</f>
        <v>0</v>
      </c>
      <c r="F72" s="354">
        <f>'Cons. Staples'!F3-F18</f>
        <v>0</v>
      </c>
      <c r="G72" s="354">
        <f>'Cons. Staples'!G3-G18</f>
        <v>0</v>
      </c>
      <c r="H72" s="354">
        <f>'Cons. Staples'!H3-H18</f>
        <v>0</v>
      </c>
      <c r="I72" s="354">
        <f>'Cons. Staples'!I3-I18</f>
        <v>0</v>
      </c>
      <c r="J72" s="354">
        <f>'Cons. Staples'!J3-J18</f>
        <v>0</v>
      </c>
      <c r="K72" s="354">
        <f>'Cons. Staples'!K3-K18</f>
        <v>0</v>
      </c>
      <c r="L72" s="354">
        <f>'Cons. Staples'!L3-L18</f>
        <v>0</v>
      </c>
      <c r="M72" s="354">
        <f>'Cons. Staples'!M3-M18</f>
        <v>0</v>
      </c>
      <c r="N72" s="354">
        <f>'Cons. Staples'!N3-N18</f>
        <v>0</v>
      </c>
      <c r="O72" s="354">
        <f>'Cons. Staples'!O3-O18</f>
        <v>0</v>
      </c>
      <c r="P72" s="354">
        <f>'Cons. Staples'!P3-P18</f>
        <v>0</v>
      </c>
      <c r="Q72" s="354">
        <f>'Cons. Staples'!Q3-Q18</f>
        <v>0</v>
      </c>
      <c r="R72" s="354">
        <f>'Cons. Staples'!R3-R18</f>
        <v>0</v>
      </c>
      <c r="S72" s="354">
        <f>'Cons. Staples'!S3-S18</f>
        <v>0</v>
      </c>
      <c r="T72" s="354">
        <f>'Cons. Staples'!T3-T18</f>
        <v>0</v>
      </c>
      <c r="U72" s="354">
        <f>'Cons. Staples'!U3-U18</f>
        <v>0</v>
      </c>
      <c r="V72" s="354">
        <f>'Cons. Staples'!V3-V18</f>
        <v>0</v>
      </c>
      <c r="W72" s="354">
        <f>'Cons. Staples'!W3-W18</f>
        <v>0</v>
      </c>
      <c r="X72" s="354">
        <f>'Cons. Staples'!X3-X18</f>
        <v>0</v>
      </c>
      <c r="Y72" s="354">
        <f>'Cons. Staples'!Y3-Y18</f>
        <v>0</v>
      </c>
      <c r="Z72" s="354">
        <f>'Cons. Staples'!Z3-Z18</f>
        <v>0</v>
      </c>
      <c r="AA72" s="354">
        <f>'Cons. Staples'!AA3-AA18</f>
        <v>0</v>
      </c>
      <c r="AB72" s="354">
        <f>'Cons. Staples'!AB3-AB18</f>
        <v>0</v>
      </c>
      <c r="AC72" s="354">
        <f>'Cons. Staples'!AC3-AC18</f>
        <v>0</v>
      </c>
      <c r="AD72" s="355"/>
      <c r="AE72" s="354">
        <f>'Cons. Staples'!AE3-AE18</f>
        <v>0</v>
      </c>
      <c r="AF72" s="354">
        <f>'Cons. Staples'!AF3-AF18</f>
        <v>0</v>
      </c>
      <c r="AG72" s="354">
        <f>'Cons. Staples'!AG3-AG18</f>
        <v>0</v>
      </c>
    </row>
    <row r="73" spans="1:34" hidden="1">
      <c r="B73" s="168" t="s">
        <v>17</v>
      </c>
      <c r="C73" s="354">
        <f>Industrials!C3-C22</f>
        <v>0</v>
      </c>
      <c r="D73" s="354">
        <f>Industrials!D3-D22</f>
        <v>0</v>
      </c>
      <c r="E73" s="354">
        <f>Industrials!E3-E22</f>
        <v>0</v>
      </c>
      <c r="F73" s="354">
        <f>Industrials!F3-F22</f>
        <v>0</v>
      </c>
      <c r="G73" s="354">
        <f>Industrials!G3-G22</f>
        <v>0</v>
      </c>
      <c r="H73" s="354">
        <f>Industrials!H3-H22</f>
        <v>0</v>
      </c>
      <c r="I73" s="354">
        <f>Industrials!I3-I22</f>
        <v>0</v>
      </c>
      <c r="J73" s="354">
        <f>Industrials!J3-J22</f>
        <v>0</v>
      </c>
      <c r="K73" s="354">
        <f>Industrials!K3-K22</f>
        <v>0</v>
      </c>
      <c r="L73" s="354">
        <f>Industrials!L3-L22</f>
        <v>0</v>
      </c>
      <c r="M73" s="354">
        <f>Industrials!M3-M22</f>
        <v>0</v>
      </c>
      <c r="N73" s="354">
        <f>Industrials!N3-N22</f>
        <v>0</v>
      </c>
      <c r="O73" s="354">
        <f>Industrials!O3-O22</f>
        <v>0</v>
      </c>
      <c r="P73" s="354">
        <f>Industrials!P3-P22</f>
        <v>0</v>
      </c>
      <c r="Q73" s="354">
        <f>Industrials!Q3-Q22</f>
        <v>0</v>
      </c>
      <c r="R73" s="354">
        <f>Industrials!R3-R22</f>
        <v>0</v>
      </c>
      <c r="S73" s="354">
        <f>Industrials!S3-S22</f>
        <v>0</v>
      </c>
      <c r="T73" s="354">
        <f>Industrials!T3-T22</f>
        <v>0</v>
      </c>
      <c r="U73" s="354">
        <f>Industrials!U3-U22</f>
        <v>0</v>
      </c>
      <c r="V73" s="354">
        <f>Industrials!V3-V22</f>
        <v>0</v>
      </c>
      <c r="W73" s="354">
        <f>Industrials!W3-W22</f>
        <v>0</v>
      </c>
      <c r="X73" s="354">
        <f>Industrials!X3-X22</f>
        <v>0</v>
      </c>
      <c r="Y73" s="354">
        <f>Industrials!Y3-Y22</f>
        <v>0</v>
      </c>
      <c r="Z73" s="354">
        <f>Industrials!Z3-Z22</f>
        <v>0</v>
      </c>
      <c r="AA73" s="354">
        <f>Industrials!AA3-AA22</f>
        <v>0</v>
      </c>
      <c r="AB73" s="354">
        <f>Industrials!AB3-AB22</f>
        <v>0</v>
      </c>
      <c r="AC73" s="354">
        <f>Industrials!AC3-AC22</f>
        <v>0</v>
      </c>
      <c r="AD73" s="355"/>
      <c r="AE73" s="354">
        <f>Industrials!AE3-AE22</f>
        <v>0</v>
      </c>
      <c r="AF73" s="354">
        <f>Industrials!AF3-AF22</f>
        <v>0</v>
      </c>
      <c r="AG73" s="354">
        <f>Industrials!AG3-AG22</f>
        <v>0</v>
      </c>
    </row>
    <row r="74" spans="1:34" hidden="1">
      <c r="B74" s="168" t="s">
        <v>19</v>
      </c>
      <c r="C74" s="354">
        <f>Financials!C3-C26</f>
        <v>0</v>
      </c>
      <c r="D74" s="354">
        <f>Financials!D3-D26</f>
        <v>0</v>
      </c>
      <c r="E74" s="354">
        <f>Financials!E3-E26</f>
        <v>0</v>
      </c>
      <c r="F74" s="354">
        <f>Financials!F3-F26</f>
        <v>0</v>
      </c>
      <c r="G74" s="354">
        <f>Financials!G3-G26</f>
        <v>0</v>
      </c>
      <c r="H74" s="354">
        <f>Financials!H3-H26</f>
        <v>0</v>
      </c>
      <c r="I74" s="354">
        <f>Financials!I3-I26</f>
        <v>0</v>
      </c>
      <c r="J74" s="354">
        <f>Financials!J3-J26</f>
        <v>0</v>
      </c>
      <c r="K74" s="354">
        <f>Financials!K3-K26</f>
        <v>0</v>
      </c>
      <c r="L74" s="354">
        <f>Financials!L3-L26</f>
        <v>0</v>
      </c>
      <c r="M74" s="354">
        <f>Financials!M3-M26</f>
        <v>0</v>
      </c>
      <c r="N74" s="354">
        <f>Financials!N3-N26</f>
        <v>0</v>
      </c>
      <c r="O74" s="354">
        <f>Financials!O3-O26</f>
        <v>0</v>
      </c>
      <c r="P74" s="354">
        <f>Financials!P3-P26</f>
        <v>0</v>
      </c>
      <c r="Q74" s="354">
        <f>Financials!Q3-Q26</f>
        <v>0</v>
      </c>
      <c r="R74" s="354">
        <f>Financials!R3-R26</f>
        <v>0</v>
      </c>
      <c r="S74" s="354">
        <f>Financials!S3-S26</f>
        <v>0</v>
      </c>
      <c r="T74" s="354">
        <f>Financials!T3-T26</f>
        <v>0</v>
      </c>
      <c r="U74" s="354">
        <f>Financials!U3-U26</f>
        <v>0</v>
      </c>
      <c r="V74" s="354">
        <f>Financials!V3-V26</f>
        <v>0</v>
      </c>
      <c r="W74" s="354">
        <f>Financials!W3-W26</f>
        <v>0</v>
      </c>
      <c r="X74" s="354">
        <f>Financials!X3-X26</f>
        <v>0</v>
      </c>
      <c r="Y74" s="354">
        <f>Financials!Y3-Y26</f>
        <v>0</v>
      </c>
      <c r="Z74" s="354">
        <f>Financials!Z3-Z26</f>
        <v>0</v>
      </c>
      <c r="AA74" s="354">
        <f>Financials!AA3-AA26</f>
        <v>0</v>
      </c>
      <c r="AB74" s="354">
        <f>Financials!AB3-AB26</f>
        <v>0</v>
      </c>
      <c r="AC74" s="354">
        <f>Financials!AC3-AC26</f>
        <v>0</v>
      </c>
      <c r="AD74" s="355"/>
      <c r="AE74" s="354">
        <f>Financials!AE3-AE26</f>
        <v>0</v>
      </c>
      <c r="AF74" s="354">
        <f>Financials!AF3-AF26</f>
        <v>0</v>
      </c>
      <c r="AG74" s="354">
        <f>Financials!AG3-AG26</f>
        <v>0</v>
      </c>
    </row>
    <row r="75" spans="1:34" hidden="1">
      <c r="B75" s="168" t="s">
        <v>20</v>
      </c>
      <c r="C75" s="354">
        <f>Energy!C3-C27</f>
        <v>0</v>
      </c>
      <c r="D75" s="354">
        <f>Energy!D3-D27</f>
        <v>0</v>
      </c>
      <c r="E75" s="354">
        <f>Energy!E3-E27</f>
        <v>0</v>
      </c>
      <c r="F75" s="354">
        <f>Energy!F3-F27</f>
        <v>0</v>
      </c>
      <c r="G75" s="354">
        <f>Energy!G3-G27</f>
        <v>0</v>
      </c>
      <c r="H75" s="354">
        <f>Energy!H3-H27</f>
        <v>0</v>
      </c>
      <c r="I75" s="354">
        <f>Energy!I3-I27</f>
        <v>0</v>
      </c>
      <c r="J75" s="354">
        <f>Energy!J3-J27</f>
        <v>0</v>
      </c>
      <c r="K75" s="354">
        <f>Energy!K3-K27</f>
        <v>0</v>
      </c>
      <c r="L75" s="354">
        <f>Energy!L3-L27</f>
        <v>0</v>
      </c>
      <c r="M75" s="354">
        <f>Energy!M3-M27</f>
        <v>0</v>
      </c>
      <c r="N75" s="354">
        <f>Energy!N3-N27</f>
        <v>0</v>
      </c>
      <c r="O75" s="354">
        <f>Energy!O3-O27</f>
        <v>0</v>
      </c>
      <c r="P75" s="354">
        <f>Energy!P3-P27</f>
        <v>0</v>
      </c>
      <c r="Q75" s="354">
        <f>Energy!Q3-Q27</f>
        <v>0</v>
      </c>
      <c r="R75" s="354">
        <f>Energy!R3-R27</f>
        <v>0</v>
      </c>
      <c r="S75" s="354">
        <f>Energy!S3-S27</f>
        <v>0</v>
      </c>
      <c r="T75" s="354">
        <f>Energy!T3-T27</f>
        <v>0</v>
      </c>
      <c r="U75" s="354">
        <f>Energy!U3-U27</f>
        <v>0</v>
      </c>
      <c r="V75" s="354">
        <f>Energy!V3-V27</f>
        <v>0</v>
      </c>
      <c r="W75" s="354">
        <f>Energy!W3-W27</f>
        <v>0</v>
      </c>
      <c r="X75" s="354">
        <f>Energy!X3-X27</f>
        <v>0</v>
      </c>
      <c r="Y75" s="354">
        <f>Energy!Y3-Y27</f>
        <v>0</v>
      </c>
      <c r="Z75" s="354">
        <f>Energy!Z3-Z27</f>
        <v>0</v>
      </c>
      <c r="AA75" s="354">
        <f>Energy!AA3-AA27</f>
        <v>0</v>
      </c>
      <c r="AB75" s="354">
        <f>Energy!AB3-AB27</f>
        <v>0</v>
      </c>
      <c r="AC75" s="354">
        <f>Energy!AC3-AC27</f>
        <v>0</v>
      </c>
      <c r="AD75" s="355"/>
      <c r="AE75" s="354">
        <f>Energy!AE3-AE27</f>
        <v>0</v>
      </c>
      <c r="AF75" s="354">
        <f>Energy!AF3-AF27</f>
        <v>0</v>
      </c>
      <c r="AG75" s="354">
        <f>Energy!AG3-AG27</f>
        <v>0</v>
      </c>
    </row>
    <row r="76" spans="1:34" hidden="1">
      <c r="B76" s="168" t="s">
        <v>13</v>
      </c>
      <c r="C76" s="354">
        <f>'Comm Svcs'!C3-C30</f>
        <v>0</v>
      </c>
      <c r="D76" s="354">
        <f>'Comm Svcs'!D3-D30</f>
        <v>0</v>
      </c>
      <c r="E76" s="354">
        <f>'Comm Svcs'!E3-E30</f>
        <v>0</v>
      </c>
      <c r="F76" s="354">
        <f>'Comm Svcs'!F3-F30</f>
        <v>0</v>
      </c>
      <c r="G76" s="354">
        <f>'Comm Svcs'!G3-G30</f>
        <v>0</v>
      </c>
      <c r="H76" s="354">
        <f>'Comm Svcs'!H3-H30</f>
        <v>0</v>
      </c>
      <c r="I76" s="354">
        <f>'Comm Svcs'!I3-I30</f>
        <v>0</v>
      </c>
      <c r="J76" s="354">
        <f>'Comm Svcs'!J3-J30</f>
        <v>0</v>
      </c>
      <c r="K76" s="354">
        <f>'Comm Svcs'!K3-K30</f>
        <v>0</v>
      </c>
      <c r="L76" s="354">
        <f>'Comm Svcs'!L3-L30</f>
        <v>0</v>
      </c>
      <c r="M76" s="354">
        <f>'Comm Svcs'!M3-M30</f>
        <v>0</v>
      </c>
      <c r="N76" s="354">
        <f>'Comm Svcs'!N3-N30</f>
        <v>0</v>
      </c>
      <c r="O76" s="354">
        <f>'Comm Svcs'!O3-O30</f>
        <v>0</v>
      </c>
      <c r="P76" s="354">
        <f>'Comm Svcs'!P3-P30</f>
        <v>0</v>
      </c>
      <c r="Q76" s="354">
        <f>'Comm Svcs'!Q3-Q30</f>
        <v>0</v>
      </c>
      <c r="R76" s="354">
        <f>'Comm Svcs'!R3-R30</f>
        <v>0</v>
      </c>
      <c r="S76" s="354">
        <f>'Comm Svcs'!S3-S30</f>
        <v>0</v>
      </c>
      <c r="T76" s="354">
        <f>'Comm Svcs'!T3-T30</f>
        <v>0</v>
      </c>
      <c r="U76" s="354">
        <f>'Comm Svcs'!U3-U30</f>
        <v>0</v>
      </c>
      <c r="V76" s="354">
        <f>'Comm Svcs'!V3-V30</f>
        <v>0</v>
      </c>
      <c r="W76" s="354">
        <f>'Comm Svcs'!W3-W30</f>
        <v>0</v>
      </c>
      <c r="X76" s="354">
        <f>'Comm Svcs'!X3-X30</f>
        <v>0</v>
      </c>
      <c r="Y76" s="354">
        <f>'Comm Svcs'!Y3-Y30</f>
        <v>0</v>
      </c>
      <c r="Z76" s="354">
        <f>'Comm Svcs'!Z3-Z30</f>
        <v>0</v>
      </c>
      <c r="AA76" s="354">
        <f>'Comm Svcs'!AA3-AA30</f>
        <v>0</v>
      </c>
      <c r="AB76" s="354">
        <f>'Comm Svcs'!AB3-AB30</f>
        <v>0</v>
      </c>
      <c r="AC76" s="354">
        <f>'Comm Svcs'!AC3-AC30</f>
        <v>0</v>
      </c>
      <c r="AD76" s="355"/>
      <c r="AE76" s="354">
        <f>'Comm Svcs'!AE3-AE30</f>
        <v>0</v>
      </c>
      <c r="AF76" s="354">
        <f>'Comm Svcs'!AF3-AF30</f>
        <v>0</v>
      </c>
      <c r="AG76" s="354">
        <f>'Comm Svcs'!AG3-AG30</f>
        <v>0</v>
      </c>
    </row>
    <row r="77" spans="1:34" hidden="1">
      <c r="B77" s="168" t="s">
        <v>15</v>
      </c>
      <c r="C77" s="354">
        <f>Materials!C3-C31</f>
        <v>0</v>
      </c>
      <c r="D77" s="354">
        <f>Materials!D3-D31</f>
        <v>0</v>
      </c>
      <c r="E77" s="354">
        <f>Materials!E3-E31</f>
        <v>0</v>
      </c>
      <c r="F77" s="354">
        <f>Materials!F3-F31</f>
        <v>0</v>
      </c>
      <c r="G77" s="354">
        <f>Materials!G3-G31</f>
        <v>0</v>
      </c>
      <c r="H77" s="354">
        <f>Materials!H3-H31</f>
        <v>0</v>
      </c>
      <c r="I77" s="354">
        <f>Materials!I3-I31</f>
        <v>0</v>
      </c>
      <c r="J77" s="354">
        <f>Materials!J3-J31</f>
        <v>0</v>
      </c>
      <c r="K77" s="354">
        <f>Materials!K3-K31</f>
        <v>0</v>
      </c>
      <c r="L77" s="354">
        <f>Materials!L3-L31</f>
        <v>0</v>
      </c>
      <c r="M77" s="354">
        <f>Materials!M3-M31</f>
        <v>0</v>
      </c>
      <c r="N77" s="354">
        <f>Materials!N3-N31</f>
        <v>0</v>
      </c>
      <c r="O77" s="354">
        <f>Materials!O3-O31</f>
        <v>0</v>
      </c>
      <c r="P77" s="354">
        <f>Materials!P3-P31</f>
        <v>0</v>
      </c>
      <c r="Q77" s="354">
        <f>Materials!Q3-Q31</f>
        <v>0</v>
      </c>
      <c r="R77" s="354">
        <f>Materials!R3-R31</f>
        <v>0</v>
      </c>
      <c r="S77" s="354">
        <f>Materials!S3-S31</f>
        <v>0</v>
      </c>
      <c r="T77" s="354">
        <f>Materials!T3-T31</f>
        <v>0</v>
      </c>
      <c r="U77" s="354">
        <f>Materials!U3-U31</f>
        <v>0</v>
      </c>
      <c r="V77" s="354">
        <f>Materials!V3-V31</f>
        <v>0</v>
      </c>
      <c r="W77" s="354">
        <f>Materials!W3-W31</f>
        <v>0</v>
      </c>
      <c r="X77" s="354">
        <f>Materials!X3-X31</f>
        <v>0</v>
      </c>
      <c r="Y77" s="354">
        <f>Materials!Y3-Y31</f>
        <v>0</v>
      </c>
      <c r="Z77" s="354">
        <f>Materials!Z3-Z31</f>
        <v>0</v>
      </c>
      <c r="AA77" s="354">
        <f>Materials!AA3-AA31</f>
        <v>0</v>
      </c>
      <c r="AB77" s="354">
        <f>Materials!AB3-AB31</f>
        <v>0</v>
      </c>
      <c r="AC77" s="354">
        <f>Materials!AC3-AC31</f>
        <v>0</v>
      </c>
      <c r="AD77" s="355"/>
      <c r="AE77" s="354">
        <f>Materials!AE3-AE31</f>
        <v>0</v>
      </c>
      <c r="AF77" s="354">
        <f>Materials!AF3-AF31</f>
        <v>0</v>
      </c>
      <c r="AG77" s="354">
        <f>Materials!AG3-AG31</f>
        <v>0</v>
      </c>
    </row>
    <row r="78" spans="1:34" hidden="1">
      <c r="B78" s="168" t="s">
        <v>12</v>
      </c>
      <c r="C78" s="354">
        <f>Utilities!C3-C32</f>
        <v>0</v>
      </c>
      <c r="D78" s="354">
        <f>Utilities!D3-D32</f>
        <v>0</v>
      </c>
      <c r="E78" s="354">
        <f>Utilities!E3-E32</f>
        <v>0</v>
      </c>
      <c r="F78" s="354">
        <f>Utilities!F3-F32</f>
        <v>0</v>
      </c>
      <c r="G78" s="354">
        <f>Utilities!G3-G32</f>
        <v>0</v>
      </c>
      <c r="H78" s="354">
        <f>Utilities!H3-H32</f>
        <v>0</v>
      </c>
      <c r="I78" s="354">
        <f>Utilities!I3-I32</f>
        <v>0</v>
      </c>
      <c r="J78" s="354">
        <f>Utilities!J3-J32</f>
        <v>0</v>
      </c>
      <c r="K78" s="354">
        <f>Utilities!K3-K32</f>
        <v>0</v>
      </c>
      <c r="L78" s="354">
        <f>Utilities!L3-L32</f>
        <v>0</v>
      </c>
      <c r="M78" s="354">
        <f>Utilities!M3-M32</f>
        <v>0</v>
      </c>
      <c r="N78" s="354">
        <f>Utilities!N3-N32</f>
        <v>0</v>
      </c>
      <c r="O78" s="354">
        <f>Utilities!O3-O32</f>
        <v>0</v>
      </c>
      <c r="P78" s="354">
        <f>Utilities!P3-P32</f>
        <v>0</v>
      </c>
      <c r="Q78" s="354">
        <f>Utilities!Q3-Q32</f>
        <v>0</v>
      </c>
      <c r="R78" s="354">
        <f>Utilities!R3-R32</f>
        <v>0</v>
      </c>
      <c r="S78" s="354">
        <f>Utilities!S3-S32</f>
        <v>0</v>
      </c>
      <c r="T78" s="354">
        <f>Utilities!T3-T32</f>
        <v>0</v>
      </c>
      <c r="U78" s="354">
        <f>Utilities!U3-U32</f>
        <v>0</v>
      </c>
      <c r="V78" s="354">
        <f>Utilities!V3-V32</f>
        <v>0</v>
      </c>
      <c r="W78" s="354">
        <f>Utilities!W3-W32</f>
        <v>0</v>
      </c>
      <c r="X78" s="354">
        <f>Utilities!X3-X32</f>
        <v>0</v>
      </c>
      <c r="Y78" s="354">
        <f>Utilities!Y3-Y32</f>
        <v>0</v>
      </c>
      <c r="Z78" s="354">
        <f>Utilities!Z3-Z32</f>
        <v>0</v>
      </c>
      <c r="AA78" s="354">
        <f>Utilities!AA3-AA32</f>
        <v>0</v>
      </c>
      <c r="AB78" s="354">
        <f>Utilities!AB3-AB32</f>
        <v>0</v>
      </c>
      <c r="AC78" s="354">
        <f>Utilities!AC3-AC32</f>
        <v>0</v>
      </c>
      <c r="AD78" s="355"/>
      <c r="AE78" s="354">
        <f>Utilities!AE3-AE32</f>
        <v>0</v>
      </c>
      <c r="AF78" s="354">
        <f>Utilities!AF3-AF32</f>
        <v>0</v>
      </c>
      <c r="AG78" s="354">
        <f>Utilities!AG3-AG32</f>
        <v>0</v>
      </c>
    </row>
    <row r="79" spans="1:34" hidden="1">
      <c r="B79" s="168" t="s">
        <v>14</v>
      </c>
      <c r="C79" s="354">
        <f>'Real Estate'!C3-C33</f>
        <v>0</v>
      </c>
      <c r="D79" s="354">
        <f>'Real Estate'!D3-D33</f>
        <v>0</v>
      </c>
      <c r="E79" s="354">
        <f>'Real Estate'!E3-E33</f>
        <v>0</v>
      </c>
      <c r="F79" s="354">
        <f>'Real Estate'!F3-F33</f>
        <v>0</v>
      </c>
      <c r="G79" s="354">
        <f>'Real Estate'!G3-G33</f>
        <v>0</v>
      </c>
      <c r="H79" s="354">
        <f>'Real Estate'!H3-H33</f>
        <v>0</v>
      </c>
      <c r="I79" s="354">
        <f>'Real Estate'!I3-I33</f>
        <v>0</v>
      </c>
      <c r="J79" s="354">
        <f>'Real Estate'!J3-J33</f>
        <v>0</v>
      </c>
      <c r="K79" s="354">
        <f>'Real Estate'!K3-K33</f>
        <v>0</v>
      </c>
      <c r="L79" s="354">
        <f>'Real Estate'!L3-L33</f>
        <v>0</v>
      </c>
      <c r="M79" s="354">
        <f>'Real Estate'!M3-M33</f>
        <v>0</v>
      </c>
      <c r="N79" s="354">
        <f>'Real Estate'!N3-N33</f>
        <v>0</v>
      </c>
      <c r="O79" s="354">
        <f>'Real Estate'!O3-O33</f>
        <v>0</v>
      </c>
      <c r="P79" s="354">
        <f>'Real Estate'!P3-P33</f>
        <v>0</v>
      </c>
      <c r="Q79" s="354">
        <f>'Real Estate'!Q3-Q33</f>
        <v>0</v>
      </c>
      <c r="R79" s="354">
        <f>'Real Estate'!R3-R33</f>
        <v>0</v>
      </c>
      <c r="S79" s="354">
        <f>'Real Estate'!S3-S33</f>
        <v>0</v>
      </c>
      <c r="T79" s="354">
        <f>'Real Estate'!T3-T33</f>
        <v>0</v>
      </c>
      <c r="U79" s="354">
        <f>'Real Estate'!U3-U33</f>
        <v>0</v>
      </c>
      <c r="V79" s="354">
        <f>'Real Estate'!V3-V33</f>
        <v>0</v>
      </c>
      <c r="W79" s="354">
        <f>'Real Estate'!W3-W33</f>
        <v>0</v>
      </c>
      <c r="X79" s="354">
        <f>'Real Estate'!X3-X33</f>
        <v>0</v>
      </c>
      <c r="Y79" s="354">
        <f>'Real Estate'!Y3-Y33</f>
        <v>0</v>
      </c>
      <c r="Z79" s="354">
        <f>'Real Estate'!Z3-Z33</f>
        <v>0</v>
      </c>
      <c r="AA79" s="354">
        <f>'Real Estate'!AA3-AA33</f>
        <v>0</v>
      </c>
      <c r="AB79" s="354">
        <f>'Real Estate'!AB3-AB33</f>
        <v>0</v>
      </c>
      <c r="AC79" s="354">
        <f>'Real Estate'!AC3-AC33</f>
        <v>0</v>
      </c>
      <c r="AD79" s="355"/>
      <c r="AE79" s="354">
        <f>'Real Estate'!AE3-AE33</f>
        <v>0</v>
      </c>
      <c r="AF79" s="354">
        <f>'Real Estate'!AF3-AF33</f>
        <v>0</v>
      </c>
      <c r="AG79" s="354">
        <f>'Real Estate'!AG3-AG33</f>
        <v>0</v>
      </c>
    </row>
    <row r="80" spans="1:34" s="350" customFormat="1">
      <c r="A80" s="353"/>
      <c r="B80" s="350" t="s">
        <v>64</v>
      </c>
      <c r="F80" s="351">
        <f t="shared" ref="F80:AG80" si="22">+SUM(F69:F79)</f>
        <v>0</v>
      </c>
      <c r="G80" s="351">
        <f t="shared" si="22"/>
        <v>0</v>
      </c>
      <c r="H80" s="351">
        <f t="shared" si="22"/>
        <v>0</v>
      </c>
      <c r="I80" s="351">
        <f t="shared" si="22"/>
        <v>0</v>
      </c>
      <c r="J80" s="351">
        <f t="shared" si="22"/>
        <v>0</v>
      </c>
      <c r="K80" s="351">
        <f t="shared" si="22"/>
        <v>0</v>
      </c>
      <c r="L80" s="351">
        <f t="shared" si="22"/>
        <v>0</v>
      </c>
      <c r="M80" s="351">
        <f t="shared" si="22"/>
        <v>0</v>
      </c>
      <c r="N80" s="351">
        <f t="shared" si="22"/>
        <v>0</v>
      </c>
      <c r="O80" s="351">
        <f t="shared" si="22"/>
        <v>0</v>
      </c>
      <c r="P80" s="351">
        <f t="shared" si="22"/>
        <v>0</v>
      </c>
      <c r="Q80" s="351">
        <f t="shared" si="22"/>
        <v>0</v>
      </c>
      <c r="R80" s="351">
        <f t="shared" si="22"/>
        <v>0</v>
      </c>
      <c r="S80" s="351">
        <f t="shared" si="22"/>
        <v>0</v>
      </c>
      <c r="T80" s="351">
        <f t="shared" si="22"/>
        <v>0</v>
      </c>
      <c r="U80" s="351">
        <f t="shared" si="22"/>
        <v>0</v>
      </c>
      <c r="V80" s="351">
        <f t="shared" si="22"/>
        <v>0</v>
      </c>
      <c r="W80" s="351">
        <f t="shared" si="22"/>
        <v>0</v>
      </c>
      <c r="X80" s="351">
        <f t="shared" si="22"/>
        <v>0</v>
      </c>
      <c r="Y80" s="351">
        <f t="shared" si="22"/>
        <v>0</v>
      </c>
      <c r="Z80" s="351">
        <f t="shared" si="22"/>
        <v>0</v>
      </c>
      <c r="AA80" s="351">
        <f t="shared" si="22"/>
        <v>0</v>
      </c>
      <c r="AB80" s="351">
        <f t="shared" si="22"/>
        <v>0</v>
      </c>
      <c r="AC80" s="351">
        <f t="shared" si="22"/>
        <v>0</v>
      </c>
      <c r="AD80" s="352">
        <f t="shared" si="22"/>
        <v>0</v>
      </c>
      <c r="AE80" s="351">
        <f t="shared" si="22"/>
        <v>0</v>
      </c>
      <c r="AF80" s="351">
        <f t="shared" si="22"/>
        <v>0</v>
      </c>
      <c r="AG80" s="351">
        <f t="shared" si="22"/>
        <v>0</v>
      </c>
    </row>
    <row r="84" spans="23:33">
      <c r="W84" s="189"/>
      <c r="AB84" s="189"/>
      <c r="AF84" s="189"/>
      <c r="AG84" s="189"/>
    </row>
  </sheetData>
  <mergeCells count="1">
    <mergeCell ref="AI1:AJ1"/>
  </mergeCells>
  <hyperlinks>
    <hyperlink ref="B27" location="Energy!A1" display="Energy"/>
    <hyperlink ref="B26" location="Financials!A1" display="Financials"/>
    <hyperlink ref="B22" location="Industrials!A1" display="Industrials"/>
    <hyperlink ref="B18" location="'Cons. Staples'!A1" display="Consumer Staples"/>
    <hyperlink ref="B14" location="'Cons. Disc.'!A1" display="Consumer Discretionary"/>
    <hyperlink ref="B3" location="Software!A1" display="Software &amp; Services"/>
    <hyperlink ref="B4" location="Semis!A1" display="Semiconductors &amp; Semiconductor Equipment"/>
    <hyperlink ref="B5" location="Hardware!A1" display="Technology Hardware &amp; Equipment"/>
    <hyperlink ref="B7" location="'HC Equip &amp; Svcs'!A1" display="Health Care Equipment &amp; Services"/>
    <hyperlink ref="B8" location="'Pharma, Biotech, LS'!A1" display="Pharmaceuticals Biotechnology &amp; Life Sciences"/>
    <hyperlink ref="B6" location="Tech!A1" display="Tech"/>
    <hyperlink ref="B9" location="HC!A1" display="Health Care"/>
    <hyperlink ref="B10" location="Retail!A1" display="Retailing"/>
    <hyperlink ref="B11" location="Autos!A1" display="Automobiles &amp; Components"/>
    <hyperlink ref="B12" location="Durables!A1" display="Consumer Durables &amp; Apparel"/>
    <hyperlink ref="B13" location="'Cons. Services'!A1" display="Consumer Services"/>
    <hyperlink ref="B15" location="'Food, Bev, Tobacco'!A1" display="Food Beverage &amp; Tobacco"/>
    <hyperlink ref="B16" location="'HH &amp; Personal Prod.'!A1" display="Household &amp; Personal Products"/>
    <hyperlink ref="B17" location="'Food &amp; Staples Retail'!A1" display="Food &amp; Staples Retailing"/>
    <hyperlink ref="B19" location="'Capital Goods'!A1" display="Capital Goods"/>
    <hyperlink ref="B20" location="Transportation!A1" display="Transportation"/>
    <hyperlink ref="B21" location="'Comm &amp; Prof Svcs'!A1" display="Commercial &amp; Professional Services"/>
    <hyperlink ref="B23" location="'Div Financials'!A1" display="Diversified Financials"/>
    <hyperlink ref="B24" location="Insurance!A1" display="Insurance"/>
    <hyperlink ref="B25" location="Banks!A1" display="Banks"/>
    <hyperlink ref="B28" location="'M&amp;E'!A1" display="Media &amp; Entertainment"/>
    <hyperlink ref="B29" location="Teleco!A1" display="Telecommunication Services"/>
    <hyperlink ref="B30" location="'Comm Svcs'!A1" display="Communication Services"/>
    <hyperlink ref="B31" location="Materials!A1" display="Materials"/>
    <hyperlink ref="B32" location="Utilities!A1" display="Utilities"/>
    <hyperlink ref="B33" location="'Real Estate'!A1" display="Real Estate"/>
    <hyperlink ref="B60" location="Energy!A1" display="Energy"/>
    <hyperlink ref="B59" location="Financials!A1" display="Financials"/>
    <hyperlink ref="B55" location="Industrials!A1" display="Industrials"/>
    <hyperlink ref="B51" location="'Cons. Staples'!A1" display="Consumer Staples"/>
    <hyperlink ref="B47" location="'Cons. Disc.'!A1" display="Consumer Discretionary"/>
    <hyperlink ref="B36" location="Software!A1" display="Software &amp; Services"/>
    <hyperlink ref="B37" location="Semis!A1" display="Semiconductors &amp; Semiconductor Equipment"/>
    <hyperlink ref="B38" location="Hardware!A1" display="Technology Hardware &amp; Equipment"/>
    <hyperlink ref="B40" location="'HC Equip &amp; Svcs'!A1" display="Health Care Equipment &amp; Services"/>
    <hyperlink ref="B41" location="'Pharma, Biotech, LS'!A1" display="Pharmaceuticals Biotechnology &amp; Life Sciences"/>
    <hyperlink ref="B39" location="Tech!A1" display="Tech"/>
    <hyperlink ref="B42" location="HC!A1" display="Health Care"/>
    <hyperlink ref="B43" location="Retail!A1" display="Retailing"/>
    <hyperlink ref="B44" location="Autos!A1" display="Automobiles &amp; Components"/>
    <hyperlink ref="B45" location="Durables!A1" display="Consumer Durables &amp; Apparel"/>
    <hyperlink ref="B46" location="'Cons. Services'!A1" display="Consumer Services"/>
    <hyperlink ref="B48" location="'Food, Bev, Tobacco'!A1" display="Food Beverage &amp; Tobacco"/>
    <hyperlink ref="B49" location="'HH &amp; Personal Prod.'!A1" display="Household &amp; Personal Products"/>
    <hyperlink ref="B50" location="'Food &amp; Staples Retail'!A1" display="Food &amp; Staples Retailing"/>
    <hyperlink ref="B52" location="'Capital Goods'!A1" display="Capital Goods"/>
    <hyperlink ref="B53" location="Transportation!A1" display="Transportation"/>
    <hyperlink ref="B54" location="'Comm &amp; Prof Svcs'!A1" display="Commercial &amp; Professional Services"/>
    <hyperlink ref="B56" location="'Div Financials'!A1" display="Diversified Financials"/>
    <hyperlink ref="B57" location="Insurance!A1" display="Insurance"/>
    <hyperlink ref="B58" location="Banks!A1" display="Banks"/>
    <hyperlink ref="B61" location="'M&amp;E'!A1" display="Media &amp; Entertainment"/>
    <hyperlink ref="B62" location="Teleco!A1" display="Telecommunication Services"/>
    <hyperlink ref="B63" location="'Comm Svcs'!A1" display="Communication Services"/>
    <hyperlink ref="B64" location="Materials!A1" display="Materials"/>
    <hyperlink ref="B65" location="Utilities!A1" display="Utilities"/>
    <hyperlink ref="B66" location="'Real Estate'!A1" display="Real Estate"/>
  </hyperlinks>
  <pageMargins left="0.7" right="0.7" top="0.75" bottom="0.75" header="0.3" footer="0.3"/>
  <pageSetup scale="46"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J118"/>
  <sheetViews>
    <sheetView showGridLines="0" workbookViewId="0">
      <pane xSplit="2" ySplit="2" topLeftCell="K3" activePane="bottomRight" state="frozen"/>
      <selection activeCell="AD6" sqref="AD6"/>
      <selection pane="topRight" activeCell="AD6" sqref="AD6"/>
      <selection pane="bottomLeft" activeCell="AD6" sqref="AD6"/>
      <selection pane="bottomRight"/>
    </sheetView>
  </sheetViews>
  <sheetFormatPr defaultRowHeight="12.75" outlineLevelRow="2" outlineLevelCol="1"/>
  <cols>
    <col min="1" max="1" width="2.42578125" style="169" customWidth="1"/>
    <col min="2" max="2" width="37.5703125" style="168" bestFit="1" customWidth="1"/>
    <col min="3" max="3" width="11.7109375" style="168" hidden="1" customWidth="1" outlineLevel="1"/>
    <col min="4" max="10" width="11.140625" style="168" hidden="1" customWidth="1" outlineLevel="1"/>
    <col min="11" max="11" width="12" style="168" customWidth="1" collapsed="1"/>
    <col min="12" max="13" width="12" style="168" bestFit="1" customWidth="1"/>
    <col min="14" max="17" width="12" style="168" bestFit="1" customWidth="1" outlineLevel="1"/>
    <col min="18" max="18" width="12" style="168" bestFit="1" customWidth="1"/>
    <col min="19" max="22" width="12" style="168" bestFit="1" customWidth="1" outlineLevel="1"/>
    <col min="23" max="23" width="12" style="168" bestFit="1" customWidth="1"/>
    <col min="24" max="27" width="12" style="168" bestFit="1" customWidth="1" outlineLevel="1"/>
    <col min="28" max="29" width="12" style="168" bestFit="1" customWidth="1"/>
    <col min="30" max="30" width="2.140625" style="349" customWidth="1"/>
    <col min="31" max="31" width="12" style="168" hidden="1" customWidth="1" outlineLevel="1"/>
    <col min="32" max="32" width="12" style="168" bestFit="1" customWidth="1" collapsed="1"/>
    <col min="33" max="33" width="12" style="168" bestFit="1" customWidth="1"/>
    <col min="34" max="34" width="2.140625" style="168" customWidth="1"/>
    <col min="35" max="16384" width="9.140625" style="168"/>
  </cols>
  <sheetData>
    <row r="1" spans="1:36" s="169" customFormat="1" ht="13.5">
      <c r="A1" s="426" t="s">
        <v>89</v>
      </c>
      <c r="B1" s="429"/>
      <c r="K1" s="233"/>
      <c r="L1" s="233"/>
      <c r="M1" s="233"/>
      <c r="N1" s="233"/>
      <c r="O1" s="233"/>
      <c r="P1" s="233"/>
      <c r="Q1" s="233"/>
      <c r="R1" s="233"/>
      <c r="S1" s="233"/>
      <c r="T1" s="233"/>
      <c r="U1" s="233"/>
      <c r="V1" s="233"/>
      <c r="W1" s="233"/>
      <c r="X1" s="233"/>
      <c r="Y1" s="233"/>
      <c r="Z1" s="427" t="s">
        <v>63</v>
      </c>
      <c r="AA1" s="427" t="s">
        <v>63</v>
      </c>
      <c r="AB1" s="427" t="s">
        <v>63</v>
      </c>
      <c r="AC1" s="427" t="s">
        <v>63</v>
      </c>
      <c r="AD1" s="428"/>
      <c r="AF1" s="427" t="s">
        <v>62</v>
      </c>
      <c r="AG1" s="427" t="s">
        <v>62</v>
      </c>
      <c r="AH1" s="168"/>
      <c r="AI1" s="519" t="s">
        <v>61</v>
      </c>
      <c r="AJ1" s="519"/>
    </row>
    <row r="2" spans="1:36" ht="12.75" customHeight="1">
      <c r="A2" s="426" t="s">
        <v>88</v>
      </c>
      <c r="B2" s="425"/>
      <c r="C2" s="183">
        <v>2006</v>
      </c>
      <c r="D2" s="183">
        <f t="shared" ref="D2:M2" si="0">+C2+1</f>
        <v>2007</v>
      </c>
      <c r="E2" s="183">
        <f t="shared" si="0"/>
        <v>2008</v>
      </c>
      <c r="F2" s="183">
        <f t="shared" si="0"/>
        <v>2009</v>
      </c>
      <c r="G2" s="183">
        <f t="shared" si="0"/>
        <v>2010</v>
      </c>
      <c r="H2" s="183">
        <f t="shared" si="0"/>
        <v>2011</v>
      </c>
      <c r="I2" s="183">
        <f t="shared" si="0"/>
        <v>2012</v>
      </c>
      <c r="J2" s="183">
        <f t="shared" si="0"/>
        <v>2013</v>
      </c>
      <c r="K2" s="422">
        <f t="shared" si="0"/>
        <v>2014</v>
      </c>
      <c r="L2" s="422">
        <f t="shared" si="0"/>
        <v>2015</v>
      </c>
      <c r="M2" s="424">
        <f t="shared" si="0"/>
        <v>2016</v>
      </c>
      <c r="N2" s="423" t="str">
        <f>"1Q"&amp;RIGHT(R2,2)</f>
        <v>1Q17</v>
      </c>
      <c r="O2" s="423" t="str">
        <f>"2Q"&amp;RIGHT(R2,2)</f>
        <v>2Q17</v>
      </c>
      <c r="P2" s="423" t="str">
        <f>"3Q"&amp;RIGHT(R2,2)</f>
        <v>3Q17</v>
      </c>
      <c r="Q2" s="423" t="str">
        <f>"4Q"&amp;RIGHT(R2,2)</f>
        <v>4Q17</v>
      </c>
      <c r="R2" s="424">
        <f>+M2+1</f>
        <v>2017</v>
      </c>
      <c r="S2" s="423" t="str">
        <f>"1Q"&amp;RIGHT(W2,2)</f>
        <v>1Q18</v>
      </c>
      <c r="T2" s="423" t="str">
        <f>"2Q"&amp;RIGHT(W2,2)</f>
        <v>2Q18</v>
      </c>
      <c r="U2" s="423" t="str">
        <f>"3Q"&amp;RIGHT(W2,2)</f>
        <v>3Q18</v>
      </c>
      <c r="V2" s="423" t="str">
        <f>"4Q"&amp;RIGHT(W2,2)</f>
        <v>4Q18</v>
      </c>
      <c r="W2" s="424">
        <f>+R2+1</f>
        <v>2018</v>
      </c>
      <c r="X2" s="423" t="str">
        <f>"1Q"&amp;RIGHT(AB2,2)</f>
        <v>1Q19</v>
      </c>
      <c r="Y2" s="423" t="str">
        <f>"2Q"&amp;RIGHT(AB2,2)</f>
        <v>2Q19</v>
      </c>
      <c r="Z2" s="423" t="str">
        <f>"3Q"&amp;RIGHT(AB2,2)</f>
        <v>3Q19</v>
      </c>
      <c r="AA2" s="423" t="str">
        <f>"4Q"&amp;RIGHT(AB2,2)</f>
        <v>4Q19</v>
      </c>
      <c r="AB2" s="424">
        <f>+W2+1</f>
        <v>2019</v>
      </c>
      <c r="AC2" s="424">
        <f>+AB2+1</f>
        <v>2020</v>
      </c>
      <c r="AD2" s="394"/>
      <c r="AE2" s="183">
        <f>+AF2-1</f>
        <v>2018</v>
      </c>
      <c r="AF2" s="422">
        <f>AB2</f>
        <v>2019</v>
      </c>
      <c r="AG2" s="422">
        <f>AC2</f>
        <v>2020</v>
      </c>
      <c r="AI2" s="171">
        <f>AF2</f>
        <v>2019</v>
      </c>
      <c r="AJ2" s="171">
        <f>AG2</f>
        <v>2020</v>
      </c>
    </row>
    <row r="3" spans="1:36" s="410" customFormat="1" ht="12.75" hidden="1" customHeight="1" outlineLevel="2">
      <c r="A3" s="416"/>
      <c r="B3" s="415" t="s">
        <v>87</v>
      </c>
      <c r="C3" s="354">
        <f>Software!C39</f>
        <v>34843.386575310309</v>
      </c>
      <c r="D3" s="354">
        <f>Software!D39</f>
        <v>39971.958139007715</v>
      </c>
      <c r="E3" s="354">
        <f>Software!E39</f>
        <v>45333.771590218043</v>
      </c>
      <c r="F3" s="354">
        <f>Software!F39</f>
        <v>48344.772405742988</v>
      </c>
      <c r="G3" s="354">
        <f>Software!G39</f>
        <v>57332.814162059556</v>
      </c>
      <c r="H3" s="354">
        <f>Software!H39</f>
        <v>64656.297706387348</v>
      </c>
      <c r="I3" s="354">
        <f>Software!I39</f>
        <v>68955.996232715072</v>
      </c>
      <c r="J3" s="354">
        <f>Software!J39</f>
        <v>70817.157479917456</v>
      </c>
      <c r="K3" s="354">
        <f>Software!K39</f>
        <v>70729.602956145143</v>
      </c>
      <c r="L3" s="354">
        <f>Software!L39</f>
        <v>72413.390702880861</v>
      </c>
      <c r="M3" s="414">
        <f>Software!M39</f>
        <v>76488.326056943377</v>
      </c>
      <c r="N3" s="354">
        <f>Software!N39</f>
        <v>18858.735205389359</v>
      </c>
      <c r="O3" s="354">
        <f>Software!O39</f>
        <v>21335.692274589932</v>
      </c>
      <c r="P3" s="354">
        <f>Software!P39</f>
        <v>20662.649538631234</v>
      </c>
      <c r="Q3" s="354">
        <f>Software!Q39</f>
        <v>24686.5842238517</v>
      </c>
      <c r="R3" s="414">
        <f>Software!R39</f>
        <v>87818.45324804385</v>
      </c>
      <c r="S3" s="354">
        <f>Software!S39</f>
        <v>24416.436243325788</v>
      </c>
      <c r="T3" s="354">
        <f>Software!T39</f>
        <v>25824.849672528766</v>
      </c>
      <c r="U3" s="354">
        <f>Software!U39</f>
        <v>25709.964114442169</v>
      </c>
      <c r="V3" s="354">
        <f>Software!V39</f>
        <v>28385.430309472486</v>
      </c>
      <c r="W3" s="414">
        <f>Software!W39</f>
        <v>104703.08591312927</v>
      </c>
      <c r="X3" s="354">
        <f>Software!X39</f>
        <v>27288.646533155144</v>
      </c>
      <c r="Y3" s="354">
        <f>Software!Y39</f>
        <v>29286.402267206133</v>
      </c>
      <c r="Z3" s="354">
        <f>Software!Z39</f>
        <v>28220.805111736252</v>
      </c>
      <c r="AA3" s="354">
        <f>Software!AA39</f>
        <v>30970.68596234635</v>
      </c>
      <c r="AB3" s="414">
        <f>Software!AB39</f>
        <v>115752.867999286</v>
      </c>
      <c r="AC3" s="414">
        <f>Software!AC39</f>
        <v>129578.35079887952</v>
      </c>
      <c r="AD3" s="413"/>
      <c r="AE3" s="354">
        <f>Software!AE39</f>
        <v>104703.08591312927</v>
      </c>
      <c r="AF3" s="412">
        <f>Software!AF39</f>
        <v>117591.79197875547</v>
      </c>
      <c r="AG3" s="412">
        <f>Software!AG39</f>
        <v>131539.29712094052</v>
      </c>
      <c r="AH3" s="421"/>
      <c r="AI3" s="411">
        <f t="shared" ref="AI3:AI34" si="1">+AF3/AB3-1</f>
        <v>1.588663858834849E-2</v>
      </c>
      <c r="AJ3" s="411">
        <f t="shared" ref="AJ3:AJ34" si="2">+AG3/AC3-1</f>
        <v>1.5133286617489139E-2</v>
      </c>
    </row>
    <row r="4" spans="1:36" s="410" customFormat="1" ht="12.75" hidden="1" customHeight="1" outlineLevel="2">
      <c r="A4" s="416"/>
      <c r="B4" s="415" t="s">
        <v>86</v>
      </c>
      <c r="C4" s="354">
        <f>Semis!C39</f>
        <v>15633.6740428187</v>
      </c>
      <c r="D4" s="354">
        <f>Semis!D39</f>
        <v>16147.457739557256</v>
      </c>
      <c r="E4" s="354">
        <f>Semis!E39</f>
        <v>10779.137643696668</v>
      </c>
      <c r="F4" s="354">
        <f>Semis!F39</f>
        <v>10670.227253062052</v>
      </c>
      <c r="G4" s="354">
        <f>Semis!G39</f>
        <v>25783.843664470689</v>
      </c>
      <c r="H4" s="354">
        <f>Semis!H39</f>
        <v>27495.596291129754</v>
      </c>
      <c r="I4" s="354">
        <f>Semis!I39</f>
        <v>23740.099810729389</v>
      </c>
      <c r="J4" s="354">
        <f>Semis!J39</f>
        <v>26276.862464034832</v>
      </c>
      <c r="K4" s="354">
        <f>Semis!K39</f>
        <v>33757.061050670985</v>
      </c>
      <c r="L4" s="354">
        <f>Semis!L39</f>
        <v>33378.56907250006</v>
      </c>
      <c r="M4" s="414">
        <f>Semis!M39</f>
        <v>39848.3103397983</v>
      </c>
      <c r="N4" s="354">
        <f>Semis!N39</f>
        <v>11647.73932545848</v>
      </c>
      <c r="O4" s="354">
        <f>Semis!O39</f>
        <v>12462.447832308604</v>
      </c>
      <c r="P4" s="354">
        <f>Semis!P39</f>
        <v>15810.764221798376</v>
      </c>
      <c r="Q4" s="354">
        <f>Semis!Q39</f>
        <v>16160.781581839594</v>
      </c>
      <c r="R4" s="414">
        <f>Semis!R39</f>
        <v>57736.246875031713</v>
      </c>
      <c r="S4" s="354">
        <f>Semis!S39</f>
        <v>17057.18354651867</v>
      </c>
      <c r="T4" s="354">
        <f>Semis!T39</f>
        <v>18788.93930541486</v>
      </c>
      <c r="U4" s="354">
        <f>Semis!U39</f>
        <v>21004.331434780837</v>
      </c>
      <c r="V4" s="354">
        <f>Semis!V39</f>
        <v>18164.073189580395</v>
      </c>
      <c r="W4" s="414">
        <f>Semis!W39</f>
        <v>71903.264010271727</v>
      </c>
      <c r="X4" s="354">
        <f>Semis!X39</f>
        <v>13430.328988736666</v>
      </c>
      <c r="Y4" s="354">
        <f>Semis!Y39</f>
        <v>13869.213365232843</v>
      </c>
      <c r="Z4" s="354">
        <f>Semis!Z39</f>
        <v>15742.000737411307</v>
      </c>
      <c r="AA4" s="354">
        <f>Semis!AA39</f>
        <v>14812.331228422525</v>
      </c>
      <c r="AB4" s="414">
        <f>Semis!AB39</f>
        <v>61381.717457811748</v>
      </c>
      <c r="AC4" s="414">
        <f>Semis!AC39</f>
        <v>63164.1872440726</v>
      </c>
      <c r="AD4" s="413"/>
      <c r="AE4" s="354">
        <f>Semis!AE39</f>
        <v>71903.264010271727</v>
      </c>
      <c r="AF4" s="412">
        <f>Semis!AF39</f>
        <v>61579.819972271012</v>
      </c>
      <c r="AG4" s="412">
        <f>Semis!AG39</f>
        <v>63167.089928774003</v>
      </c>
      <c r="AH4" s="234"/>
      <c r="AI4" s="411">
        <f t="shared" si="1"/>
        <v>3.2273863075829023E-3</v>
      </c>
      <c r="AJ4" s="411">
        <f t="shared" si="2"/>
        <v>4.5954595919717178E-5</v>
      </c>
    </row>
    <row r="5" spans="1:36" s="401" customFormat="1" ht="12.75" hidden="1" customHeight="1" outlineLevel="2">
      <c r="A5" s="409"/>
      <c r="B5" s="408" t="s">
        <v>85</v>
      </c>
      <c r="C5" s="403">
        <f>Hardware!C39</f>
        <v>22993.755950580806</v>
      </c>
      <c r="D5" s="403">
        <f>Hardware!D39</f>
        <v>28246.168674974055</v>
      </c>
      <c r="E5" s="403">
        <f>Hardware!E39</f>
        <v>30043.678843859801</v>
      </c>
      <c r="F5" s="403">
        <f>Hardware!F39</f>
        <v>32030.594833122053</v>
      </c>
      <c r="G5" s="403">
        <f>Hardware!G39</f>
        <v>47474.827185258437</v>
      </c>
      <c r="H5" s="403">
        <f>Hardware!H39</f>
        <v>60619.547133007414</v>
      </c>
      <c r="I5" s="403">
        <f>Hardware!I39</f>
        <v>70291.03619223123</v>
      </c>
      <c r="J5" s="403">
        <f>Hardware!J39</f>
        <v>67521.651901082616</v>
      </c>
      <c r="K5" s="403">
        <f>Hardware!K39</f>
        <v>72622.599467712382</v>
      </c>
      <c r="L5" s="403">
        <f>Hardware!L39</f>
        <v>80386.320450295272</v>
      </c>
      <c r="M5" s="407">
        <f>Hardware!M39</f>
        <v>76159.031385746581</v>
      </c>
      <c r="N5" s="403">
        <f>Hardware!N39</f>
        <v>18167.658376114225</v>
      </c>
      <c r="O5" s="403">
        <f>Hardware!O39</f>
        <v>16269.247548750764</v>
      </c>
      <c r="P5" s="403">
        <f>Hardware!P39</f>
        <v>18656.369837884944</v>
      </c>
      <c r="Q5" s="403">
        <f>Hardware!Q39</f>
        <v>28932.792028540862</v>
      </c>
      <c r="R5" s="407">
        <f>Hardware!R39</f>
        <v>83562.483745068093</v>
      </c>
      <c r="S5" s="403">
        <f>Hardware!S39</f>
        <v>22067.304321146759</v>
      </c>
      <c r="T5" s="403">
        <f>Hardware!T39</f>
        <v>20476.864868423905</v>
      </c>
      <c r="U5" s="403">
        <f>Hardware!U39</f>
        <v>22504.712110884124</v>
      </c>
      <c r="V5" s="403">
        <f>Hardware!V39</f>
        <v>27424.151544198037</v>
      </c>
      <c r="W5" s="407">
        <f>Hardware!W39</f>
        <v>90829.741539153052</v>
      </c>
      <c r="X5" s="403">
        <f>Hardware!X39</f>
        <v>18646.179787845769</v>
      </c>
      <c r="Y5" s="403">
        <f>Hardware!Y39</f>
        <v>17526.726008889338</v>
      </c>
      <c r="Z5" s="403">
        <f>Hardware!Z39</f>
        <v>20936.078562439539</v>
      </c>
      <c r="AA5" s="403">
        <f>Hardware!AA39</f>
        <v>26904.531860783336</v>
      </c>
      <c r="AB5" s="407">
        <f>Hardware!AB39</f>
        <v>85375.434090271956</v>
      </c>
      <c r="AC5" s="407">
        <f>Hardware!AC39</f>
        <v>87853.312298981415</v>
      </c>
      <c r="AD5" s="406"/>
      <c r="AE5" s="403">
        <f>Hardware!AE39</f>
        <v>90829.741539153052</v>
      </c>
      <c r="AF5" s="404">
        <f>Hardware!AF39</f>
        <v>86623.006218177441</v>
      </c>
      <c r="AG5" s="404">
        <f>Hardware!AG39</f>
        <v>89032.768033846107</v>
      </c>
      <c r="AH5" s="405"/>
      <c r="AI5" s="402">
        <f t="shared" si="1"/>
        <v>1.4612776394042903E-2</v>
      </c>
      <c r="AJ5" s="402">
        <f t="shared" si="2"/>
        <v>1.3425284761612311E-2</v>
      </c>
    </row>
    <row r="6" spans="1:36" s="171" customFormat="1" ht="12.75" customHeight="1" outlineLevel="1" collapsed="1">
      <c r="A6" s="286"/>
      <c r="B6" s="400" t="s">
        <v>16</v>
      </c>
      <c r="C6" s="179">
        <f t="shared" ref="C6:AC6" si="3">SUM(C3:C5)</f>
        <v>73470.816568709808</v>
      </c>
      <c r="D6" s="179">
        <f t="shared" si="3"/>
        <v>84365.584553539025</v>
      </c>
      <c r="E6" s="179">
        <f t="shared" si="3"/>
        <v>86156.588077774504</v>
      </c>
      <c r="F6" s="179">
        <f t="shared" si="3"/>
        <v>91045.594491927099</v>
      </c>
      <c r="G6" s="179">
        <f t="shared" si="3"/>
        <v>130591.4850117887</v>
      </c>
      <c r="H6" s="179">
        <f t="shared" si="3"/>
        <v>152771.4411305245</v>
      </c>
      <c r="I6" s="179">
        <f t="shared" si="3"/>
        <v>162987.1322356757</v>
      </c>
      <c r="J6" s="179">
        <f t="shared" si="3"/>
        <v>164615.6718450349</v>
      </c>
      <c r="K6" s="398">
        <f t="shared" si="3"/>
        <v>177109.2634745285</v>
      </c>
      <c r="L6" s="398">
        <f t="shared" si="3"/>
        <v>186178.28022567619</v>
      </c>
      <c r="M6" s="399">
        <f t="shared" si="3"/>
        <v>192495.66778248825</v>
      </c>
      <c r="N6" s="398">
        <f t="shared" si="3"/>
        <v>48674.132906962062</v>
      </c>
      <c r="O6" s="398">
        <f t="shared" si="3"/>
        <v>50067.387655649298</v>
      </c>
      <c r="P6" s="398">
        <f t="shared" si="3"/>
        <v>55129.783598314556</v>
      </c>
      <c r="Q6" s="398">
        <f t="shared" si="3"/>
        <v>69780.157834232159</v>
      </c>
      <c r="R6" s="399">
        <f t="shared" si="3"/>
        <v>229117.18386814365</v>
      </c>
      <c r="S6" s="398">
        <f t="shared" si="3"/>
        <v>63540.924110991218</v>
      </c>
      <c r="T6" s="398">
        <f t="shared" si="3"/>
        <v>65090.653846367524</v>
      </c>
      <c r="U6" s="398">
        <f t="shared" si="3"/>
        <v>69219.007660107134</v>
      </c>
      <c r="V6" s="398">
        <f t="shared" si="3"/>
        <v>73973.65504325091</v>
      </c>
      <c r="W6" s="399">
        <f t="shared" si="3"/>
        <v>267436.09146255406</v>
      </c>
      <c r="X6" s="398">
        <f t="shared" si="3"/>
        <v>59365.155309737587</v>
      </c>
      <c r="Y6" s="398">
        <f t="shared" si="3"/>
        <v>60682.341641328312</v>
      </c>
      <c r="Z6" s="398">
        <f t="shared" si="3"/>
        <v>64898.884411587103</v>
      </c>
      <c r="AA6" s="398">
        <f t="shared" si="3"/>
        <v>72687.549051552211</v>
      </c>
      <c r="AB6" s="399">
        <f t="shared" si="3"/>
        <v>262510.01954736968</v>
      </c>
      <c r="AC6" s="399">
        <f t="shared" si="3"/>
        <v>280595.85034193355</v>
      </c>
      <c r="AD6" s="367"/>
      <c r="AE6" s="179">
        <f>SUM(AE3:AE5)</f>
        <v>267436.09146255406</v>
      </c>
      <c r="AF6" s="398">
        <f>SUM(AF3:AF5)</f>
        <v>265794.61816920392</v>
      </c>
      <c r="AG6" s="398">
        <f>SUM(AG3:AG5)</f>
        <v>283739.15508356062</v>
      </c>
      <c r="AI6" s="397">
        <f t="shared" si="1"/>
        <v>1.2512279064615051E-2</v>
      </c>
      <c r="AJ6" s="397">
        <f t="shared" si="2"/>
        <v>1.1202249562125122E-2</v>
      </c>
    </row>
    <row r="7" spans="1:36" s="410" customFormat="1" ht="12.75" hidden="1" customHeight="1" outlineLevel="2">
      <c r="A7" s="416"/>
      <c r="B7" s="415" t="s">
        <v>84</v>
      </c>
      <c r="C7" s="354">
        <f>'HC Equip &amp; Svcs'!C39</f>
        <v>27980.912109343288</v>
      </c>
      <c r="D7" s="354">
        <f>'HC Equip &amp; Svcs'!D39</f>
        <v>32425.344870030476</v>
      </c>
      <c r="E7" s="354">
        <f>'HC Equip &amp; Svcs'!E39</f>
        <v>33378.749276220929</v>
      </c>
      <c r="F7" s="354">
        <f>'HC Equip &amp; Svcs'!F39</f>
        <v>35933.322436868504</v>
      </c>
      <c r="G7" s="354">
        <f>'HC Equip &amp; Svcs'!G39</f>
        <v>39564.329354066707</v>
      </c>
      <c r="H7" s="354">
        <f>'HC Equip &amp; Svcs'!H39</f>
        <v>43175.255840338417</v>
      </c>
      <c r="I7" s="354">
        <f>'HC Equip &amp; Svcs'!I39</f>
        <v>46087.717314115398</v>
      </c>
      <c r="J7" s="354">
        <f>'HC Equip &amp; Svcs'!J39</f>
        <v>43518.581008212546</v>
      </c>
      <c r="K7" s="354">
        <f>'HC Equip &amp; Svcs'!K39</f>
        <v>47126.131427604909</v>
      </c>
      <c r="L7" s="354">
        <f>'HC Equip &amp; Svcs'!L39</f>
        <v>51015.116948708339</v>
      </c>
      <c r="M7" s="414">
        <f>'HC Equip &amp; Svcs'!M39</f>
        <v>56854.44342131423</v>
      </c>
      <c r="N7" s="354">
        <f>'HC Equip &amp; Svcs'!N39</f>
        <v>14641.717708658878</v>
      </c>
      <c r="O7" s="354">
        <f>'HC Equip &amp; Svcs'!O39</f>
        <v>15050.594123667188</v>
      </c>
      <c r="P7" s="354">
        <f>'HC Equip &amp; Svcs'!P39</f>
        <v>15079.128754293171</v>
      </c>
      <c r="Q7" s="354">
        <f>'HC Equip &amp; Svcs'!Q39</f>
        <v>15552.335020704984</v>
      </c>
      <c r="R7" s="414">
        <f>'HC Equip &amp; Svcs'!R39</f>
        <v>63508.52274763774</v>
      </c>
      <c r="S7" s="354">
        <f>'HC Equip &amp; Svcs'!S39</f>
        <v>17558.778039882382</v>
      </c>
      <c r="T7" s="354">
        <f>'HC Equip &amp; Svcs'!T39</f>
        <v>14088.309674157417</v>
      </c>
      <c r="U7" s="354">
        <f>'HC Equip &amp; Svcs'!U39</f>
        <v>18136.827274566218</v>
      </c>
      <c r="V7" s="354">
        <f>'HC Equip &amp; Svcs'!V39</f>
        <v>15706.436998169695</v>
      </c>
      <c r="W7" s="414">
        <f>'HC Equip &amp; Svcs'!W39</f>
        <v>75165.995483345279</v>
      </c>
      <c r="X7" s="354">
        <f>'HC Equip &amp; Svcs'!X39</f>
        <v>19998.391669224638</v>
      </c>
      <c r="Y7" s="354">
        <f>'HC Equip &amp; Svcs'!Y39</f>
        <v>20891.859132454054</v>
      </c>
      <c r="Z7" s="354">
        <f>'HC Equip &amp; Svcs'!Z39</f>
        <v>20529.533317698952</v>
      </c>
      <c r="AA7" s="354">
        <f>'HC Equip &amp; Svcs'!AA39</f>
        <v>21490.591418344469</v>
      </c>
      <c r="AB7" s="414">
        <f>'HC Equip &amp; Svcs'!AB39</f>
        <v>86754.745367907381</v>
      </c>
      <c r="AC7" s="414">
        <f>'HC Equip &amp; Svcs'!AC39</f>
        <v>94108.757970923558</v>
      </c>
      <c r="AD7" s="413"/>
      <c r="AE7" s="354">
        <f>'HC Equip &amp; Svcs'!AE39</f>
        <v>75165.995483345279</v>
      </c>
      <c r="AF7" s="412">
        <f>'HC Equip &amp; Svcs'!AF39</f>
        <v>88410.639960130706</v>
      </c>
      <c r="AG7" s="412">
        <f>'HC Equip &amp; Svcs'!AG39</f>
        <v>95515.338757990743</v>
      </c>
      <c r="AH7" s="234"/>
      <c r="AI7" s="411">
        <f t="shared" si="1"/>
        <v>1.9087078005947111E-2</v>
      </c>
      <c r="AJ7" s="411">
        <f t="shared" si="2"/>
        <v>1.4946332492261405E-2</v>
      </c>
    </row>
    <row r="8" spans="1:36" s="401" customFormat="1" ht="12.75" hidden="1" customHeight="1" outlineLevel="2">
      <c r="A8" s="409"/>
      <c r="B8" s="408" t="s">
        <v>83</v>
      </c>
      <c r="C8" s="403">
        <f>'Pharma, Biotech, LS'!C39</f>
        <v>45259.4506042133</v>
      </c>
      <c r="D8" s="403">
        <f>'Pharma, Biotech, LS'!D39</f>
        <v>50583.769564873721</v>
      </c>
      <c r="E8" s="403">
        <f>'Pharma, Biotech, LS'!E39</f>
        <v>55111.791344159043</v>
      </c>
      <c r="F8" s="403">
        <f>'Pharma, Biotech, LS'!F39</f>
        <v>54818.117296128788</v>
      </c>
      <c r="G8" s="403">
        <f>'Pharma, Biotech, LS'!G39</f>
        <v>64648.040918414576</v>
      </c>
      <c r="H8" s="403">
        <f>'Pharma, Biotech, LS'!H39</f>
        <v>68259.327474255711</v>
      </c>
      <c r="I8" s="403">
        <f>'Pharma, Biotech, LS'!I39</f>
        <v>73410.49359759943</v>
      </c>
      <c r="J8" s="403">
        <f>'Pharma, Biotech, LS'!J39</f>
        <v>74801.567735893623</v>
      </c>
      <c r="K8" s="403">
        <f>'Pharma, Biotech, LS'!K39</f>
        <v>89330.758387201931</v>
      </c>
      <c r="L8" s="403">
        <f>'Pharma, Biotech, LS'!L39</f>
        <v>104708.51601244719</v>
      </c>
      <c r="M8" s="407">
        <f>'Pharma, Biotech, LS'!M39</f>
        <v>110243.35836149928</v>
      </c>
      <c r="N8" s="403">
        <f>'Pharma, Biotech, LS'!N39</f>
        <v>27518.520325968471</v>
      </c>
      <c r="O8" s="403">
        <f>'Pharma, Biotech, LS'!O39</f>
        <v>29344.217956970118</v>
      </c>
      <c r="P8" s="403">
        <f>'Pharma, Biotech, LS'!P39</f>
        <v>30014.897531597351</v>
      </c>
      <c r="Q8" s="403">
        <f>'Pharma, Biotech, LS'!Q39</f>
        <v>28775.092677343968</v>
      </c>
      <c r="R8" s="407">
        <f>'Pharma, Biotech, LS'!R39</f>
        <v>115738.72303958678</v>
      </c>
      <c r="S8" s="403">
        <f>'Pharma, Biotech, LS'!S39</f>
        <v>30975.106730183492</v>
      </c>
      <c r="T8" s="403">
        <f>'Pharma, Biotech, LS'!T39</f>
        <v>32960.252054294397</v>
      </c>
      <c r="U8" s="403">
        <f>'Pharma, Biotech, LS'!U39</f>
        <v>33347.463706167662</v>
      </c>
      <c r="V8" s="403">
        <f>'Pharma, Biotech, LS'!V39</f>
        <v>31020.364326564988</v>
      </c>
      <c r="W8" s="407">
        <f>'Pharma, Biotech, LS'!W39</f>
        <v>128407.12758852432</v>
      </c>
      <c r="X8" s="403">
        <f>'Pharma, Biotech, LS'!X39</f>
        <v>32706.705599254299</v>
      </c>
      <c r="Y8" s="403">
        <f>'Pharma, Biotech, LS'!Y39</f>
        <v>35844.333206707306</v>
      </c>
      <c r="Z8" s="403">
        <f>'Pharma, Biotech, LS'!Z39</f>
        <v>34944.190103079083</v>
      </c>
      <c r="AA8" s="403">
        <f>'Pharma, Biotech, LS'!AA39</f>
        <v>31591.187354062306</v>
      </c>
      <c r="AB8" s="407">
        <f>'Pharma, Biotech, LS'!AB39</f>
        <v>135256.29385404859</v>
      </c>
      <c r="AC8" s="407">
        <f>'Pharma, Biotech, LS'!AC39</f>
        <v>147753.06535917707</v>
      </c>
      <c r="AD8" s="406"/>
      <c r="AE8" s="403">
        <f>'Pharma, Biotech, LS'!AE39</f>
        <v>128407.12758852435</v>
      </c>
      <c r="AF8" s="404">
        <f>'Pharma, Biotech, LS'!AF39</f>
        <v>136249.7062666858</v>
      </c>
      <c r="AG8" s="404">
        <f>'Pharma, Biotech, LS'!AG39</f>
        <v>147988.1529203642</v>
      </c>
      <c r="AH8" s="405"/>
      <c r="AI8" s="402">
        <f t="shared" si="1"/>
        <v>7.3446668123937631E-3</v>
      </c>
      <c r="AJ8" s="402">
        <f t="shared" si="2"/>
        <v>1.5910841552806421E-3</v>
      </c>
    </row>
    <row r="9" spans="1:36" s="171" customFormat="1" ht="12.75" customHeight="1" outlineLevel="1" collapsed="1">
      <c r="A9" s="286"/>
      <c r="B9" s="400" t="s">
        <v>18</v>
      </c>
      <c r="C9" s="179">
        <f t="shared" ref="C9:AC9" si="4">SUM(C7:C8)</f>
        <v>73240.362713556591</v>
      </c>
      <c r="D9" s="179">
        <f t="shared" si="4"/>
        <v>83009.114434904201</v>
      </c>
      <c r="E9" s="179">
        <f t="shared" si="4"/>
        <v>88490.540620379965</v>
      </c>
      <c r="F9" s="179">
        <f t="shared" si="4"/>
        <v>90751.4397329973</v>
      </c>
      <c r="G9" s="179">
        <f t="shared" si="4"/>
        <v>104212.37027248129</v>
      </c>
      <c r="H9" s="179">
        <f t="shared" si="4"/>
        <v>111434.58331459413</v>
      </c>
      <c r="I9" s="179">
        <f t="shared" si="4"/>
        <v>119498.21091171482</v>
      </c>
      <c r="J9" s="179">
        <f t="shared" si="4"/>
        <v>118320.14874410618</v>
      </c>
      <c r="K9" s="398">
        <f t="shared" si="4"/>
        <v>136456.88981480684</v>
      </c>
      <c r="L9" s="398">
        <f t="shared" si="4"/>
        <v>155723.63296115553</v>
      </c>
      <c r="M9" s="399">
        <f t="shared" si="4"/>
        <v>167097.80178281351</v>
      </c>
      <c r="N9" s="398">
        <f t="shared" si="4"/>
        <v>42160.238034627349</v>
      </c>
      <c r="O9" s="398">
        <f t="shared" si="4"/>
        <v>44394.812080637304</v>
      </c>
      <c r="P9" s="398">
        <f t="shared" si="4"/>
        <v>45094.026285890519</v>
      </c>
      <c r="Q9" s="398">
        <f t="shared" si="4"/>
        <v>44327.427698048952</v>
      </c>
      <c r="R9" s="399">
        <f t="shared" si="4"/>
        <v>179247.24578722453</v>
      </c>
      <c r="S9" s="398">
        <f t="shared" si="4"/>
        <v>48533.884770065873</v>
      </c>
      <c r="T9" s="398">
        <f t="shared" si="4"/>
        <v>47048.561728451816</v>
      </c>
      <c r="U9" s="398">
        <f t="shared" si="4"/>
        <v>51484.29098073388</v>
      </c>
      <c r="V9" s="398">
        <f t="shared" si="4"/>
        <v>46726.801324734683</v>
      </c>
      <c r="W9" s="399">
        <f t="shared" si="4"/>
        <v>203573.1230718696</v>
      </c>
      <c r="X9" s="398">
        <f t="shared" si="4"/>
        <v>52705.097268478938</v>
      </c>
      <c r="Y9" s="398">
        <f t="shared" si="4"/>
        <v>56736.19233916136</v>
      </c>
      <c r="Z9" s="398">
        <f t="shared" si="4"/>
        <v>55473.723420778035</v>
      </c>
      <c r="AA9" s="398">
        <f t="shared" si="4"/>
        <v>53081.778772406775</v>
      </c>
      <c r="AB9" s="399">
        <f t="shared" si="4"/>
        <v>222011.03922195599</v>
      </c>
      <c r="AC9" s="399">
        <f t="shared" si="4"/>
        <v>241861.82333010063</v>
      </c>
      <c r="AD9" s="420"/>
      <c r="AE9" s="179">
        <f>SUM(AE7:AE8)</f>
        <v>203573.12307186963</v>
      </c>
      <c r="AF9" s="398">
        <f>SUM(AF7:AF8)</f>
        <v>224660.3462268165</v>
      </c>
      <c r="AG9" s="398">
        <f>SUM(AG7:AG8)</f>
        <v>243503.49167835494</v>
      </c>
      <c r="AH9" s="419"/>
      <c r="AI9" s="397">
        <f t="shared" si="1"/>
        <v>1.1933221943129846E-2</v>
      </c>
      <c r="AJ9" s="397">
        <f t="shared" si="2"/>
        <v>6.787629091895564E-3</v>
      </c>
    </row>
    <row r="10" spans="1:36" s="410" customFormat="1" ht="12.75" hidden="1" customHeight="1" outlineLevel="2">
      <c r="A10" s="416"/>
      <c r="B10" s="415" t="s">
        <v>82</v>
      </c>
      <c r="C10" s="354">
        <f>Retail!C39</f>
        <v>21413.666417080214</v>
      </c>
      <c r="D10" s="354">
        <f>Retail!D39</f>
        <v>20196.314503650818</v>
      </c>
      <c r="E10" s="354">
        <f>Retail!E39</f>
        <v>17386.462783627394</v>
      </c>
      <c r="F10" s="354">
        <f>Retail!F39</f>
        <v>18310.740006854172</v>
      </c>
      <c r="G10" s="354">
        <f>Retail!G39</f>
        <v>22489.289195657184</v>
      </c>
      <c r="H10" s="354">
        <f>Retail!H39</f>
        <v>24892.73451479277</v>
      </c>
      <c r="I10" s="354">
        <f>Retail!I39</f>
        <v>26908.780730653165</v>
      </c>
      <c r="J10" s="354">
        <f>Retail!J39</f>
        <v>29342.130815174998</v>
      </c>
      <c r="K10" s="354">
        <f>Retail!K39</f>
        <v>32908.20359079857</v>
      </c>
      <c r="L10" s="354">
        <f>Retail!L39</f>
        <v>34098.612984616964</v>
      </c>
      <c r="M10" s="414">
        <f>Retail!M39</f>
        <v>37592.832563310694</v>
      </c>
      <c r="N10" s="354">
        <f>Retail!N39</f>
        <v>7986.0951149417133</v>
      </c>
      <c r="O10" s="354">
        <f>Retail!O39</f>
        <v>10032.07563891007</v>
      </c>
      <c r="P10" s="354">
        <f>Retail!P39</f>
        <v>9790.4659933177463</v>
      </c>
      <c r="Q10" s="354">
        <f>Retail!Q39</f>
        <v>11934.261387079199</v>
      </c>
      <c r="R10" s="414">
        <f>Retail!R39</f>
        <v>39763.895836873511</v>
      </c>
      <c r="S10" s="354">
        <f>Retail!S39</f>
        <v>10355.485724719392</v>
      </c>
      <c r="T10" s="354">
        <f>Retail!T39</f>
        <v>14274.137988221679</v>
      </c>
      <c r="U10" s="354">
        <f>Retail!U39</f>
        <v>13327.328730011735</v>
      </c>
      <c r="V10" s="354">
        <f>Retail!V39</f>
        <v>14269.368714534015</v>
      </c>
      <c r="W10" s="414">
        <f>Retail!W39</f>
        <v>53077.508758984295</v>
      </c>
      <c r="X10" s="354">
        <f>Retail!X39</f>
        <v>12535.261078005671</v>
      </c>
      <c r="Y10" s="354">
        <f>Retail!Y39</f>
        <v>14630.782089498387</v>
      </c>
      <c r="Z10" s="354">
        <f>Retail!Z39</f>
        <v>13496.023471659815</v>
      </c>
      <c r="AA10" s="354">
        <f>Retail!AA39</f>
        <v>13741.448351814113</v>
      </c>
      <c r="AB10" s="414">
        <f>Retail!AB39</f>
        <v>54245.432059567815</v>
      </c>
      <c r="AC10" s="414">
        <f>Retail!AC39</f>
        <v>59510.921952472418</v>
      </c>
      <c r="AD10" s="413"/>
      <c r="AE10" s="354">
        <f>Retail!AE39</f>
        <v>53077.508758984302</v>
      </c>
      <c r="AF10" s="412">
        <f>Retail!AF39</f>
        <v>55294.728047506702</v>
      </c>
      <c r="AG10" s="412">
        <f>Retail!AG39</f>
        <v>59808.049641437887</v>
      </c>
      <c r="AH10" s="311"/>
      <c r="AI10" s="411">
        <f t="shared" si="1"/>
        <v>1.9343490282953901E-2</v>
      </c>
      <c r="AJ10" s="411">
        <f t="shared" si="2"/>
        <v>4.9928261773992677E-3</v>
      </c>
    </row>
    <row r="11" spans="1:36" s="410" customFormat="1" ht="12.75" hidden="1" customHeight="1" outlineLevel="2">
      <c r="A11" s="416"/>
      <c r="B11" s="415" t="s">
        <v>81</v>
      </c>
      <c r="C11" s="354">
        <f>Autos!C39</f>
        <v>-2446.2970917829662</v>
      </c>
      <c r="D11" s="354">
        <f>Autos!D39</f>
        <v>-16890.779737206911</v>
      </c>
      <c r="E11" s="354">
        <f>Autos!E39</f>
        <v>-20386.254291392241</v>
      </c>
      <c r="F11" s="354">
        <f>Autos!F39</f>
        <v>130.4961043969866</v>
      </c>
      <c r="G11" s="354">
        <f>Autos!G39</f>
        <v>9453.6548155171713</v>
      </c>
      <c r="H11" s="354">
        <f>Autos!H39</f>
        <v>10852.83813359078</v>
      </c>
      <c r="I11" s="354">
        <f>Autos!I39</f>
        <v>10177.86364550002</v>
      </c>
      <c r="J11" s="354">
        <f>Autos!J39</f>
        <v>11784.616147235145</v>
      </c>
      <c r="K11" s="354">
        <f>Autos!K39</f>
        <v>11609.250897021861</v>
      </c>
      <c r="L11" s="354">
        <f>Autos!L39</f>
        <v>17487.09874509976</v>
      </c>
      <c r="M11" s="414">
        <f>Autos!M39</f>
        <v>18569.229617171783</v>
      </c>
      <c r="N11" s="354">
        <f>Autos!N39</f>
        <v>4685.298677694338</v>
      </c>
      <c r="O11" s="354">
        <f>Autos!O39</f>
        <v>5272.77523301985</v>
      </c>
      <c r="P11" s="354">
        <f>Autos!P39</f>
        <v>4125.6451944334576</v>
      </c>
      <c r="Q11" s="354">
        <f>Autos!Q39</f>
        <v>4291.8873642936996</v>
      </c>
      <c r="R11" s="414">
        <f>Autos!R39</f>
        <v>18422.943460059396</v>
      </c>
      <c r="S11" s="354">
        <f>Autos!S39</f>
        <v>4176.3870230186785</v>
      </c>
      <c r="T11" s="354">
        <f>Autos!T39</f>
        <v>4217.7133523307448</v>
      </c>
      <c r="U11" s="354">
        <f>Autos!U39</f>
        <v>4240.2984722635565</v>
      </c>
      <c r="V11" s="354">
        <f>Autos!V39</f>
        <v>3664.7522213488824</v>
      </c>
      <c r="W11" s="414">
        <f>Autos!W39</f>
        <v>16455.138217312888</v>
      </c>
      <c r="X11" s="354">
        <f>Autos!X39</f>
        <v>4178.1087579633495</v>
      </c>
      <c r="Y11" s="354">
        <f>Autos!Y39</f>
        <v>4021.8036708322506</v>
      </c>
      <c r="Z11" s="354">
        <f>Autos!Z39</f>
        <v>4102.0839402041838</v>
      </c>
      <c r="AA11" s="354">
        <f>Autos!AA39</f>
        <v>1347.8031787042607</v>
      </c>
      <c r="AB11" s="414">
        <f>Autos!AB39</f>
        <v>13518.703132999546</v>
      </c>
      <c r="AC11" s="414">
        <f>Autos!AC39</f>
        <v>15663.438017172506</v>
      </c>
      <c r="AD11" s="413"/>
      <c r="AE11" s="354">
        <f>Autos!AE39</f>
        <v>16455.138217312884</v>
      </c>
      <c r="AF11" s="412">
        <f>Autos!AF39</f>
        <v>13556.59871318254</v>
      </c>
      <c r="AG11" s="412">
        <f>Autos!AG39</f>
        <v>15168.130547049946</v>
      </c>
      <c r="AH11" s="311"/>
      <c r="AI11" s="411">
        <f t="shared" si="1"/>
        <v>2.8031964168582224E-3</v>
      </c>
      <c r="AJ11" s="411">
        <f t="shared" si="2"/>
        <v>-3.1621887198680976E-2</v>
      </c>
    </row>
    <row r="12" spans="1:36" s="410" customFormat="1" ht="12.75" hidden="1" customHeight="1" outlineLevel="2">
      <c r="A12" s="416"/>
      <c r="B12" s="415" t="s">
        <v>80</v>
      </c>
      <c r="C12" s="354">
        <f>Durables!C39</f>
        <v>6709.6163039500598</v>
      </c>
      <c r="D12" s="354">
        <f>Durables!D39</f>
        <v>1173.0237544758963</v>
      </c>
      <c r="E12" s="354">
        <f>Durables!E39</f>
        <v>935.17752061637259</v>
      </c>
      <c r="F12" s="354">
        <f>Durables!F39</f>
        <v>3309.1184056326015</v>
      </c>
      <c r="G12" s="354">
        <f>Durables!G39</f>
        <v>5507.1116895350333</v>
      </c>
      <c r="H12" s="354">
        <f>Durables!H39</f>
        <v>6867.89318019239</v>
      </c>
      <c r="I12" s="354">
        <f>Durables!I39</f>
        <v>8983.4941076141786</v>
      </c>
      <c r="J12" s="354">
        <f>Durables!J39</f>
        <v>11905.369055730715</v>
      </c>
      <c r="K12" s="354">
        <f>Durables!K39</f>
        <v>11339.86552949269</v>
      </c>
      <c r="L12" s="354">
        <f>Durables!L39</f>
        <v>12269.421865929749</v>
      </c>
      <c r="M12" s="414">
        <f>Durables!M39</f>
        <v>13974.510489708877</v>
      </c>
      <c r="N12" s="354">
        <f>Durables!N39</f>
        <v>2858.6037558061803</v>
      </c>
      <c r="O12" s="354">
        <f>Durables!O39</f>
        <v>3263.943299458379</v>
      </c>
      <c r="P12" s="354">
        <f>Durables!P39</f>
        <v>4228.6786722139514</v>
      </c>
      <c r="Q12" s="354">
        <f>Durables!Q39</f>
        <v>3710.2646320619938</v>
      </c>
      <c r="R12" s="414">
        <f>Durables!R39</f>
        <v>14476.604159307126</v>
      </c>
      <c r="S12" s="354">
        <f>Durables!S39</f>
        <v>2989.2073045060488</v>
      </c>
      <c r="T12" s="354">
        <f>Durables!T39</f>
        <v>3106.8742072571395</v>
      </c>
      <c r="U12" s="354">
        <f>Durables!U39</f>
        <v>4599.596587776794</v>
      </c>
      <c r="V12" s="354">
        <f>Durables!V39</f>
        <v>4373.060748872862</v>
      </c>
      <c r="W12" s="414">
        <f>Durables!W39</f>
        <v>16304.548620066133</v>
      </c>
      <c r="X12" s="354">
        <f>Durables!X39</f>
        <v>3118.2270434307611</v>
      </c>
      <c r="Y12" s="354">
        <f>Durables!Y39</f>
        <v>3455.0627048919573</v>
      </c>
      <c r="Z12" s="354">
        <f>Durables!Z39</f>
        <v>4883.2225520066268</v>
      </c>
      <c r="AA12" s="354">
        <f>Durables!AA39</f>
        <v>4320.5108865648308</v>
      </c>
      <c r="AB12" s="414">
        <f>Durables!AB39</f>
        <v>16134.903990188455</v>
      </c>
      <c r="AC12" s="414">
        <f>Durables!AC39</f>
        <v>17501.20697980134</v>
      </c>
      <c r="AD12" s="413"/>
      <c r="AE12" s="354">
        <f>Durables!AE39</f>
        <v>16304.548620066133</v>
      </c>
      <c r="AF12" s="412">
        <f>Durables!AF39</f>
        <v>16203.53361007409</v>
      </c>
      <c r="AG12" s="412">
        <f>Durables!AG39</f>
        <v>17036.771186384842</v>
      </c>
      <c r="AH12" s="311"/>
      <c r="AI12" s="411">
        <f t="shared" si="1"/>
        <v>4.2534879617113219E-3</v>
      </c>
      <c r="AJ12" s="411">
        <f t="shared" si="2"/>
        <v>-2.6537357906372794E-2</v>
      </c>
    </row>
    <row r="13" spans="1:36" s="401" customFormat="1" ht="12.75" hidden="1" customHeight="1" outlineLevel="2">
      <c r="A13" s="409"/>
      <c r="B13" s="408" t="s">
        <v>79</v>
      </c>
      <c r="C13" s="403">
        <f>'Cons. Services'!C39</f>
        <v>8597.2318265266422</v>
      </c>
      <c r="D13" s="403">
        <f>'Cons. Services'!D39</f>
        <v>9100.5621609142163</v>
      </c>
      <c r="E13" s="403">
        <f>'Cons. Services'!E39</f>
        <v>9048.826102817362</v>
      </c>
      <c r="F13" s="403">
        <f>'Cons. Services'!F39</f>
        <v>8334.4809857045584</v>
      </c>
      <c r="G13" s="403">
        <f>'Cons. Services'!G39</f>
        <v>9942.7379657455785</v>
      </c>
      <c r="H13" s="403">
        <f>'Cons. Services'!H39</f>
        <v>14862.023988503142</v>
      </c>
      <c r="I13" s="403">
        <f>'Cons. Services'!I39</f>
        <v>11995.709295280252</v>
      </c>
      <c r="J13" s="403">
        <f>'Cons. Services'!J39</f>
        <v>13420.703800093523</v>
      </c>
      <c r="K13" s="403">
        <f>'Cons. Services'!K39</f>
        <v>14026.84354635582</v>
      </c>
      <c r="L13" s="403">
        <f>'Cons. Services'!L39</f>
        <v>14939.967194607871</v>
      </c>
      <c r="M13" s="407">
        <f>'Cons. Services'!M39</f>
        <v>16005.214094642603</v>
      </c>
      <c r="N13" s="403">
        <f>'Cons. Services'!N39</f>
        <v>4301.0124221865181</v>
      </c>
      <c r="O13" s="403">
        <f>'Cons. Services'!O39</f>
        <v>4006.4460746777336</v>
      </c>
      <c r="P13" s="403">
        <f>'Cons. Services'!P39</f>
        <v>5214.1841173835601</v>
      </c>
      <c r="Q13" s="403">
        <f>'Cons. Services'!Q39</f>
        <v>4219.3194630084781</v>
      </c>
      <c r="R13" s="407">
        <f>'Cons. Services'!R39</f>
        <v>18152.838368028584</v>
      </c>
      <c r="S13" s="403">
        <f>'Cons. Services'!S39</f>
        <v>5844.8605485787721</v>
      </c>
      <c r="T13" s="403">
        <f>'Cons. Services'!T39</f>
        <v>4863.9393351469789</v>
      </c>
      <c r="U13" s="403">
        <f>'Cons. Services'!U39</f>
        <v>6042.4312753113863</v>
      </c>
      <c r="V13" s="403">
        <f>'Cons. Services'!V39</f>
        <v>3788.2547675138208</v>
      </c>
      <c r="W13" s="407">
        <f>'Cons. Services'!W39</f>
        <v>20986.959388016057</v>
      </c>
      <c r="X13" s="403">
        <f>'Cons. Services'!X39</f>
        <v>5071.7945070090864</v>
      </c>
      <c r="Y13" s="403">
        <f>'Cons. Services'!Y39</f>
        <v>5122.5574979735047</v>
      </c>
      <c r="Z13" s="403">
        <f>'Cons. Services'!Z39</f>
        <v>5925.7360910660436</v>
      </c>
      <c r="AA13" s="403">
        <f>'Cons. Services'!AA39</f>
        <v>4562.6039524313182</v>
      </c>
      <c r="AB13" s="407">
        <f>'Cons. Services'!AB39</f>
        <v>21037.27111025</v>
      </c>
      <c r="AC13" s="407">
        <f>'Cons. Services'!AC39</f>
        <v>22986.69645418035</v>
      </c>
      <c r="AD13" s="406"/>
      <c r="AE13" s="403">
        <f>'Cons. Services'!AE39</f>
        <v>20986.959388016057</v>
      </c>
      <c r="AF13" s="404">
        <f>'Cons. Services'!AF39</f>
        <v>21231.577697189092</v>
      </c>
      <c r="AG13" s="404">
        <f>'Cons. Services'!AG39</f>
        <v>22599.874397746564</v>
      </c>
      <c r="AH13" s="405"/>
      <c r="AI13" s="402">
        <f t="shared" si="1"/>
        <v>9.2363018910954775E-3</v>
      </c>
      <c r="AJ13" s="402">
        <f t="shared" si="2"/>
        <v>-1.6828083896476498E-2</v>
      </c>
    </row>
    <row r="14" spans="1:36" s="171" customFormat="1" ht="12.75" customHeight="1" outlineLevel="1" collapsed="1">
      <c r="A14" s="286"/>
      <c r="B14" s="400" t="s">
        <v>22</v>
      </c>
      <c r="C14" s="179">
        <f t="shared" ref="C14:AC14" si="5">SUM(C10:C13)</f>
        <v>34274.217455773949</v>
      </c>
      <c r="D14" s="179">
        <f t="shared" si="5"/>
        <v>13579.12068183402</v>
      </c>
      <c r="E14" s="179">
        <f t="shared" si="5"/>
        <v>6984.2121156688881</v>
      </c>
      <c r="F14" s="179">
        <f t="shared" si="5"/>
        <v>30084.835502588317</v>
      </c>
      <c r="G14" s="179">
        <f t="shared" si="5"/>
        <v>47392.793666454963</v>
      </c>
      <c r="H14" s="179">
        <f t="shared" si="5"/>
        <v>57475.489817079077</v>
      </c>
      <c r="I14" s="179">
        <f t="shared" si="5"/>
        <v>58065.847779047617</v>
      </c>
      <c r="J14" s="179">
        <f t="shared" si="5"/>
        <v>66452.819818234377</v>
      </c>
      <c r="K14" s="398">
        <f t="shared" si="5"/>
        <v>69884.163563668932</v>
      </c>
      <c r="L14" s="398">
        <f t="shared" si="5"/>
        <v>78795.10079025435</v>
      </c>
      <c r="M14" s="399">
        <f t="shared" si="5"/>
        <v>86141.78676483396</v>
      </c>
      <c r="N14" s="398">
        <f t="shared" si="5"/>
        <v>19831.009970628751</v>
      </c>
      <c r="O14" s="398">
        <f t="shared" si="5"/>
        <v>22575.240246066034</v>
      </c>
      <c r="P14" s="398">
        <f t="shared" si="5"/>
        <v>23358.973977348716</v>
      </c>
      <c r="Q14" s="398">
        <f t="shared" si="5"/>
        <v>24155.732846443374</v>
      </c>
      <c r="R14" s="399">
        <f t="shared" si="5"/>
        <v>90816.281824268604</v>
      </c>
      <c r="S14" s="398">
        <f t="shared" si="5"/>
        <v>23365.940600822891</v>
      </c>
      <c r="T14" s="398">
        <f t="shared" si="5"/>
        <v>26462.664882956546</v>
      </c>
      <c r="U14" s="398">
        <f t="shared" si="5"/>
        <v>28209.655065363469</v>
      </c>
      <c r="V14" s="398">
        <f t="shared" si="5"/>
        <v>26095.436452269576</v>
      </c>
      <c r="W14" s="399">
        <f t="shared" si="5"/>
        <v>106824.15498437936</v>
      </c>
      <c r="X14" s="398">
        <f t="shared" si="5"/>
        <v>24903.391386408868</v>
      </c>
      <c r="Y14" s="398">
        <f t="shared" si="5"/>
        <v>27230.205963196095</v>
      </c>
      <c r="Z14" s="398">
        <f t="shared" si="5"/>
        <v>28407.066054936669</v>
      </c>
      <c r="AA14" s="398">
        <f t="shared" si="5"/>
        <v>23972.366369514522</v>
      </c>
      <c r="AB14" s="399">
        <f t="shared" si="5"/>
        <v>104936.31029300582</v>
      </c>
      <c r="AC14" s="399">
        <f t="shared" si="5"/>
        <v>115662.26340362661</v>
      </c>
      <c r="AD14" s="420"/>
      <c r="AE14" s="179">
        <f>SUM(AE10:AE13)</f>
        <v>106824.15498437936</v>
      </c>
      <c r="AF14" s="398">
        <f>SUM(AF10:AF13)</f>
        <v>106286.43806795243</v>
      </c>
      <c r="AG14" s="398">
        <f>SUM(AG10:AG13)</f>
        <v>114612.82577261924</v>
      </c>
      <c r="AH14" s="419"/>
      <c r="AI14" s="397">
        <f t="shared" si="1"/>
        <v>1.2866163972954148E-2</v>
      </c>
      <c r="AJ14" s="397">
        <f t="shared" si="2"/>
        <v>-9.0732932256837318E-3</v>
      </c>
    </row>
    <row r="15" spans="1:36" s="410" customFormat="1" ht="12.75" hidden="1" customHeight="1" outlineLevel="2">
      <c r="A15" s="416"/>
      <c r="B15" s="415" t="s">
        <v>78</v>
      </c>
      <c r="C15" s="354">
        <f>'Food, Bev, Tobacco'!C39</f>
        <v>30121.728986802656</v>
      </c>
      <c r="D15" s="354">
        <f>'Food, Bev, Tobacco'!D39</f>
        <v>35698.174123922021</v>
      </c>
      <c r="E15" s="354">
        <f>'Food, Bev, Tobacco'!E39</f>
        <v>32830.426188453312</v>
      </c>
      <c r="F15" s="354">
        <f>'Food, Bev, Tobacco'!F39</f>
        <v>33862.692441168154</v>
      </c>
      <c r="G15" s="354">
        <f>'Food, Bev, Tobacco'!G39</f>
        <v>38440.90746061525</v>
      </c>
      <c r="H15" s="354">
        <f>'Food, Bev, Tobacco'!H39</f>
        <v>42320.215768778893</v>
      </c>
      <c r="I15" s="354">
        <f>'Food, Bev, Tobacco'!I39</f>
        <v>41628.932371812531</v>
      </c>
      <c r="J15" s="354">
        <f>'Food, Bev, Tobacco'!J39</f>
        <v>42539.05258876532</v>
      </c>
      <c r="K15" s="354">
        <f>'Food, Bev, Tobacco'!K39</f>
        <v>44416.116164101826</v>
      </c>
      <c r="L15" s="354">
        <f>'Food, Bev, Tobacco'!L39</f>
        <v>42828.777895208405</v>
      </c>
      <c r="M15" s="414">
        <f>'Food, Bev, Tobacco'!M39</f>
        <v>44474.680520657828</v>
      </c>
      <c r="N15" s="354">
        <f>'Food, Bev, Tobacco'!N39</f>
        <v>10166.412152742898</v>
      </c>
      <c r="O15" s="354">
        <f>'Food, Bev, Tobacco'!O39</f>
        <v>12182.746143247261</v>
      </c>
      <c r="P15" s="354">
        <f>'Food, Bev, Tobacco'!P39</f>
        <v>12454.024094626709</v>
      </c>
      <c r="Q15" s="354">
        <f>'Food, Bev, Tobacco'!Q39</f>
        <v>12220.482449353454</v>
      </c>
      <c r="R15" s="414">
        <f>'Food, Bev, Tobacco'!R39</f>
        <v>47297.544422697625</v>
      </c>
      <c r="S15" s="354">
        <f>'Food, Bev, Tobacco'!S39</f>
        <v>11305.894239687952</v>
      </c>
      <c r="T15" s="354">
        <f>'Food, Bev, Tobacco'!T39</f>
        <v>13859.363506564963</v>
      </c>
      <c r="U15" s="354">
        <f>'Food, Bev, Tobacco'!U39</f>
        <v>14161.147480930478</v>
      </c>
      <c r="V15" s="354">
        <f>'Food, Bev, Tobacco'!V39</f>
        <v>12699.466361279292</v>
      </c>
      <c r="W15" s="414">
        <f>'Food, Bev, Tobacco'!W39</f>
        <v>52078.911394858886</v>
      </c>
      <c r="X15" s="354">
        <f>'Food, Bev, Tobacco'!X39</f>
        <v>11347.335342699433</v>
      </c>
      <c r="Y15" s="354">
        <f>'Food, Bev, Tobacco'!Y39</f>
        <v>13740.096581282132</v>
      </c>
      <c r="Z15" s="354">
        <f>'Food, Bev, Tobacco'!Z39</f>
        <v>13992.288639498929</v>
      </c>
      <c r="AA15" s="354">
        <f>'Food, Bev, Tobacco'!AA39</f>
        <v>12405.085654260127</v>
      </c>
      <c r="AB15" s="414">
        <f>'Food, Bev, Tobacco'!AB39</f>
        <v>51405.118364914037</v>
      </c>
      <c r="AC15" s="414">
        <f>'Food, Bev, Tobacco'!AC39</f>
        <v>54627.261336704098</v>
      </c>
      <c r="AD15" s="413"/>
      <c r="AE15" s="354">
        <f>'Food, Bev, Tobacco'!AE39</f>
        <v>52078.911394858886</v>
      </c>
      <c r="AF15" s="412">
        <f>'Food, Bev, Tobacco'!AF39</f>
        <v>51978.145365885721</v>
      </c>
      <c r="AG15" s="412">
        <f>'Food, Bev, Tobacco'!AG39</f>
        <v>55216.68148806056</v>
      </c>
      <c r="AH15" s="311"/>
      <c r="AI15" s="411">
        <f t="shared" si="1"/>
        <v>1.1147275197459727E-2</v>
      </c>
      <c r="AJ15" s="411">
        <f t="shared" si="2"/>
        <v>1.0789853581044007E-2</v>
      </c>
    </row>
    <row r="16" spans="1:36" s="410" customFormat="1" ht="12.75" hidden="1" customHeight="1" outlineLevel="2">
      <c r="A16" s="416"/>
      <c r="B16" s="415" t="s">
        <v>77</v>
      </c>
      <c r="C16" s="354">
        <f>'HH &amp; Personal Prod.'!C39</f>
        <v>13068.228804190647</v>
      </c>
      <c r="D16" s="354">
        <f>'HH &amp; Personal Prod.'!D39</f>
        <v>14910.716326101632</v>
      </c>
      <c r="E16" s="354">
        <f>'HH &amp; Personal Prod.'!E39</f>
        <v>16525.635998356385</v>
      </c>
      <c r="F16" s="354">
        <f>'HH &amp; Personal Prod.'!F39</f>
        <v>17409.554410199704</v>
      </c>
      <c r="G16" s="354">
        <f>'HH &amp; Personal Prod.'!G39</f>
        <v>17025.941589076596</v>
      </c>
      <c r="H16" s="354">
        <f>'HH &amp; Personal Prod.'!H39</f>
        <v>16512.128902399607</v>
      </c>
      <c r="I16" s="354">
        <f>'HH &amp; Personal Prod.'!I39</f>
        <v>16365.92407124467</v>
      </c>
      <c r="J16" s="354">
        <f>'HH &amp; Personal Prod.'!J39</f>
        <v>17296.901670422663</v>
      </c>
      <c r="K16" s="354">
        <f>'HH &amp; Personal Prod.'!K39</f>
        <v>17683.312479020417</v>
      </c>
      <c r="L16" s="354">
        <f>'HH &amp; Personal Prod.'!L39</f>
        <v>16931.573778450496</v>
      </c>
      <c r="M16" s="414">
        <f>'HH &amp; Personal Prod.'!M39</f>
        <v>16879.139559307871</v>
      </c>
      <c r="N16" s="354">
        <f>'HH &amp; Personal Prod.'!N39</f>
        <v>4176.0851757787304</v>
      </c>
      <c r="O16" s="354">
        <f>'HH &amp; Personal Prod.'!O39</f>
        <v>3733.8601051206033</v>
      </c>
      <c r="P16" s="354">
        <f>'HH &amp; Personal Prod.'!P39</f>
        <v>4611.1551604918432</v>
      </c>
      <c r="Q16" s="354">
        <f>'HH &amp; Personal Prod.'!Q39</f>
        <v>5086.9202164210692</v>
      </c>
      <c r="R16" s="414">
        <f>'HH &amp; Personal Prod.'!R39</f>
        <v>17551.593140463403</v>
      </c>
      <c r="S16" s="354">
        <f>'HH &amp; Personal Prod.'!S39</f>
        <v>4429.1065792839599</v>
      </c>
      <c r="T16" s="354">
        <f>'HH &amp; Personal Prod.'!T39</f>
        <v>4116.876799902554</v>
      </c>
      <c r="U16" s="354">
        <f>'HH &amp; Personal Prod.'!U39</f>
        <v>4728.5360978493682</v>
      </c>
      <c r="V16" s="354">
        <f>'HH &amp; Personal Prod.'!V39</f>
        <v>5109.6366206242965</v>
      </c>
      <c r="W16" s="414">
        <f>'HH &amp; Personal Prod.'!W39</f>
        <v>18653.843178562071</v>
      </c>
      <c r="X16" s="354">
        <f>'HH &amp; Personal Prod.'!X39</f>
        <v>4515.2174904021031</v>
      </c>
      <c r="Y16" s="354">
        <f>'HH &amp; Personal Prod.'!Y39</f>
        <v>4655.8302717791448</v>
      </c>
      <c r="Z16" s="354">
        <f>'HH &amp; Personal Prod.'!Z39</f>
        <v>5426.3539183171724</v>
      </c>
      <c r="AA16" s="354">
        <f>'HH &amp; Personal Prod.'!AA39</f>
        <v>5381.9743690223668</v>
      </c>
      <c r="AB16" s="414">
        <f>'HH &amp; Personal Prod.'!AB39</f>
        <v>19549.415218000533</v>
      </c>
      <c r="AC16" s="414">
        <f>'HH &amp; Personal Prod.'!AC39</f>
        <v>20543.378359433373</v>
      </c>
      <c r="AD16" s="413"/>
      <c r="AE16" s="354">
        <f>'HH &amp; Personal Prod.'!AE39</f>
        <v>18653.843178562071</v>
      </c>
      <c r="AF16" s="412">
        <f>'HH &amp; Personal Prod.'!AF39</f>
        <v>19569.601549586132</v>
      </c>
      <c r="AG16" s="412">
        <f>'HH &amp; Personal Prod.'!AG39</f>
        <v>20302.214677711378</v>
      </c>
      <c r="AH16" s="311"/>
      <c r="AI16" s="411">
        <f t="shared" si="1"/>
        <v>1.0325798168637768E-3</v>
      </c>
      <c r="AJ16" s="411">
        <f t="shared" si="2"/>
        <v>-1.173924159417794E-2</v>
      </c>
    </row>
    <row r="17" spans="1:36" s="401" customFormat="1" ht="12.75" hidden="1" customHeight="1" outlineLevel="2">
      <c r="A17" s="409"/>
      <c r="B17" s="408" t="s">
        <v>76</v>
      </c>
      <c r="C17" s="403">
        <f>'Food &amp; Staples Retail'!C39</f>
        <v>12051.893059943672</v>
      </c>
      <c r="D17" s="403">
        <f>'Food &amp; Staples Retail'!D39</f>
        <v>12928.99429364676</v>
      </c>
      <c r="E17" s="403">
        <f>'Food &amp; Staples Retail'!E39</f>
        <v>13394.934670514633</v>
      </c>
      <c r="F17" s="403">
        <f>'Food &amp; Staples Retail'!F39</f>
        <v>13376.010583494633</v>
      </c>
      <c r="G17" s="403">
        <f>'Food &amp; Staples Retail'!G39</f>
        <v>13970.109726558196</v>
      </c>
      <c r="H17" s="403">
        <f>'Food &amp; Staples Retail'!H39</f>
        <v>14438.404880676924</v>
      </c>
      <c r="I17" s="403">
        <f>'Food &amp; Staples Retail'!I39</f>
        <v>15228.201115739173</v>
      </c>
      <c r="J17" s="403">
        <f>'Food &amp; Staples Retail'!J39</f>
        <v>15601.016861709377</v>
      </c>
      <c r="K17" s="403">
        <f>'Food &amp; Staples Retail'!K39</f>
        <v>16178.222790503973</v>
      </c>
      <c r="L17" s="403">
        <f>'Food &amp; Staples Retail'!L39</f>
        <v>16212.727241399392</v>
      </c>
      <c r="M17" s="407">
        <f>'Food &amp; Staples Retail'!M39</f>
        <v>16300.565907280215</v>
      </c>
      <c r="N17" s="403">
        <f>'Food &amp; Staples Retail'!N39</f>
        <v>3946.7517533518903</v>
      </c>
      <c r="O17" s="403">
        <f>'Food &amp; Staples Retail'!O39</f>
        <v>3932.7591642596435</v>
      </c>
      <c r="P17" s="403">
        <f>'Food &amp; Staples Retail'!P39</f>
        <v>4321.5897285855035</v>
      </c>
      <c r="Q17" s="403">
        <f>'Food &amp; Staples Retail'!Q39</f>
        <v>4556.8807397157507</v>
      </c>
      <c r="R17" s="407">
        <f>'Food &amp; Staples Retail'!R39</f>
        <v>17114.40674758876</v>
      </c>
      <c r="S17" s="403">
        <f>'Food &amp; Staples Retail'!S39</f>
        <v>4772.48229160543</v>
      </c>
      <c r="T17" s="403">
        <f>'Food &amp; Staples Retail'!T39</f>
        <v>4685.4835557506285</v>
      </c>
      <c r="U17" s="403">
        <f>'Food &amp; Staples Retail'!U39</f>
        <v>4656.63857708872</v>
      </c>
      <c r="V17" s="403">
        <f>'Food &amp; Staples Retail'!V39</f>
        <v>4610.0052574998599</v>
      </c>
      <c r="W17" s="407">
        <f>'Food &amp; Staples Retail'!W39</f>
        <v>18571.648297053373</v>
      </c>
      <c r="X17" s="403">
        <f>'Food &amp; Staples Retail'!X39</f>
        <v>4750.6401199266065</v>
      </c>
      <c r="Y17" s="403">
        <f>'Food &amp; Staples Retail'!Y39</f>
        <v>4690.3399663351547</v>
      </c>
      <c r="Z17" s="403">
        <f>'Food &amp; Staples Retail'!Z39</f>
        <v>4602.1124967156629</v>
      </c>
      <c r="AA17" s="403">
        <f>'Food &amp; Staples Retail'!AA39</f>
        <v>4694.4808187784747</v>
      </c>
      <c r="AB17" s="407">
        <f>'Food &amp; Staples Retail'!AB39</f>
        <v>18783.739104815446</v>
      </c>
      <c r="AC17" s="407">
        <f>'Food &amp; Staples Retail'!AC39</f>
        <v>19233.028833672637</v>
      </c>
      <c r="AD17" s="406"/>
      <c r="AE17" s="403">
        <f>'Food &amp; Staples Retail'!AE39</f>
        <v>18571.648297053373</v>
      </c>
      <c r="AF17" s="404">
        <f>'Food &amp; Staples Retail'!AF39</f>
        <v>18958.059519290542</v>
      </c>
      <c r="AG17" s="404">
        <f>'Food &amp; Staples Retail'!AG39</f>
        <v>19293.072255871288</v>
      </c>
      <c r="AH17" s="405"/>
      <c r="AI17" s="402">
        <f t="shared" si="1"/>
        <v>9.2803894635868911E-3</v>
      </c>
      <c r="AJ17" s="402">
        <f t="shared" si="2"/>
        <v>3.1218911341477362E-3</v>
      </c>
    </row>
    <row r="18" spans="1:36" s="171" customFormat="1" ht="12.75" customHeight="1" outlineLevel="1" collapsed="1">
      <c r="A18" s="286"/>
      <c r="B18" s="400" t="s">
        <v>21</v>
      </c>
      <c r="C18" s="179">
        <f t="shared" ref="C18:AC18" si="6">SUM(C15:C17)</f>
        <v>55241.850850936971</v>
      </c>
      <c r="D18" s="179">
        <f t="shared" si="6"/>
        <v>63537.884743670409</v>
      </c>
      <c r="E18" s="179">
        <f t="shared" si="6"/>
        <v>62750.996857324324</v>
      </c>
      <c r="F18" s="179">
        <f t="shared" si="6"/>
        <v>64648.257434862491</v>
      </c>
      <c r="G18" s="179">
        <f t="shared" si="6"/>
        <v>69436.958776250045</v>
      </c>
      <c r="H18" s="179">
        <f t="shared" si="6"/>
        <v>73270.749551855421</v>
      </c>
      <c r="I18" s="179">
        <f t="shared" si="6"/>
        <v>73223.057558796369</v>
      </c>
      <c r="J18" s="179">
        <f t="shared" si="6"/>
        <v>75436.97112089736</v>
      </c>
      <c r="K18" s="398">
        <f t="shared" si="6"/>
        <v>78277.651433626219</v>
      </c>
      <c r="L18" s="398">
        <f t="shared" si="6"/>
        <v>75973.078915058286</v>
      </c>
      <c r="M18" s="399">
        <f t="shared" si="6"/>
        <v>77654.385987245914</v>
      </c>
      <c r="N18" s="398">
        <f t="shared" si="6"/>
        <v>18289.24908187352</v>
      </c>
      <c r="O18" s="398">
        <f t="shared" si="6"/>
        <v>19849.365412627507</v>
      </c>
      <c r="P18" s="398">
        <f t="shared" si="6"/>
        <v>21386.768983704056</v>
      </c>
      <c r="Q18" s="398">
        <f t="shared" si="6"/>
        <v>21864.283405490274</v>
      </c>
      <c r="R18" s="399">
        <f t="shared" si="6"/>
        <v>81963.544310749785</v>
      </c>
      <c r="S18" s="398">
        <f t="shared" si="6"/>
        <v>20507.483110577341</v>
      </c>
      <c r="T18" s="398">
        <f t="shared" si="6"/>
        <v>22661.723862218147</v>
      </c>
      <c r="U18" s="398">
        <f t="shared" si="6"/>
        <v>23546.322155868569</v>
      </c>
      <c r="V18" s="398">
        <f t="shared" si="6"/>
        <v>22419.108239403449</v>
      </c>
      <c r="W18" s="399">
        <f t="shared" si="6"/>
        <v>89304.402870474325</v>
      </c>
      <c r="X18" s="398">
        <f t="shared" si="6"/>
        <v>20613.192953028141</v>
      </c>
      <c r="Y18" s="398">
        <f t="shared" si="6"/>
        <v>23086.266819396431</v>
      </c>
      <c r="Z18" s="398">
        <f t="shared" si="6"/>
        <v>24020.755054531764</v>
      </c>
      <c r="AA18" s="398">
        <f t="shared" si="6"/>
        <v>22481.540842060967</v>
      </c>
      <c r="AB18" s="399">
        <f t="shared" si="6"/>
        <v>89738.272687730001</v>
      </c>
      <c r="AC18" s="399">
        <f t="shared" si="6"/>
        <v>94403.668529810107</v>
      </c>
      <c r="AD18" s="418"/>
      <c r="AE18" s="179">
        <f>SUM(AE15:AE17)</f>
        <v>89304.402870474325</v>
      </c>
      <c r="AF18" s="398">
        <f>SUM(AF15:AF17)</f>
        <v>90505.806434762402</v>
      </c>
      <c r="AG18" s="398">
        <f>SUM(AG15:AG17)</f>
        <v>94811.968421643222</v>
      </c>
      <c r="AH18" s="417"/>
      <c r="AI18" s="397">
        <f t="shared" si="1"/>
        <v>8.5530256382719827E-3</v>
      </c>
      <c r="AJ18" s="397">
        <f t="shared" si="2"/>
        <v>4.325042640733745E-3</v>
      </c>
    </row>
    <row r="19" spans="1:36" s="410" customFormat="1" ht="12.75" hidden="1" customHeight="1" outlineLevel="2">
      <c r="A19" s="416"/>
      <c r="B19" s="415" t="s">
        <v>75</v>
      </c>
      <c r="C19" s="354">
        <f>'Capital Goods'!C39</f>
        <v>62161.57274147468</v>
      </c>
      <c r="D19" s="354">
        <f>'Capital Goods'!D39</f>
        <v>67865.159959365323</v>
      </c>
      <c r="E19" s="354">
        <f>'Capital Goods'!E39</f>
        <v>62017.096843331732</v>
      </c>
      <c r="F19" s="354">
        <f>'Capital Goods'!F39</f>
        <v>41827.228971897741</v>
      </c>
      <c r="G19" s="354">
        <f>'Capital Goods'!G39</f>
        <v>53905.03199680004</v>
      </c>
      <c r="H19" s="354">
        <f>'Capital Goods'!H39</f>
        <v>67142.082316211483</v>
      </c>
      <c r="I19" s="354">
        <f>'Capital Goods'!I39</f>
        <v>70286.695674887742</v>
      </c>
      <c r="J19" s="354">
        <f>'Capital Goods'!J39</f>
        <v>73701.764570895946</v>
      </c>
      <c r="K19" s="354">
        <f>'Capital Goods'!K39</f>
        <v>79797.328889774624</v>
      </c>
      <c r="L19" s="354">
        <f>'Capital Goods'!L39</f>
        <v>72617.078218650771</v>
      </c>
      <c r="M19" s="414">
        <f>'Capital Goods'!M39</f>
        <v>72998.606750146369</v>
      </c>
      <c r="N19" s="354">
        <f>'Capital Goods'!N39</f>
        <v>16723.798835514699</v>
      </c>
      <c r="O19" s="354">
        <f>'Capital Goods'!O39</f>
        <v>19677.785227888195</v>
      </c>
      <c r="P19" s="354">
        <f>'Capital Goods'!P39</f>
        <v>20211.841091037233</v>
      </c>
      <c r="Q19" s="354">
        <f>'Capital Goods'!Q39</f>
        <v>18357.600203422266</v>
      </c>
      <c r="R19" s="414">
        <f>'Capital Goods'!R39</f>
        <v>75414.973816266531</v>
      </c>
      <c r="S19" s="354">
        <f>'Capital Goods'!S39</f>
        <v>21163.004494034441</v>
      </c>
      <c r="T19" s="354">
        <f>'Capital Goods'!T39</f>
        <v>22962.712804640672</v>
      </c>
      <c r="U19" s="354">
        <f>'Capital Goods'!U39</f>
        <v>24079.071999051244</v>
      </c>
      <c r="V19" s="354">
        <f>'Capital Goods'!V39</f>
        <v>22443.512803659916</v>
      </c>
      <c r="W19" s="414">
        <f>'Capital Goods'!W39</f>
        <v>90821.815380140804</v>
      </c>
      <c r="X19" s="354">
        <f>'Capital Goods'!X39</f>
        <v>21871.826828250931</v>
      </c>
      <c r="Y19" s="354">
        <f>'Capital Goods'!Y39</f>
        <v>18993.283234268758</v>
      </c>
      <c r="Z19" s="354">
        <f>'Capital Goods'!Z39</f>
        <v>23120.254398093468</v>
      </c>
      <c r="AA19" s="354">
        <f>'Capital Goods'!AA39</f>
        <v>21208.497866640326</v>
      </c>
      <c r="AB19" s="414">
        <f>'Capital Goods'!AB39</f>
        <v>84942.808804723914</v>
      </c>
      <c r="AC19" s="414">
        <f>'Capital Goods'!AC39</f>
        <v>100030.46391862122</v>
      </c>
      <c r="AD19" s="413"/>
      <c r="AE19" s="354">
        <f>'Capital Goods'!AE39</f>
        <v>90821.815380140804</v>
      </c>
      <c r="AF19" s="412">
        <f>'Capital Goods'!AF39</f>
        <v>85077.686943630266</v>
      </c>
      <c r="AG19" s="412">
        <f>'Capital Goods'!AG39</f>
        <v>97537.001237636548</v>
      </c>
      <c r="AH19" s="311"/>
      <c r="AI19" s="411">
        <f t="shared" si="1"/>
        <v>1.5878700128273415E-3</v>
      </c>
      <c r="AJ19" s="411">
        <f t="shared" si="2"/>
        <v>-2.4927033058780967E-2</v>
      </c>
    </row>
    <row r="20" spans="1:36" s="410" customFormat="1" ht="12.75" hidden="1" customHeight="1" outlineLevel="2">
      <c r="A20" s="416"/>
      <c r="B20" s="415" t="s">
        <v>74</v>
      </c>
      <c r="C20" s="354">
        <f>Transportation!C39</f>
        <v>7190.1984292956495</v>
      </c>
      <c r="D20" s="354">
        <f>Transportation!D39</f>
        <v>13351.531726960513</v>
      </c>
      <c r="E20" s="354">
        <f>Transportation!E39</f>
        <v>8253.5663055680634</v>
      </c>
      <c r="F20" s="354">
        <f>Transportation!F39</f>
        <v>4858.7320073271621</v>
      </c>
      <c r="G20" s="354">
        <f>Transportation!G39</f>
        <v>15267.782405341492</v>
      </c>
      <c r="H20" s="354">
        <f>Transportation!H39</f>
        <v>16150.076999619603</v>
      </c>
      <c r="I20" s="354">
        <f>Transportation!I39</f>
        <v>17427.77739870645</v>
      </c>
      <c r="J20" s="354">
        <f>Transportation!J39</f>
        <v>20998.077986933768</v>
      </c>
      <c r="K20" s="354">
        <f>Transportation!K39</f>
        <v>27154.211808996763</v>
      </c>
      <c r="L20" s="354">
        <f>Transportation!L39</f>
        <v>34017.743640094843</v>
      </c>
      <c r="M20" s="414">
        <f>Transportation!M39</f>
        <v>29433.093339974737</v>
      </c>
      <c r="N20" s="354">
        <f>Transportation!N39</f>
        <v>5248.3522862797681</v>
      </c>
      <c r="O20" s="354">
        <f>Transportation!O39</f>
        <v>8717.7409557866849</v>
      </c>
      <c r="P20" s="354">
        <f>Transportation!P39</f>
        <v>7228.2827848755069</v>
      </c>
      <c r="Q20" s="354">
        <f>Transportation!Q39</f>
        <v>6568.9011915514911</v>
      </c>
      <c r="R20" s="414">
        <f>Transportation!R39</f>
        <v>28373.720167764553</v>
      </c>
      <c r="S20" s="354">
        <f>Transportation!S39</f>
        <v>6378.0391626450419</v>
      </c>
      <c r="T20" s="354">
        <f>Transportation!T39</f>
        <v>9912.7130275777381</v>
      </c>
      <c r="U20" s="354">
        <f>Transportation!U39</f>
        <v>8960.5047093306075</v>
      </c>
      <c r="V20" s="354">
        <f>Transportation!V39</f>
        <v>8546.9182499336566</v>
      </c>
      <c r="W20" s="414">
        <f>Transportation!W39</f>
        <v>33382.236503616026</v>
      </c>
      <c r="X20" s="354">
        <f>Transportation!X39</f>
        <v>6518.659776802866</v>
      </c>
      <c r="Y20" s="354">
        <f>Transportation!Y39</f>
        <v>10287.965390414882</v>
      </c>
      <c r="Z20" s="354">
        <f>Transportation!Z39</f>
        <v>9588.5630939663297</v>
      </c>
      <c r="AA20" s="354">
        <f>Transportation!AA39</f>
        <v>8273.4992808297393</v>
      </c>
      <c r="AB20" s="414">
        <f>Transportation!AB39</f>
        <v>34593.080432944997</v>
      </c>
      <c r="AC20" s="414">
        <f>Transportation!AC39</f>
        <v>35889.658242600046</v>
      </c>
      <c r="AD20" s="413"/>
      <c r="AE20" s="354">
        <f>Transportation!AE39</f>
        <v>33382.236503616026</v>
      </c>
      <c r="AF20" s="412">
        <f>Transportation!AF39</f>
        <v>34806.276874840492</v>
      </c>
      <c r="AG20" s="412">
        <f>Transportation!AG39</f>
        <v>36049.052576962022</v>
      </c>
      <c r="AH20" s="311"/>
      <c r="AI20" s="411">
        <f t="shared" si="1"/>
        <v>6.1629793943547284E-3</v>
      </c>
      <c r="AJ20" s="411">
        <f t="shared" si="2"/>
        <v>4.4412329948793072E-3</v>
      </c>
    </row>
    <row r="21" spans="1:36" s="401" customFormat="1" ht="12.75" hidden="1" customHeight="1" outlineLevel="2">
      <c r="A21" s="409"/>
      <c r="B21" s="408" t="s">
        <v>73</v>
      </c>
      <c r="C21" s="403">
        <f>'Comm &amp; Prof Svcs'!C39</f>
        <v>2159.6145841367747</v>
      </c>
      <c r="D21" s="403">
        <f>'Comm &amp; Prof Svcs'!D39</f>
        <v>2381.8997128655965</v>
      </c>
      <c r="E21" s="403">
        <f>'Comm &amp; Prof Svcs'!E39</f>
        <v>2365.7778064730574</v>
      </c>
      <c r="F21" s="403">
        <f>'Comm &amp; Prof Svcs'!F39</f>
        <v>2351.6312470172934</v>
      </c>
      <c r="G21" s="403">
        <f>'Comm &amp; Prof Svcs'!G39</f>
        <v>2663.6344882559042</v>
      </c>
      <c r="H21" s="403">
        <f>'Comm &amp; Prof Svcs'!H39</f>
        <v>3081.1914716845881</v>
      </c>
      <c r="I21" s="403">
        <f>'Comm &amp; Prof Svcs'!I39</f>
        <v>3245.3368074918621</v>
      </c>
      <c r="J21" s="403">
        <f>'Comm &amp; Prof Svcs'!J39</f>
        <v>3585.8164876698575</v>
      </c>
      <c r="K21" s="403">
        <f>'Comm &amp; Prof Svcs'!K39</f>
        <v>4160.6015853926019</v>
      </c>
      <c r="L21" s="403">
        <f>'Comm &amp; Prof Svcs'!L39</f>
        <v>4633.2985049332037</v>
      </c>
      <c r="M21" s="407">
        <f>'Comm &amp; Prof Svcs'!M39</f>
        <v>5219.7762009919097</v>
      </c>
      <c r="N21" s="403">
        <f>'Comm &amp; Prof Svcs'!N39</f>
        <v>1122.9593775382671</v>
      </c>
      <c r="O21" s="403">
        <f>'Comm &amp; Prof Svcs'!O39</f>
        <v>1285.5964584535041</v>
      </c>
      <c r="P21" s="403">
        <f>'Comm &amp; Prof Svcs'!P39</f>
        <v>1387.8947689879851</v>
      </c>
      <c r="Q21" s="403">
        <f>'Comm &amp; Prof Svcs'!Q39</f>
        <v>1493.3744813462979</v>
      </c>
      <c r="R21" s="407">
        <f>'Comm &amp; Prof Svcs'!R39</f>
        <v>5341.3054905660611</v>
      </c>
      <c r="S21" s="403">
        <f>'Comm &amp; Prof Svcs'!S39</f>
        <v>1568.502092607361</v>
      </c>
      <c r="T21" s="403">
        <f>'Comm &amp; Prof Svcs'!T39</f>
        <v>1687.3566714921667</v>
      </c>
      <c r="U21" s="403">
        <f>'Comm &amp; Prof Svcs'!U39</f>
        <v>1663.1219890681627</v>
      </c>
      <c r="V21" s="403">
        <f>'Comm &amp; Prof Svcs'!V39</f>
        <v>1675.9007812163418</v>
      </c>
      <c r="W21" s="407">
        <f>'Comm &amp; Prof Svcs'!W39</f>
        <v>6385.6821753486247</v>
      </c>
      <c r="X21" s="403">
        <f>'Comm &amp; Prof Svcs'!X39</f>
        <v>849.84006923271158</v>
      </c>
      <c r="Y21" s="403">
        <f>'Comm &amp; Prof Svcs'!Y39</f>
        <v>1650.9199184526954</v>
      </c>
      <c r="Z21" s="403">
        <f>'Comm &amp; Prof Svcs'!Z39</f>
        <v>1806.6673630952546</v>
      </c>
      <c r="AA21" s="403">
        <f>'Comm &amp; Prof Svcs'!AA39</f>
        <v>1825.4710702767923</v>
      </c>
      <c r="AB21" s="407">
        <f>'Comm &amp; Prof Svcs'!AB39</f>
        <v>7157.9837533522186</v>
      </c>
      <c r="AC21" s="407">
        <f>'Comm &amp; Prof Svcs'!AC39</f>
        <v>7701.1950332830629</v>
      </c>
      <c r="AD21" s="406"/>
      <c r="AE21" s="403">
        <f>'Comm &amp; Prof Svcs'!AE39</f>
        <v>6385.6821753486256</v>
      </c>
      <c r="AF21" s="404">
        <f>'Comm &amp; Prof Svcs'!AF39</f>
        <v>7396.8390852627317</v>
      </c>
      <c r="AG21" s="404">
        <f>'Comm &amp; Prof Svcs'!AG39</f>
        <v>7678.9476656954248</v>
      </c>
      <c r="AH21" s="405"/>
      <c r="AI21" s="402">
        <f t="shared" si="1"/>
        <v>3.3369079917044076E-2</v>
      </c>
      <c r="AJ21" s="402">
        <f t="shared" si="2"/>
        <v>-2.8888201755038478E-3</v>
      </c>
    </row>
    <row r="22" spans="1:36" s="171" customFormat="1" ht="12.75" customHeight="1" outlineLevel="1" collapsed="1">
      <c r="A22" s="286"/>
      <c r="B22" s="400" t="s">
        <v>17</v>
      </c>
      <c r="C22" s="179">
        <f t="shared" ref="C22:AC22" si="7">SUM(C19:C21)</f>
        <v>71511.385754907096</v>
      </c>
      <c r="D22" s="179">
        <f t="shared" si="7"/>
        <v>83598.591399191428</v>
      </c>
      <c r="E22" s="179">
        <f t="shared" si="7"/>
        <v>72636.440955372847</v>
      </c>
      <c r="F22" s="179">
        <f t="shared" si="7"/>
        <v>49037.592226242195</v>
      </c>
      <c r="G22" s="179">
        <f t="shared" si="7"/>
        <v>71836.448890397442</v>
      </c>
      <c r="H22" s="179">
        <f t="shared" si="7"/>
        <v>86373.350787515679</v>
      </c>
      <c r="I22" s="179">
        <f t="shared" si="7"/>
        <v>90959.809881086054</v>
      </c>
      <c r="J22" s="179">
        <f t="shared" si="7"/>
        <v>98285.659045499575</v>
      </c>
      <c r="K22" s="398">
        <f t="shared" si="7"/>
        <v>111112.142284164</v>
      </c>
      <c r="L22" s="398">
        <f t="shared" si="7"/>
        <v>111268.12036367883</v>
      </c>
      <c r="M22" s="399">
        <f t="shared" si="7"/>
        <v>107651.47629111301</v>
      </c>
      <c r="N22" s="398">
        <f t="shared" si="7"/>
        <v>23095.110499332735</v>
      </c>
      <c r="O22" s="398">
        <f t="shared" si="7"/>
        <v>29681.122642128383</v>
      </c>
      <c r="P22" s="398">
        <f t="shared" si="7"/>
        <v>28828.018644900727</v>
      </c>
      <c r="Q22" s="398">
        <f t="shared" si="7"/>
        <v>26419.875876320053</v>
      </c>
      <c r="R22" s="399">
        <f t="shared" si="7"/>
        <v>109129.99947459713</v>
      </c>
      <c r="S22" s="398">
        <f t="shared" si="7"/>
        <v>29109.545749286841</v>
      </c>
      <c r="T22" s="398">
        <f t="shared" si="7"/>
        <v>34562.782503710579</v>
      </c>
      <c r="U22" s="398">
        <f t="shared" si="7"/>
        <v>34702.698697450011</v>
      </c>
      <c r="V22" s="398">
        <f t="shared" si="7"/>
        <v>32666.331834809913</v>
      </c>
      <c r="W22" s="399">
        <f t="shared" si="7"/>
        <v>130589.73405910545</v>
      </c>
      <c r="X22" s="398">
        <f t="shared" si="7"/>
        <v>29240.326674286509</v>
      </c>
      <c r="Y22" s="398">
        <f t="shared" si="7"/>
        <v>30932.168543136337</v>
      </c>
      <c r="Z22" s="398">
        <f t="shared" si="7"/>
        <v>34515.484855155053</v>
      </c>
      <c r="AA22" s="398">
        <f t="shared" si="7"/>
        <v>31307.468217746857</v>
      </c>
      <c r="AB22" s="399">
        <f t="shared" si="7"/>
        <v>126693.87299102114</v>
      </c>
      <c r="AC22" s="399">
        <f t="shared" si="7"/>
        <v>143621.31719450431</v>
      </c>
      <c r="AD22" s="367"/>
      <c r="AE22" s="179">
        <f>SUM(AE19:AE21)</f>
        <v>130589.73405910545</v>
      </c>
      <c r="AF22" s="398">
        <f>SUM(AF19:AF21)</f>
        <v>127280.80290373349</v>
      </c>
      <c r="AG22" s="398">
        <f>SUM(AG19:AG21)</f>
        <v>141265.00148029398</v>
      </c>
      <c r="AI22" s="397">
        <f t="shared" si="1"/>
        <v>4.6326621710739424E-3</v>
      </c>
      <c r="AJ22" s="397">
        <f t="shared" si="2"/>
        <v>-1.6406448292207276E-2</v>
      </c>
    </row>
    <row r="23" spans="1:36" s="410" customFormat="1" ht="12.75" hidden="1" customHeight="1" outlineLevel="2">
      <c r="A23" s="416"/>
      <c r="B23" s="415" t="s">
        <v>72</v>
      </c>
      <c r="C23" s="354">
        <f>'Div Financials'!C39</f>
        <v>40873.429931894185</v>
      </c>
      <c r="D23" s="354">
        <f>'Div Financials'!D39</f>
        <v>39509.857798994002</v>
      </c>
      <c r="E23" s="354">
        <f>'Div Financials'!E39</f>
        <v>22381.715642848474</v>
      </c>
      <c r="F23" s="354">
        <f>'Div Financials'!F39</f>
        <v>28264.302773725834</v>
      </c>
      <c r="G23" s="354">
        <f>'Div Financials'!G39</f>
        <v>38465.770282266079</v>
      </c>
      <c r="H23" s="354">
        <f>'Div Financials'!H39</f>
        <v>36736.830000381349</v>
      </c>
      <c r="I23" s="354">
        <f>'Div Financials'!I39</f>
        <v>42047.728167092748</v>
      </c>
      <c r="J23" s="354">
        <f>'Div Financials'!J39</f>
        <v>51839.159091326444</v>
      </c>
      <c r="K23" s="354">
        <f>'Div Financials'!K39</f>
        <v>57051.102345144311</v>
      </c>
      <c r="L23" s="354">
        <f>'Div Financials'!L39</f>
        <v>56909.631007757758</v>
      </c>
      <c r="M23" s="414">
        <f>'Div Financials'!M39</f>
        <v>59595.588162750806</v>
      </c>
      <c r="N23" s="354">
        <f>'Div Financials'!N39</f>
        <v>14991.130489188614</v>
      </c>
      <c r="O23" s="354">
        <f>'Div Financials'!O39</f>
        <v>15298.005639067673</v>
      </c>
      <c r="P23" s="354">
        <f>'Div Financials'!P39</f>
        <v>15751.581458772416</v>
      </c>
      <c r="Q23" s="354">
        <f>'Div Financials'!Q39</f>
        <v>13444.980254727232</v>
      </c>
      <c r="R23" s="414">
        <f>'Div Financials'!R39</f>
        <v>62523.079588179884</v>
      </c>
      <c r="S23" s="354">
        <f>'Div Financials'!S39</f>
        <v>20637.450222429849</v>
      </c>
      <c r="T23" s="354">
        <f>'Div Financials'!T39</f>
        <v>21838.402119197781</v>
      </c>
      <c r="U23" s="354">
        <f>'Div Financials'!U39</f>
        <v>21559.614752483467</v>
      </c>
      <c r="V23" s="354">
        <f>'Div Financials'!V39</f>
        <v>19065.401670427582</v>
      </c>
      <c r="W23" s="414">
        <f>'Div Financials'!W39</f>
        <v>83117.81857743708</v>
      </c>
      <c r="X23" s="354">
        <f>'Div Financials'!X39</f>
        <v>20190.229692087029</v>
      </c>
      <c r="Y23" s="354">
        <f>'Div Financials'!Y39</f>
        <v>20785.710067221749</v>
      </c>
      <c r="Z23" s="354">
        <f>'Div Financials'!Z39</f>
        <v>22269.641251899397</v>
      </c>
      <c r="AA23" s="354">
        <f>'Div Financials'!AA39</f>
        <v>19625.295842068816</v>
      </c>
      <c r="AB23" s="414">
        <f>'Div Financials'!AB39</f>
        <v>82366.633261779163</v>
      </c>
      <c r="AC23" s="414">
        <f>'Div Financials'!AC39</f>
        <v>82927.104425794445</v>
      </c>
      <c r="AD23" s="413"/>
      <c r="AE23" s="354">
        <f>'Div Financials'!AE39</f>
        <v>83117.81857743708</v>
      </c>
      <c r="AF23" s="412">
        <f>'Div Financials'!AF39</f>
        <v>83204.250071863193</v>
      </c>
      <c r="AG23" s="412">
        <f>'Div Financials'!AG39</f>
        <v>84258.134127138139</v>
      </c>
      <c r="AH23" s="311"/>
      <c r="AI23" s="411">
        <f t="shared" si="1"/>
        <v>1.0169370495233254E-2</v>
      </c>
      <c r="AJ23" s="411">
        <f t="shared" si="2"/>
        <v>1.6050599023805789E-2</v>
      </c>
    </row>
    <row r="24" spans="1:36" s="410" customFormat="1" ht="12.75" hidden="1" customHeight="1" outlineLevel="2">
      <c r="A24" s="416"/>
      <c r="B24" s="415" t="s">
        <v>71</v>
      </c>
      <c r="C24" s="354">
        <f>Insurance!C39</f>
        <v>48050.217182647597</v>
      </c>
      <c r="D24" s="354">
        <f>Insurance!D39</f>
        <v>43824.007626258724</v>
      </c>
      <c r="E24" s="354">
        <f>Insurance!E39</f>
        <v>-30290.971572592549</v>
      </c>
      <c r="F24" s="354">
        <f>Insurance!F39</f>
        <v>20776.719387457604</v>
      </c>
      <c r="G24" s="354">
        <f>Insurance!G39</f>
        <v>26830.26695036807</v>
      </c>
      <c r="H24" s="354">
        <f>Insurance!H39</f>
        <v>25516.257218827039</v>
      </c>
      <c r="I24" s="354">
        <f>Insurance!I39</f>
        <v>33411.237750288914</v>
      </c>
      <c r="J24" s="354">
        <f>Insurance!J39</f>
        <v>42385.119650277091</v>
      </c>
      <c r="K24" s="354">
        <f>Insurance!K39</f>
        <v>42924.020078751593</v>
      </c>
      <c r="L24" s="354">
        <f>Insurance!L39</f>
        <v>37791.679129820586</v>
      </c>
      <c r="M24" s="414">
        <f>Insurance!M39</f>
        <v>35623.696625871999</v>
      </c>
      <c r="N24" s="354">
        <f>Insurance!N39</f>
        <v>11173.16293269671</v>
      </c>
      <c r="O24" s="354">
        <f>Insurance!O39</f>
        <v>10511.177107519597</v>
      </c>
      <c r="P24" s="354">
        <f>Insurance!P39</f>
        <v>5063.5921973799777</v>
      </c>
      <c r="Q24" s="354">
        <f>Insurance!Q39</f>
        <v>10322.813578532672</v>
      </c>
      <c r="R24" s="414">
        <f>Insurance!R39</f>
        <v>35625.795312843067</v>
      </c>
      <c r="S24" s="354">
        <f>Insurance!S39</f>
        <v>12079.956270084122</v>
      </c>
      <c r="T24" s="354">
        <f>Insurance!T39</f>
        <v>11110.451042623716</v>
      </c>
      <c r="U24" s="354">
        <f>Insurance!U39</f>
        <v>10108.573539595563</v>
      </c>
      <c r="V24" s="354">
        <f>Insurance!V39</f>
        <v>5809.3850267877842</v>
      </c>
      <c r="W24" s="414">
        <f>Insurance!W39</f>
        <v>41518.790820996546</v>
      </c>
      <c r="X24" s="354">
        <f>Insurance!X39</f>
        <v>14555.168580289186</v>
      </c>
      <c r="Y24" s="354">
        <f>Insurance!Y39</f>
        <v>12476.497995866013</v>
      </c>
      <c r="Z24" s="354">
        <f>Insurance!Z39</f>
        <v>9849.3126916770179</v>
      </c>
      <c r="AA24" s="354">
        <f>Insurance!AA39</f>
        <v>11798.743513578906</v>
      </c>
      <c r="AB24" s="414">
        <f>Insurance!AB39</f>
        <v>46940.997692004312</v>
      </c>
      <c r="AC24" s="414">
        <f>Insurance!AC39</f>
        <v>48848.47077042915</v>
      </c>
      <c r="AD24" s="413"/>
      <c r="AE24" s="354">
        <f>Insurance!AE39</f>
        <v>41518.790820996546</v>
      </c>
      <c r="AF24" s="412">
        <f>Insurance!AF39</f>
        <v>47276.288973371906</v>
      </c>
      <c r="AG24" s="412">
        <f>Insurance!AG39</f>
        <v>48594.858943296647</v>
      </c>
      <c r="AH24" s="311"/>
      <c r="AI24" s="411">
        <f t="shared" si="1"/>
        <v>7.1428239247821601E-3</v>
      </c>
      <c r="AJ24" s="411">
        <f t="shared" si="2"/>
        <v>-5.1918068904222014E-3</v>
      </c>
    </row>
    <row r="25" spans="1:36" s="401" customFormat="1" ht="12.75" hidden="1" customHeight="1" outlineLevel="2">
      <c r="A25" s="409"/>
      <c r="B25" s="408" t="s">
        <v>70</v>
      </c>
      <c r="C25" s="403">
        <f>Banks!C39</f>
        <v>81255.827824769716</v>
      </c>
      <c r="D25" s="403">
        <f>Banks!D39</f>
        <v>55994.577858050208</v>
      </c>
      <c r="E25" s="403">
        <f>Banks!E39</f>
        <v>-15952.592981815029</v>
      </c>
      <c r="F25" s="403">
        <f>Banks!F39</f>
        <v>1988.3011245522575</v>
      </c>
      <c r="G25" s="403">
        <f>Banks!G39</f>
        <v>53781.086891446008</v>
      </c>
      <c r="H25" s="403">
        <f>Banks!H39</f>
        <v>57539.564333254246</v>
      </c>
      <c r="I25" s="403">
        <f>Banks!I39</f>
        <v>69800.161580906715</v>
      </c>
      <c r="J25" s="403">
        <f>Banks!J39</f>
        <v>79315.948067762831</v>
      </c>
      <c r="K25" s="403">
        <f>Banks!K39</f>
        <v>70586.460910335663</v>
      </c>
      <c r="L25" s="403">
        <f>Banks!L39</f>
        <v>92855.489415586271</v>
      </c>
      <c r="M25" s="407">
        <f>Banks!M39</f>
        <v>90891.343669937502</v>
      </c>
      <c r="N25" s="403">
        <f>Banks!N39</f>
        <v>24842.314175975102</v>
      </c>
      <c r="O25" s="403">
        <f>Banks!O39</f>
        <v>26374.996668625816</v>
      </c>
      <c r="P25" s="403">
        <f>Banks!P39</f>
        <v>26138.654803143763</v>
      </c>
      <c r="Q25" s="403">
        <f>Banks!Q39</f>
        <v>24553.630694715328</v>
      </c>
      <c r="R25" s="407">
        <f>Banks!R39</f>
        <v>99919.482306804988</v>
      </c>
      <c r="S25" s="403">
        <f>Banks!S39</f>
        <v>31264.70528181551</v>
      </c>
      <c r="T25" s="403">
        <f>Banks!T39</f>
        <v>30601.324390563768</v>
      </c>
      <c r="U25" s="403">
        <f>Banks!U39</f>
        <v>32233.577613273104</v>
      </c>
      <c r="V25" s="403">
        <f>Banks!V39</f>
        <v>30531.725882080093</v>
      </c>
      <c r="W25" s="407">
        <f>Banks!W39</f>
        <v>120851.37025294638</v>
      </c>
      <c r="X25" s="403">
        <f>Banks!X39</f>
        <v>32644.030727519246</v>
      </c>
      <c r="Y25" s="403">
        <f>Banks!Y39</f>
        <v>34270.095637788749</v>
      </c>
      <c r="Z25" s="403">
        <f>Banks!Z39</f>
        <v>29902.523055095087</v>
      </c>
      <c r="AA25" s="403">
        <f>Banks!AA39</f>
        <v>29232.578819726394</v>
      </c>
      <c r="AB25" s="407">
        <f>Banks!AB39</f>
        <v>123914.94557005037</v>
      </c>
      <c r="AC25" s="407">
        <f>Banks!AC39</f>
        <v>121851.04329522485</v>
      </c>
      <c r="AD25" s="406"/>
      <c r="AE25" s="403">
        <f>Banks!AE39</f>
        <v>120851.37025294639</v>
      </c>
      <c r="AF25" s="404">
        <f>Banks!AF39</f>
        <v>124634.29895508771</v>
      </c>
      <c r="AG25" s="404">
        <f>Banks!AG39</f>
        <v>121648.90451576981</v>
      </c>
      <c r="AH25" s="405"/>
      <c r="AI25" s="402">
        <f t="shared" si="1"/>
        <v>5.8052189082444805E-3</v>
      </c>
      <c r="AJ25" s="402">
        <f t="shared" si="2"/>
        <v>-1.6589006871716716E-3</v>
      </c>
    </row>
    <row r="26" spans="1:36" s="171" customFormat="1" ht="12.75" customHeight="1" outlineLevel="1" collapsed="1">
      <c r="A26" s="286"/>
      <c r="B26" s="400" t="s">
        <v>19</v>
      </c>
      <c r="C26" s="179">
        <f t="shared" ref="C26:AC26" si="8">SUM(C23:C25)</f>
        <v>170179.47493931151</v>
      </c>
      <c r="D26" s="179">
        <f t="shared" si="8"/>
        <v>139328.44328330294</v>
      </c>
      <c r="E26" s="179">
        <f t="shared" si="8"/>
        <v>-23861.848911559104</v>
      </c>
      <c r="F26" s="179">
        <f t="shared" si="8"/>
        <v>51029.3232857357</v>
      </c>
      <c r="G26" s="179">
        <f t="shared" si="8"/>
        <v>119077.12412408015</v>
      </c>
      <c r="H26" s="179">
        <f t="shared" si="8"/>
        <v>119792.65155246263</v>
      </c>
      <c r="I26" s="179">
        <f t="shared" si="8"/>
        <v>145259.12749828838</v>
      </c>
      <c r="J26" s="179">
        <f t="shared" si="8"/>
        <v>173540.22680936637</v>
      </c>
      <c r="K26" s="398">
        <f t="shared" si="8"/>
        <v>170561.58333423157</v>
      </c>
      <c r="L26" s="398">
        <f t="shared" si="8"/>
        <v>187556.79955316463</v>
      </c>
      <c r="M26" s="399">
        <f t="shared" si="8"/>
        <v>186110.62845856033</v>
      </c>
      <c r="N26" s="398">
        <f t="shared" si="8"/>
        <v>51006.607597860428</v>
      </c>
      <c r="O26" s="398">
        <f t="shared" si="8"/>
        <v>52184.17941521309</v>
      </c>
      <c r="P26" s="398">
        <f t="shared" si="8"/>
        <v>46953.828459296157</v>
      </c>
      <c r="Q26" s="398">
        <f t="shared" si="8"/>
        <v>48321.424527975236</v>
      </c>
      <c r="R26" s="399">
        <f t="shared" si="8"/>
        <v>198068.35720782794</v>
      </c>
      <c r="S26" s="398">
        <f t="shared" si="8"/>
        <v>63982.111774329474</v>
      </c>
      <c r="T26" s="398">
        <f t="shared" si="8"/>
        <v>63550.17755238527</v>
      </c>
      <c r="U26" s="398">
        <f t="shared" si="8"/>
        <v>63901.765905352135</v>
      </c>
      <c r="V26" s="398">
        <f t="shared" si="8"/>
        <v>55406.512579295457</v>
      </c>
      <c r="W26" s="399">
        <f t="shared" si="8"/>
        <v>245487.97965137998</v>
      </c>
      <c r="X26" s="398">
        <f t="shared" si="8"/>
        <v>67389.428999895463</v>
      </c>
      <c r="Y26" s="398">
        <f t="shared" si="8"/>
        <v>67532.30370087651</v>
      </c>
      <c r="Z26" s="398">
        <f t="shared" si="8"/>
        <v>62021.476998671504</v>
      </c>
      <c r="AA26" s="398">
        <f t="shared" si="8"/>
        <v>60656.618175374111</v>
      </c>
      <c r="AB26" s="399">
        <f t="shared" si="8"/>
        <v>253222.57652383385</v>
      </c>
      <c r="AC26" s="399">
        <f t="shared" si="8"/>
        <v>253626.61849144846</v>
      </c>
      <c r="AD26" s="367"/>
      <c r="AE26" s="179">
        <f>SUM(AE23:AE25)</f>
        <v>245487.97965138001</v>
      </c>
      <c r="AF26" s="398">
        <f>SUM(AF23:AF25)</f>
        <v>255114.83800032281</v>
      </c>
      <c r="AG26" s="398">
        <f>SUM(AG23:AG25)</f>
        <v>254501.89758620458</v>
      </c>
      <c r="AI26" s="397">
        <f t="shared" si="1"/>
        <v>7.472720254510401E-3</v>
      </c>
      <c r="AJ26" s="397">
        <f t="shared" si="2"/>
        <v>3.4510537575362932E-3</v>
      </c>
    </row>
    <row r="27" spans="1:36" s="282" customFormat="1" ht="12.75" customHeight="1" outlineLevel="1">
      <c r="A27" s="455"/>
      <c r="B27" s="454" t="s">
        <v>20</v>
      </c>
      <c r="C27" s="332">
        <f>Energy!C39</f>
        <v>105729.36947443205</v>
      </c>
      <c r="D27" s="332">
        <f>Energy!D39</f>
        <v>108370.13598585073</v>
      </c>
      <c r="E27" s="332">
        <f>Energy!E39</f>
        <v>126529.71678448006</v>
      </c>
      <c r="F27" s="332">
        <f>Energy!F39</f>
        <v>52703.202441628797</v>
      </c>
      <c r="G27" s="332">
        <f>Energy!G39</f>
        <v>85937.751460206171</v>
      </c>
      <c r="H27" s="332">
        <f>Energy!H39</f>
        <v>124549.78864366126</v>
      </c>
      <c r="I27" s="332">
        <f>Energy!I39</f>
        <v>114692.8505509992</v>
      </c>
      <c r="J27" s="332">
        <f>Energy!J39</f>
        <v>104243.06534988043</v>
      </c>
      <c r="K27" s="334">
        <f>Energy!K39</f>
        <v>102328.65834705379</v>
      </c>
      <c r="L27" s="334">
        <f>Energy!L39</f>
        <v>41921.636911248439</v>
      </c>
      <c r="M27" s="333">
        <f>Energy!M39</f>
        <v>9858.5345003024322</v>
      </c>
      <c r="N27" s="334">
        <f>Energy!N39</f>
        <v>9470.822854993552</v>
      </c>
      <c r="O27" s="334">
        <f>Energy!O39</f>
        <v>8003.0428730712165</v>
      </c>
      <c r="P27" s="334">
        <f>Energy!P39</f>
        <v>10599.57661478736</v>
      </c>
      <c r="Q27" s="334">
        <f>Energy!Q39</f>
        <v>12988.406349686498</v>
      </c>
      <c r="R27" s="333">
        <f>Energy!R39</f>
        <v>38460.022736318286</v>
      </c>
      <c r="S27" s="334">
        <f>Energy!S39</f>
        <v>15673.629580861423</v>
      </c>
      <c r="T27" s="334">
        <f>Energy!T39</f>
        <v>16941.960343875238</v>
      </c>
      <c r="U27" s="334">
        <f>Energy!U39</f>
        <v>21786.516102741309</v>
      </c>
      <c r="V27" s="334">
        <f>Energy!V39</f>
        <v>22199.742238420458</v>
      </c>
      <c r="W27" s="333">
        <f>Energy!W39</f>
        <v>74447.624837537238</v>
      </c>
      <c r="X27" s="334">
        <f>Energy!X39</f>
        <v>9945.9122319397356</v>
      </c>
      <c r="Y27" s="334">
        <f>Energy!Y39</f>
        <v>16622.979636825828</v>
      </c>
      <c r="Z27" s="334">
        <f>Energy!Z39</f>
        <v>14176.044835229639</v>
      </c>
      <c r="AA27" s="334">
        <f>Energy!AA39</f>
        <v>14447.112982151641</v>
      </c>
      <c r="AB27" s="333">
        <f>Energy!AB39</f>
        <v>55546.419503812605</v>
      </c>
      <c r="AC27" s="333">
        <f>Energy!AC39</f>
        <v>67409.911732062887</v>
      </c>
      <c r="AD27" s="453"/>
      <c r="AE27" s="332">
        <f>Energy!AE39</f>
        <v>74447.624837537238</v>
      </c>
      <c r="AF27" s="334">
        <f>Energy!AF39</f>
        <v>54672.093119413395</v>
      </c>
      <c r="AG27" s="334">
        <f>Energy!AG39</f>
        <v>65765.676982142657</v>
      </c>
      <c r="AI27" s="452">
        <f t="shared" si="1"/>
        <v>-1.5740463421574757E-2</v>
      </c>
      <c r="AJ27" s="452">
        <f t="shared" si="2"/>
        <v>-2.4391587344835042E-2</v>
      </c>
    </row>
    <row r="28" spans="1:36" s="410" customFormat="1" ht="12.75" hidden="1" customHeight="1" outlineLevel="2">
      <c r="A28" s="416"/>
      <c r="B28" s="415" t="s">
        <v>69</v>
      </c>
      <c r="C28" s="354">
        <f>'M&amp;E'!C39</f>
        <v>12224.86706987847</v>
      </c>
      <c r="D28" s="354">
        <f>'M&amp;E'!D39</f>
        <v>17625.675215998424</v>
      </c>
      <c r="E28" s="354">
        <f>'M&amp;E'!E39</f>
        <v>14783.12341387686</v>
      </c>
      <c r="F28" s="354">
        <f>'M&amp;E'!F39</f>
        <v>16221.352813453732</v>
      </c>
      <c r="G28" s="354">
        <f>'M&amp;E'!G39</f>
        <v>22560.909694636041</v>
      </c>
      <c r="H28" s="354">
        <f>'M&amp;E'!H39</f>
        <v>27618.090695571365</v>
      </c>
      <c r="I28" s="354">
        <f>'M&amp;E'!I39</f>
        <v>30723.784618355152</v>
      </c>
      <c r="J28" s="354">
        <f>'M&amp;E'!J39</f>
        <v>37131.908779211553</v>
      </c>
      <c r="K28" s="354">
        <f>'M&amp;E'!K39</f>
        <v>44816.413761485557</v>
      </c>
      <c r="L28" s="354">
        <f>'M&amp;E'!L39</f>
        <v>49496.636611779119</v>
      </c>
      <c r="M28" s="414">
        <f>'M&amp;E'!M39</f>
        <v>60341.427383708957</v>
      </c>
      <c r="N28" s="354">
        <f>'M&amp;E'!N39</f>
        <v>15817.035263880107</v>
      </c>
      <c r="O28" s="354">
        <f>'M&amp;E'!O39</f>
        <v>13648.334158923162</v>
      </c>
      <c r="P28" s="354">
        <f>'M&amp;E'!P39</f>
        <v>17296.38790787134</v>
      </c>
      <c r="Q28" s="354">
        <f>'M&amp;E'!Q39</f>
        <v>20333.681095243333</v>
      </c>
      <c r="R28" s="414">
        <f>'M&amp;E'!R39</f>
        <v>64529.294894238184</v>
      </c>
      <c r="S28" s="354">
        <f>'M&amp;E'!S39</f>
        <v>21403.340877286071</v>
      </c>
      <c r="T28" s="354">
        <f>'M&amp;E'!T39</f>
        <v>21146.442486599615</v>
      </c>
      <c r="U28" s="354">
        <f>'M&amp;E'!U39</f>
        <v>21670.361054218109</v>
      </c>
      <c r="V28" s="354">
        <f>'M&amp;E'!V39</f>
        <v>24012.244279405157</v>
      </c>
      <c r="W28" s="414">
        <f>'M&amp;E'!W39</f>
        <v>83887.017099596356</v>
      </c>
      <c r="X28" s="354">
        <f>'M&amp;E'!X39</f>
        <v>20389.659597608981</v>
      </c>
      <c r="Y28" s="354">
        <f>'M&amp;E'!Y39</f>
        <v>20065.304384679359</v>
      </c>
      <c r="Z28" s="354">
        <f>'M&amp;E'!Z39</f>
        <v>19302.380513924883</v>
      </c>
      <c r="AA28" s="354">
        <f>'M&amp;E'!AA39</f>
        <v>24635.931472393073</v>
      </c>
      <c r="AB28" s="414">
        <f>'M&amp;E'!AB39</f>
        <v>84427.187434874373</v>
      </c>
      <c r="AC28" s="414">
        <f>'M&amp;E'!AC39</f>
        <v>98440.67949681569</v>
      </c>
      <c r="AD28" s="413"/>
      <c r="AE28" s="354">
        <f>'M&amp;E'!AE39</f>
        <v>83887.017099596356</v>
      </c>
      <c r="AF28" s="412">
        <f>'M&amp;E'!AF39</f>
        <v>86438.889548485604</v>
      </c>
      <c r="AG28" s="412">
        <f>'M&amp;E'!AG39</f>
        <v>100496.49082293482</v>
      </c>
      <c r="AH28" s="311"/>
      <c r="AI28" s="411">
        <f t="shared" si="1"/>
        <v>2.3827657591495965E-2</v>
      </c>
      <c r="AJ28" s="411">
        <f t="shared" si="2"/>
        <v>2.0883757981227991E-2</v>
      </c>
    </row>
    <row r="29" spans="1:36" s="401" customFormat="1" ht="12.75" hidden="1" customHeight="1" outlineLevel="2">
      <c r="A29" s="409"/>
      <c r="B29" s="408" t="s">
        <v>68</v>
      </c>
      <c r="C29" s="403">
        <f>Teleco!C39</f>
        <v>16747.802324159304</v>
      </c>
      <c r="D29" s="403">
        <f>Teleco!D39</f>
        <v>24261.367644665719</v>
      </c>
      <c r="E29" s="403">
        <f>Teleco!E39</f>
        <v>24399.426924174069</v>
      </c>
      <c r="F29" s="403">
        <f>Teleco!F39</f>
        <v>20182.36538380805</v>
      </c>
      <c r="G29" s="403">
        <f>Teleco!G39</f>
        <v>21178.531191784881</v>
      </c>
      <c r="H29" s="403">
        <f>Teleco!H39</f>
        <v>20743.902313925104</v>
      </c>
      <c r="I29" s="403">
        <f>Teleco!I39</f>
        <v>22225.178012761258</v>
      </c>
      <c r="J29" s="403">
        <f>Teleco!J39</f>
        <v>22604.752288318363</v>
      </c>
      <c r="K29" s="403">
        <f>Teleco!K39</f>
        <v>28017.027736316406</v>
      </c>
      <c r="L29" s="403">
        <f>Teleco!L39</f>
        <v>33080.331246714763</v>
      </c>
      <c r="M29" s="407">
        <f>Teleco!M39</f>
        <v>35042.643561891862</v>
      </c>
      <c r="N29" s="403">
        <f>Teleco!N39</f>
        <v>7960.5989066225447</v>
      </c>
      <c r="O29" s="403">
        <f>Teleco!O39</f>
        <v>8237.9251356499899</v>
      </c>
      <c r="P29" s="403">
        <f>Teleco!P39</f>
        <v>7529.1218917120941</v>
      </c>
      <c r="Q29" s="403">
        <f>Teleco!Q39</f>
        <v>22725.972432726732</v>
      </c>
      <c r="R29" s="407">
        <f>Teleco!R39</f>
        <v>35737.831968986342</v>
      </c>
      <c r="S29" s="403">
        <f>Teleco!S39</f>
        <v>10014.157655511868</v>
      </c>
      <c r="T29" s="403">
        <f>Teleco!T39</f>
        <v>10326.882204540634</v>
      </c>
      <c r="U29" s="403">
        <f>Teleco!U39</f>
        <v>10302.766915826283</v>
      </c>
      <c r="V29" s="403">
        <f>Teleco!V39</f>
        <v>10308.475419189643</v>
      </c>
      <c r="W29" s="407">
        <f>Teleco!W39</f>
        <v>45491.138559047627</v>
      </c>
      <c r="X29" s="403">
        <f>Teleco!X39</f>
        <v>9677.0082550327461</v>
      </c>
      <c r="Y29" s="403">
        <f>Teleco!Y39</f>
        <v>9888.9669325302748</v>
      </c>
      <c r="Z29" s="403">
        <f>Teleco!Z39</f>
        <v>9738.6995013631768</v>
      </c>
      <c r="AA29" s="403">
        <f>Teleco!AA39</f>
        <v>11709.232787370122</v>
      </c>
      <c r="AB29" s="407">
        <f>Teleco!AB39</f>
        <v>48171.81365821349</v>
      </c>
      <c r="AC29" s="407">
        <f>Teleco!AC39</f>
        <v>49275.136485911142</v>
      </c>
      <c r="AD29" s="406"/>
      <c r="AE29" s="403">
        <f>Teleco!AE39</f>
        <v>45491.138559047627</v>
      </c>
      <c r="AF29" s="404">
        <f>Teleco!AF39</f>
        <v>48552.130734626779</v>
      </c>
      <c r="AG29" s="404">
        <f>Teleco!AG39</f>
        <v>49159.923506640756</v>
      </c>
      <c r="AH29" s="405"/>
      <c r="AI29" s="402">
        <f t="shared" si="1"/>
        <v>7.895012612805008E-3</v>
      </c>
      <c r="AJ29" s="402">
        <f t="shared" si="2"/>
        <v>-2.3381564717396275E-3</v>
      </c>
    </row>
    <row r="30" spans="1:36" s="171" customFormat="1" ht="12.75" customHeight="1" outlineLevel="1" collapsed="1">
      <c r="A30" s="286"/>
      <c r="B30" s="400" t="s">
        <v>13</v>
      </c>
      <c r="C30" s="179">
        <f t="shared" ref="C30:AC30" si="9">SUM(C28:C29)</f>
        <v>28972.669394037774</v>
      </c>
      <c r="D30" s="179">
        <f t="shared" si="9"/>
        <v>41887.042860664144</v>
      </c>
      <c r="E30" s="179">
        <f t="shared" si="9"/>
        <v>39182.550338050933</v>
      </c>
      <c r="F30" s="179">
        <f t="shared" si="9"/>
        <v>36403.718197261784</v>
      </c>
      <c r="G30" s="179">
        <f t="shared" si="9"/>
        <v>43739.440886420925</v>
      </c>
      <c r="H30" s="179">
        <f t="shared" si="9"/>
        <v>48361.993009496466</v>
      </c>
      <c r="I30" s="179">
        <f t="shared" si="9"/>
        <v>52948.96263111641</v>
      </c>
      <c r="J30" s="179">
        <f t="shared" si="9"/>
        <v>59736.661067529916</v>
      </c>
      <c r="K30" s="398">
        <f t="shared" si="9"/>
        <v>72833.441497801963</v>
      </c>
      <c r="L30" s="398">
        <f t="shared" si="9"/>
        <v>82576.967858493881</v>
      </c>
      <c r="M30" s="399">
        <f t="shared" si="9"/>
        <v>95384.070945600819</v>
      </c>
      <c r="N30" s="398">
        <f t="shared" si="9"/>
        <v>23777.63417050265</v>
      </c>
      <c r="O30" s="398">
        <f t="shared" si="9"/>
        <v>21886.259294573152</v>
      </c>
      <c r="P30" s="398">
        <f t="shared" si="9"/>
        <v>24825.509799583433</v>
      </c>
      <c r="Q30" s="398">
        <f t="shared" si="9"/>
        <v>43059.653527970062</v>
      </c>
      <c r="R30" s="399">
        <f t="shared" si="9"/>
        <v>100267.12686322452</v>
      </c>
      <c r="S30" s="398">
        <f t="shared" si="9"/>
        <v>31417.498532797938</v>
      </c>
      <c r="T30" s="398">
        <f t="shared" si="9"/>
        <v>31473.324691140249</v>
      </c>
      <c r="U30" s="398">
        <f t="shared" si="9"/>
        <v>31973.127970044392</v>
      </c>
      <c r="V30" s="398">
        <f t="shared" si="9"/>
        <v>34320.719698594796</v>
      </c>
      <c r="W30" s="399">
        <f t="shared" si="9"/>
        <v>129378.15565864398</v>
      </c>
      <c r="X30" s="398">
        <f t="shared" si="9"/>
        <v>30066.667852641727</v>
      </c>
      <c r="Y30" s="398">
        <f t="shared" si="9"/>
        <v>29954.271317209634</v>
      </c>
      <c r="Z30" s="398">
        <f t="shared" si="9"/>
        <v>29041.080015288062</v>
      </c>
      <c r="AA30" s="398">
        <f t="shared" si="9"/>
        <v>36345.164259763194</v>
      </c>
      <c r="AB30" s="399">
        <f t="shared" si="9"/>
        <v>132599.00109308786</v>
      </c>
      <c r="AC30" s="399">
        <f t="shared" si="9"/>
        <v>147715.81598272684</v>
      </c>
      <c r="AD30" s="367"/>
      <c r="AE30" s="179">
        <f>SUM(AE28:AE29)</f>
        <v>129378.15565864398</v>
      </c>
      <c r="AF30" s="398">
        <f>SUM(AF28:AF29)</f>
        <v>134991.02028311239</v>
      </c>
      <c r="AG30" s="398">
        <f>SUM(AG28:AG29)</f>
        <v>149656.41432957558</v>
      </c>
      <c r="AI30" s="397">
        <f t="shared" si="1"/>
        <v>1.8039496303183133E-2</v>
      </c>
      <c r="AJ30" s="397">
        <f t="shared" si="2"/>
        <v>1.3137376887764507E-2</v>
      </c>
    </row>
    <row r="31" spans="1:36" s="258" customFormat="1" ht="12.75" customHeight="1" outlineLevel="1">
      <c r="A31" s="291"/>
      <c r="B31" s="454" t="s">
        <v>15</v>
      </c>
      <c r="C31" s="332">
        <f>Materials!C39</f>
        <v>14941.642025772377</v>
      </c>
      <c r="D31" s="332">
        <f>Materials!D39</f>
        <v>15702.507393484277</v>
      </c>
      <c r="E31" s="332">
        <f>Materials!E39</f>
        <v>15141.31468915113</v>
      </c>
      <c r="F31" s="332">
        <f>Materials!F39</f>
        <v>10711.180842666961</v>
      </c>
      <c r="G31" s="332">
        <f>Materials!G39</f>
        <v>19570.08423277377</v>
      </c>
      <c r="H31" s="332">
        <f>Materials!H39</f>
        <v>25117.059894792459</v>
      </c>
      <c r="I31" s="332">
        <f>Materials!I39</f>
        <v>23993.984958248187</v>
      </c>
      <c r="J31" s="332">
        <f>Materials!J39</f>
        <v>24911.800790812093</v>
      </c>
      <c r="K31" s="334">
        <f>Materials!K39</f>
        <v>26300.021222788153</v>
      </c>
      <c r="L31" s="334">
        <f>Materials!L39</f>
        <v>25352.998559425247</v>
      </c>
      <c r="M31" s="333">
        <f>Materials!M39</f>
        <v>24182.847354634305</v>
      </c>
      <c r="N31" s="334">
        <f>Materials!N39</f>
        <v>4959.920400487008</v>
      </c>
      <c r="O31" s="334">
        <f>Materials!O39</f>
        <v>6110.7042547060628</v>
      </c>
      <c r="P31" s="334">
        <f>Materials!P39</f>
        <v>6777.9932608642703</v>
      </c>
      <c r="Q31" s="334">
        <f>Materials!Q39</f>
        <v>7422.4595707441877</v>
      </c>
      <c r="R31" s="333">
        <f>Materials!R39</f>
        <v>24118.701981046215</v>
      </c>
      <c r="S31" s="334">
        <f>Materials!S39</f>
        <v>8408.5505367309088</v>
      </c>
      <c r="T31" s="334">
        <f>Materials!T39</f>
        <v>10000.073228237088</v>
      </c>
      <c r="U31" s="334">
        <f>Materials!U39</f>
        <v>8590.3356300612813</v>
      </c>
      <c r="V31" s="334">
        <f>Materials!V39</f>
        <v>8427.7538827537592</v>
      </c>
      <c r="W31" s="333">
        <f>Materials!W39</f>
        <v>37047.083247188835</v>
      </c>
      <c r="X31" s="334">
        <f>Materials!X39</f>
        <v>8014.810007871346</v>
      </c>
      <c r="Y31" s="334">
        <f>Materials!Y39</f>
        <v>9412.9526271296963</v>
      </c>
      <c r="Z31" s="334">
        <f>Materials!Z39</f>
        <v>10056.253410262181</v>
      </c>
      <c r="AA31" s="334">
        <f>Materials!AA39</f>
        <v>8116.3735677443792</v>
      </c>
      <c r="AB31" s="333">
        <f>Materials!AB39</f>
        <v>34394.091060135623</v>
      </c>
      <c r="AC31" s="333">
        <f>Materials!AC39</f>
        <v>38930.47623599432</v>
      </c>
      <c r="AD31" s="453"/>
      <c r="AE31" s="332">
        <f>Materials!AE39</f>
        <v>37047.083247188835</v>
      </c>
      <c r="AF31" s="334">
        <f>Materials!AF39</f>
        <v>34226.431517152487</v>
      </c>
      <c r="AG31" s="334">
        <f>Materials!AG39</f>
        <v>37214.688042164555</v>
      </c>
      <c r="AH31" s="238"/>
      <c r="AI31" s="452">
        <f t="shared" si="1"/>
        <v>-4.8746612518411059E-3</v>
      </c>
      <c r="AJ31" s="452">
        <f t="shared" si="2"/>
        <v>-4.4073136517230216E-2</v>
      </c>
    </row>
    <row r="32" spans="1:36" s="258" customFormat="1" ht="13.5" outlineLevel="1">
      <c r="A32" s="291"/>
      <c r="B32" s="454" t="s">
        <v>12</v>
      </c>
      <c r="C32" s="332">
        <f>Utilities!C39</f>
        <v>22157.996728835558</v>
      </c>
      <c r="D32" s="332">
        <f>Utilities!D39</f>
        <v>23552.389430175164</v>
      </c>
      <c r="E32" s="332">
        <f>Utilities!E39</f>
        <v>25624.234378055236</v>
      </c>
      <c r="F32" s="332">
        <f>Utilities!F39</f>
        <v>24800.644138553704</v>
      </c>
      <c r="G32" s="332">
        <f>Utilities!G39</f>
        <v>25735.06052215974</v>
      </c>
      <c r="H32" s="332">
        <f>Utilities!H39</f>
        <v>27478.59364871656</v>
      </c>
      <c r="I32" s="332">
        <f>Utilities!I39</f>
        <v>27874.243902998744</v>
      </c>
      <c r="J32" s="332">
        <f>Utilities!J39</f>
        <v>28628.248324674689</v>
      </c>
      <c r="K32" s="334">
        <f>Utilities!K39</f>
        <v>30817.493678565905</v>
      </c>
      <c r="L32" s="334">
        <f>Utilities!L39</f>
        <v>31696.580426949</v>
      </c>
      <c r="M32" s="333">
        <f>Utilities!M39</f>
        <v>33843.159687274405</v>
      </c>
      <c r="N32" s="334">
        <f>Utilities!N39</f>
        <v>8819.0575817814097</v>
      </c>
      <c r="O32" s="334">
        <f>Utilities!O39</f>
        <v>7628.8345654407067</v>
      </c>
      <c r="P32" s="334">
        <f>Utilities!P39</f>
        <v>10590.816427074697</v>
      </c>
      <c r="Q32" s="334">
        <f>Utilities!Q39</f>
        <v>5977.3996358272834</v>
      </c>
      <c r="R32" s="333">
        <f>Utilities!R39</f>
        <v>35551.573825808438</v>
      </c>
      <c r="S32" s="334">
        <f>Utilities!S39</f>
        <v>11114.664006819487</v>
      </c>
      <c r="T32" s="334">
        <f>Utilities!T39</f>
        <v>8985.4087165001511</v>
      </c>
      <c r="U32" s="334">
        <f>Utilities!U39</f>
        <v>12020.030589858752</v>
      </c>
      <c r="V32" s="334">
        <f>Utilities!V39</f>
        <v>6900.5535114013919</v>
      </c>
      <c r="W32" s="333">
        <f>Utilities!W39</f>
        <v>39104.543860338606</v>
      </c>
      <c r="X32" s="334">
        <f>Utilities!X39</f>
        <v>10851.432786507539</v>
      </c>
      <c r="Y32" s="334">
        <f>Utilities!Y39</f>
        <v>8829.9221506055019</v>
      </c>
      <c r="Z32" s="334">
        <f>Utilities!Z39</f>
        <v>13626.407172746978</v>
      </c>
      <c r="AA32" s="334">
        <f>Utilities!AA39</f>
        <v>8277.8124347567173</v>
      </c>
      <c r="AB32" s="333">
        <f>Utilities!AB39</f>
        <v>42193.994100391938</v>
      </c>
      <c r="AC32" s="333">
        <f>Utilities!AC39</f>
        <v>44712.690578082016</v>
      </c>
      <c r="AD32" s="453"/>
      <c r="AE32" s="332">
        <f>Utilities!AE39</f>
        <v>39104.543860338606</v>
      </c>
      <c r="AF32" s="334">
        <f>Utilities!AF39</f>
        <v>42209.995544278987</v>
      </c>
      <c r="AG32" s="334">
        <f>Utilities!AG39</f>
        <v>44825.152060224493</v>
      </c>
      <c r="AH32" s="312"/>
      <c r="AI32" s="452">
        <f t="shared" si="1"/>
        <v>3.7923510746518119E-4</v>
      </c>
      <c r="AJ32" s="452">
        <f t="shared" si="2"/>
        <v>2.515202746434797E-3</v>
      </c>
    </row>
    <row r="33" spans="1:36" s="258" customFormat="1" ht="12.75" customHeight="1" outlineLevel="1">
      <c r="A33" s="291"/>
      <c r="B33" s="454" t="s">
        <v>14</v>
      </c>
      <c r="C33" s="332">
        <f>'Real Estate'!C47</f>
        <v>8342.5234128110678</v>
      </c>
      <c r="D33" s="332">
        <f>'Real Estate'!D47</f>
        <v>10542.088336367242</v>
      </c>
      <c r="E33" s="332">
        <f>'Real Estate'!E47</f>
        <v>9656.2922411332092</v>
      </c>
      <c r="F33" s="332">
        <f>'Real Estate'!F47</f>
        <v>8942.7637195036823</v>
      </c>
      <c r="G33" s="332">
        <f>'Real Estate'!G47</f>
        <v>10335.936536735206</v>
      </c>
      <c r="H33" s="332">
        <f>'Real Estate'!H47</f>
        <v>14753.76413069461</v>
      </c>
      <c r="I33" s="332">
        <f>'Real Estate'!I47</f>
        <v>17857.159323168329</v>
      </c>
      <c r="J33" s="332">
        <f>'Real Estate'!J47</f>
        <v>20558.712423329027</v>
      </c>
      <c r="K33" s="334">
        <f>'Real Estate'!K47</f>
        <v>24279.175576227393</v>
      </c>
      <c r="L33" s="334">
        <f>'Real Estate'!L47</f>
        <v>27299.612464763795</v>
      </c>
      <c r="M33" s="333">
        <f>'Real Estate'!M47</f>
        <v>30314.189169986759</v>
      </c>
      <c r="N33" s="334">
        <f>'Real Estate'!N47</f>
        <v>7804.7332109737454</v>
      </c>
      <c r="O33" s="334">
        <f>'Real Estate'!O47</f>
        <v>8176.4114863931554</v>
      </c>
      <c r="P33" s="334">
        <f>'Real Estate'!P47</f>
        <v>8360.4698712308746</v>
      </c>
      <c r="Q33" s="334">
        <f>'Real Estate'!Q47</f>
        <v>8438.8306536064756</v>
      </c>
      <c r="R33" s="333">
        <f>'Real Estate'!R47</f>
        <v>33364.062796562153</v>
      </c>
      <c r="S33" s="334">
        <f>'Real Estate'!S47</f>
        <v>8630.9508268368809</v>
      </c>
      <c r="T33" s="334">
        <f>'Real Estate'!T47</f>
        <v>9079.1268446876547</v>
      </c>
      <c r="U33" s="334">
        <f>'Real Estate'!U47</f>
        <v>9029.4574682558614</v>
      </c>
      <c r="V33" s="334">
        <f>'Real Estate'!V47</f>
        <v>9435.3931451204371</v>
      </c>
      <c r="W33" s="333">
        <f>'Real Estate'!W47</f>
        <v>36227.196894204091</v>
      </c>
      <c r="X33" s="334">
        <f>'Real Estate'!X47</f>
        <v>9112.7341772922737</v>
      </c>
      <c r="Y33" s="334">
        <f>'Real Estate'!Y47</f>
        <v>9368.2653697739988</v>
      </c>
      <c r="Z33" s="334">
        <f>'Real Estate'!Z47</f>
        <v>9500.8463625514833</v>
      </c>
      <c r="AA33" s="334">
        <f>'Real Estate'!AA47</f>
        <v>9484.726631649286</v>
      </c>
      <c r="AB33" s="333">
        <f>'Real Estate'!AB47</f>
        <v>37521.33890783487</v>
      </c>
      <c r="AC33" s="333">
        <f>'Real Estate'!AC47</f>
        <v>39661.26380291368</v>
      </c>
      <c r="AD33" s="453"/>
      <c r="AE33" s="332">
        <f>'Real Estate'!AE47</f>
        <v>36227.196894204091</v>
      </c>
      <c r="AF33" s="334">
        <f>'Real Estate'!AF47</f>
        <v>37558.581642579491</v>
      </c>
      <c r="AG33" s="334">
        <f>'Real Estate'!AG47</f>
        <v>39755.169820367308</v>
      </c>
      <c r="AI33" s="452">
        <f t="shared" si="1"/>
        <v>9.9257478087610984E-4</v>
      </c>
      <c r="AJ33" s="452">
        <f t="shared" si="2"/>
        <v>2.3677010878995208E-3</v>
      </c>
    </row>
    <row r="34" spans="1:36" s="171" customFormat="1" ht="12.75" customHeight="1">
      <c r="A34" s="286"/>
      <c r="B34" s="396" t="s">
        <v>92</v>
      </c>
      <c r="C34" s="176">
        <f t="shared" ref="C34:AC34" si="10">+C6+C9+C14+C18+C22+C26+C27+C30+C31+C32+C33</f>
        <v>658062.30931908474</v>
      </c>
      <c r="D34" s="176">
        <f t="shared" si="10"/>
        <v>667472.90310298372</v>
      </c>
      <c r="E34" s="176">
        <f t="shared" si="10"/>
        <v>509291.03814583202</v>
      </c>
      <c r="F34" s="176">
        <f t="shared" si="10"/>
        <v>510158.552013968</v>
      </c>
      <c r="G34" s="176">
        <f t="shared" si="10"/>
        <v>727865.45437974844</v>
      </c>
      <c r="H34" s="176">
        <f t="shared" si="10"/>
        <v>841379.46548139292</v>
      </c>
      <c r="I34" s="176">
        <f t="shared" si="10"/>
        <v>887360.38723113982</v>
      </c>
      <c r="J34" s="176">
        <f t="shared" si="10"/>
        <v>934729.98533936497</v>
      </c>
      <c r="K34" s="393">
        <f t="shared" si="10"/>
        <v>999960.48422746314</v>
      </c>
      <c r="L34" s="393">
        <f t="shared" si="10"/>
        <v>1004342.8090298682</v>
      </c>
      <c r="M34" s="395">
        <f t="shared" si="10"/>
        <v>1010734.5487248538</v>
      </c>
      <c r="N34" s="393">
        <f t="shared" si="10"/>
        <v>257888.51631002317</v>
      </c>
      <c r="O34" s="393">
        <f t="shared" si="10"/>
        <v>270557.35992650589</v>
      </c>
      <c r="P34" s="393">
        <f t="shared" si="10"/>
        <v>281905.76592299546</v>
      </c>
      <c r="Q34" s="393">
        <f t="shared" si="10"/>
        <v>312755.65192634455</v>
      </c>
      <c r="R34" s="395">
        <f t="shared" si="10"/>
        <v>1120104.1006757715</v>
      </c>
      <c r="S34" s="393">
        <f t="shared" si="10"/>
        <v>324285.18360012025</v>
      </c>
      <c r="T34" s="393">
        <f t="shared" si="10"/>
        <v>335856.45820053027</v>
      </c>
      <c r="U34" s="393">
        <f t="shared" si="10"/>
        <v>354463.20822583686</v>
      </c>
      <c r="V34" s="393">
        <f t="shared" si="10"/>
        <v>338572.00795005489</v>
      </c>
      <c r="W34" s="395">
        <f t="shared" si="10"/>
        <v>1359420.0905976754</v>
      </c>
      <c r="X34" s="393">
        <f t="shared" si="10"/>
        <v>322208.14964808809</v>
      </c>
      <c r="Y34" s="393">
        <f t="shared" si="10"/>
        <v>340387.8701086397</v>
      </c>
      <c r="Z34" s="393">
        <f t="shared" si="10"/>
        <v>345738.0225917385</v>
      </c>
      <c r="AA34" s="393">
        <f t="shared" si="10"/>
        <v>340858.51130472065</v>
      </c>
      <c r="AB34" s="395">
        <f t="shared" si="10"/>
        <v>1361366.9359301794</v>
      </c>
      <c r="AC34" s="395">
        <f t="shared" si="10"/>
        <v>1468201.6996232036</v>
      </c>
      <c r="AD34" s="394"/>
      <c r="AE34" s="176">
        <f>+AE6+AE9+AE14+AE18+AE22+AE26+AE27+AE30+AE31+AE32+AE33</f>
        <v>1359420.0905976754</v>
      </c>
      <c r="AF34" s="393">
        <f>+AF6+AF9+AF14+AF18+AF22+AF26+AF27+AF30+AF31+AF32+AF33</f>
        <v>1373300.9719093284</v>
      </c>
      <c r="AG34" s="393">
        <f>+AG6+AG9+AG14+AG18+AG22+AG26+AG27+AG30+AG31+AG32+AG33</f>
        <v>1469651.4412571513</v>
      </c>
      <c r="AH34" s="168"/>
      <c r="AI34" s="392">
        <f t="shared" si="1"/>
        <v>8.7662155324750302E-3</v>
      </c>
      <c r="AJ34" s="392">
        <f t="shared" si="2"/>
        <v>9.8742675091556542E-4</v>
      </c>
    </row>
    <row r="35" spans="1:36" s="234" customFormat="1" ht="12.75" customHeight="1">
      <c r="A35" s="278"/>
      <c r="B35" s="391" t="s">
        <v>91</v>
      </c>
      <c r="C35" s="386"/>
      <c r="D35" s="384"/>
      <c r="E35" s="384"/>
      <c r="F35" s="384"/>
      <c r="G35" s="384"/>
      <c r="H35" s="384"/>
      <c r="I35" s="384"/>
      <c r="J35" s="384"/>
      <c r="K35" s="388"/>
      <c r="L35" s="388"/>
      <c r="M35" s="390"/>
      <c r="N35" s="388"/>
      <c r="O35" s="388"/>
      <c r="P35" s="388"/>
      <c r="Q35" s="388"/>
      <c r="R35" s="390"/>
      <c r="S35" s="388"/>
      <c r="T35" s="388"/>
      <c r="U35" s="388"/>
      <c r="V35" s="388"/>
      <c r="W35" s="390"/>
      <c r="X35" s="388"/>
      <c r="Y35" s="388"/>
      <c r="Z35" s="388"/>
      <c r="AA35" s="388"/>
      <c r="AB35" s="390"/>
      <c r="AC35" s="390"/>
      <c r="AD35" s="389"/>
      <c r="AE35" s="384"/>
      <c r="AF35" s="388"/>
      <c r="AG35" s="388"/>
      <c r="AH35" s="311"/>
    </row>
    <row r="36" spans="1:36" s="234" customFormat="1" ht="12.75" hidden="1" customHeight="1" outlineLevel="2">
      <c r="A36" s="278"/>
      <c r="B36" s="387" t="str">
        <f t="shared" ref="B36:B66" si="11">B3</f>
        <v>Software &amp; Services</v>
      </c>
      <c r="C36" s="386"/>
      <c r="D36" s="384">
        <f>Software!D41</f>
        <v>0.15004694998938528</v>
      </c>
      <c r="E36" s="384">
        <f>Software!E41</f>
        <v>0.13413937422239663</v>
      </c>
      <c r="F36" s="384">
        <f>Software!F41</f>
        <v>6.5871324852168511E-2</v>
      </c>
      <c r="G36" s="384">
        <f>Software!G41</f>
        <v>0.18304364826292985</v>
      </c>
      <c r="H36" s="384">
        <f>Software!H41</f>
        <v>0.12773633479122259</v>
      </c>
      <c r="I36" s="384">
        <f>Software!I41</f>
        <v>6.6500846458193763E-2</v>
      </c>
      <c r="J36" s="384">
        <f>Software!J41</f>
        <v>2.6990564256678562E-2</v>
      </c>
      <c r="K36" s="384">
        <f>Software!K41</f>
        <v>-6.8384296742300954E-3</v>
      </c>
      <c r="L36" s="384">
        <f>Software!L41</f>
        <v>2.3805983299237887E-2</v>
      </c>
      <c r="M36" s="385">
        <f>Software!M41</f>
        <v>5.6273229502294297E-2</v>
      </c>
      <c r="N36" s="384"/>
      <c r="O36" s="384"/>
      <c r="P36" s="384"/>
      <c r="Q36" s="384"/>
      <c r="R36" s="385">
        <f>Software!R41</f>
        <v>0.14812884233687518</v>
      </c>
      <c r="S36" s="451">
        <f>Software!S41</f>
        <v>0.29470168478468151</v>
      </c>
      <c r="T36" s="451">
        <f>Software!T41</f>
        <v>0.21040598730819071</v>
      </c>
      <c r="U36" s="451">
        <f>Software!U41</f>
        <v>0.24427237980174765</v>
      </c>
      <c r="V36" s="451">
        <f>Software!V41</f>
        <v>0.14983223487221187</v>
      </c>
      <c r="W36" s="450">
        <f>Software!W41</f>
        <v>0.19226747956257717</v>
      </c>
      <c r="X36" s="451">
        <f>Software!X41</f>
        <v>0.11763429606212372</v>
      </c>
      <c r="Y36" s="451">
        <f>Software!Y41</f>
        <v>0.13403960288526284</v>
      </c>
      <c r="Z36" s="451">
        <f>Software!Z41</f>
        <v>9.7660229556044253E-2</v>
      </c>
      <c r="AA36" s="451">
        <f>Software!AA41</f>
        <v>9.1076852620801674E-2</v>
      </c>
      <c r="AB36" s="450">
        <f>Software!AB41</f>
        <v>0.10553444523425592</v>
      </c>
      <c r="AC36" s="450">
        <f>Software!AC41</f>
        <v>0.11943965655934163</v>
      </c>
      <c r="AD36" s="349"/>
      <c r="AE36" s="384">
        <f t="shared" ref="AE36:AE67" si="12">INDEX(C36:AD36,1,MATCH(AE$2,$C$2:$AD$2,0))</f>
        <v>0.19226747956257717</v>
      </c>
      <c r="AF36" s="237">
        <f t="shared" ref="AF36:AG65" si="13">+AF3/AE3-1</f>
        <v>0.12309767141266303</v>
      </c>
      <c r="AG36" s="237">
        <f t="shared" si="13"/>
        <v>0.11860951268354558</v>
      </c>
      <c r="AH36" s="168"/>
    </row>
    <row r="37" spans="1:36" s="234" customFormat="1" ht="12.75" hidden="1" customHeight="1" outlineLevel="2">
      <c r="A37" s="278"/>
      <c r="B37" s="387" t="str">
        <f t="shared" si="11"/>
        <v>Semiconductors &amp; Semiconductor Equipment</v>
      </c>
      <c r="C37" s="386"/>
      <c r="D37" s="384">
        <f>Semis!D41</f>
        <v>3.2863912560244346E-2</v>
      </c>
      <c r="E37" s="384">
        <f>Semis!E41</f>
        <v>-0.33245605484444396</v>
      </c>
      <c r="F37" s="384">
        <f>Semis!F41</f>
        <v>-2.7833713604924704E-2</v>
      </c>
      <c r="G37" s="384">
        <f>Semis!G41</f>
        <v>1.4164287276141621</v>
      </c>
      <c r="H37" s="384">
        <f>Semis!H41</f>
        <v>6.6388574524976818E-2</v>
      </c>
      <c r="I37" s="384">
        <f>Semis!I41</f>
        <v>-0.13658538046006696</v>
      </c>
      <c r="J37" s="384">
        <f>Semis!J41</f>
        <v>0.10685560185214338</v>
      </c>
      <c r="K37" s="384">
        <f>Semis!K41</f>
        <v>0.28466863564378397</v>
      </c>
      <c r="L37" s="384">
        <f>Semis!L41</f>
        <v>-1.1212231349251311E-2</v>
      </c>
      <c r="M37" s="385">
        <f>Semis!M41</f>
        <v>0.1938291978078992</v>
      </c>
      <c r="N37" s="384"/>
      <c r="O37" s="384"/>
      <c r="P37" s="384"/>
      <c r="Q37" s="384"/>
      <c r="R37" s="385">
        <f>Semis!R41</f>
        <v>0.44890075344971225</v>
      </c>
      <c r="S37" s="451">
        <f>Semis!S41</f>
        <v>0.46442009645912674</v>
      </c>
      <c r="T37" s="451">
        <f>Semis!T41</f>
        <v>0.50764436956798931</v>
      </c>
      <c r="U37" s="451">
        <f>Semis!U41</f>
        <v>0.32848299678152593</v>
      </c>
      <c r="V37" s="451">
        <f>Semis!V41</f>
        <v>0.12396006948030069</v>
      </c>
      <c r="W37" s="450">
        <f>Semis!W41</f>
        <v>0.24537474986734198</v>
      </c>
      <c r="X37" s="451">
        <f>Semis!X41</f>
        <v>-0.21262915697018669</v>
      </c>
      <c r="Y37" s="451">
        <f>Semis!Y41</f>
        <v>-0.26184160054017425</v>
      </c>
      <c r="Z37" s="451">
        <f>Semis!Z41</f>
        <v>-0.2505355009136685</v>
      </c>
      <c r="AA37" s="451">
        <f>Semis!AA41</f>
        <v>-0.18452590045059702</v>
      </c>
      <c r="AB37" s="450">
        <f>Semis!AB41</f>
        <v>-0.14632919238488151</v>
      </c>
      <c r="AC37" s="450">
        <f>Semis!AC41</f>
        <v>2.9039099264140944E-2</v>
      </c>
      <c r="AD37" s="349"/>
      <c r="AE37" s="384">
        <f t="shared" si="12"/>
        <v>0.24537474986734198</v>
      </c>
      <c r="AF37" s="237">
        <f t="shared" si="13"/>
        <v>-0.14357406690920127</v>
      </c>
      <c r="AG37" s="237">
        <f t="shared" si="13"/>
        <v>2.5775813524913316E-2</v>
      </c>
      <c r="AH37" s="168"/>
    </row>
    <row r="38" spans="1:36" s="374" customFormat="1" ht="12.75" hidden="1" customHeight="1" outlineLevel="2">
      <c r="A38" s="382"/>
      <c r="B38" s="381" t="str">
        <f t="shared" si="11"/>
        <v>Technology Hardware &amp; Equipment</v>
      </c>
      <c r="C38" s="380"/>
      <c r="D38" s="377">
        <f>Hardware!D41</f>
        <v>0.19342895000382443</v>
      </c>
      <c r="E38" s="377">
        <f>Hardware!E41</f>
        <v>6.3637309171715506E-2</v>
      </c>
      <c r="F38" s="377">
        <f>Hardware!F41</f>
        <v>6.6134244064732117E-2</v>
      </c>
      <c r="G38" s="377">
        <f>Hardware!G41</f>
        <v>0.48217126258816401</v>
      </c>
      <c r="H38" s="377">
        <f>Hardware!H41</f>
        <v>0.27687767870023094</v>
      </c>
      <c r="I38" s="377">
        <f>Hardware!I41</f>
        <v>0.1595440665038832</v>
      </c>
      <c r="J38" s="377">
        <f>Hardware!J41</f>
        <v>-4.427150664831736E-2</v>
      </c>
      <c r="K38" s="377">
        <f>Hardware!K41</f>
        <v>6.8724462686840182E-2</v>
      </c>
      <c r="L38" s="377">
        <f>Hardware!L41</f>
        <v>6.0720589838625383E-2</v>
      </c>
      <c r="M38" s="379">
        <f>Hardware!M41</f>
        <v>-5.2587169569012993E-2</v>
      </c>
      <c r="N38" s="377"/>
      <c r="O38" s="377"/>
      <c r="P38" s="377"/>
      <c r="Q38" s="377"/>
      <c r="R38" s="379">
        <f>Hardware!R41</f>
        <v>9.7210432231246813E-2</v>
      </c>
      <c r="S38" s="449">
        <f>Hardware!S41</f>
        <v>0.21464769230577119</v>
      </c>
      <c r="T38" s="449">
        <f>Hardware!T41</f>
        <v>0.25862396567911494</v>
      </c>
      <c r="U38" s="449">
        <f>Hardware!U41</f>
        <v>0.20627497773894166</v>
      </c>
      <c r="V38" s="449">
        <f>Hardware!V41</f>
        <v>-5.2142927749752599E-2</v>
      </c>
      <c r="W38" s="448">
        <f>Hardware!W41</f>
        <v>8.6967948634172565E-2</v>
      </c>
      <c r="X38" s="449">
        <f>Hardware!X41</f>
        <v>-0.15503137508384202</v>
      </c>
      <c r="Y38" s="449">
        <f>Hardware!Y41</f>
        <v>-0.14407180388653107</v>
      </c>
      <c r="Z38" s="449">
        <f>Hardware!Z41</f>
        <v>-6.9702449012264189E-2</v>
      </c>
      <c r="AA38" s="449">
        <f>Hardware!AA41</f>
        <v>-1.8947520858658362E-2</v>
      </c>
      <c r="AB38" s="448">
        <f>Hardware!AB41</f>
        <v>-6.0049795985932297E-2</v>
      </c>
      <c r="AC38" s="448">
        <f>Hardware!AC41</f>
        <v>2.9023316075786676E-2</v>
      </c>
      <c r="AD38" s="378"/>
      <c r="AE38" s="377">
        <f t="shared" si="12"/>
        <v>8.6967948634172565E-2</v>
      </c>
      <c r="AF38" s="435">
        <f t="shared" si="13"/>
        <v>-4.6314513833139781E-2</v>
      </c>
      <c r="AG38" s="435">
        <f t="shared" si="13"/>
        <v>2.7818958506233171E-2</v>
      </c>
      <c r="AH38" s="375"/>
    </row>
    <row r="39" spans="1:36" s="364" customFormat="1" ht="12.75" customHeight="1" outlineLevel="1" collapsed="1">
      <c r="A39" s="372"/>
      <c r="B39" s="371" t="str">
        <f t="shared" si="11"/>
        <v>Information Technology</v>
      </c>
      <c r="C39" s="370"/>
      <c r="D39" s="366">
        <f>Tech!D41</f>
        <v>0.13849329040620795</v>
      </c>
      <c r="E39" s="366">
        <f>Tech!E41</f>
        <v>2.1229077398247975E-2</v>
      </c>
      <c r="F39" s="366">
        <f>Tech!F41</f>
        <v>5.4239475571552731E-2</v>
      </c>
      <c r="G39" s="366">
        <f>Tech!G41</f>
        <v>0.43282766726980326</v>
      </c>
      <c r="H39" s="366">
        <f>Tech!H41</f>
        <v>0.16984228425562042</v>
      </c>
      <c r="I39" s="366">
        <f>Tech!I41</f>
        <v>6.6869115258414658E-2</v>
      </c>
      <c r="J39" s="366">
        <f>Tech!J41</f>
        <v>7.8904009584439549E-3</v>
      </c>
      <c r="K39" s="369">
        <f>Tech!K41</f>
        <v>7.068773921516236E-2</v>
      </c>
      <c r="L39" s="369">
        <f>Tech!L41</f>
        <v>3.2268119305235876E-2</v>
      </c>
      <c r="M39" s="368">
        <f>Tech!M41</f>
        <v>3.3931925620725112E-2</v>
      </c>
      <c r="N39" s="369"/>
      <c r="O39" s="369"/>
      <c r="P39" s="369"/>
      <c r="Q39" s="369"/>
      <c r="R39" s="368">
        <f>Tech!R41</f>
        <v>0.19024592349286529</v>
      </c>
      <c r="S39" s="447">
        <f>Tech!S41</f>
        <v>0.30543515243396824</v>
      </c>
      <c r="T39" s="447">
        <f>Tech!T41</f>
        <v>0.30006091578103455</v>
      </c>
      <c r="U39" s="447">
        <f>Tech!U41</f>
        <v>0.25556465384390359</v>
      </c>
      <c r="V39" s="447">
        <f>Tech!V41</f>
        <v>6.0095840123788546E-2</v>
      </c>
      <c r="W39" s="446">
        <f>Tech!W41</f>
        <v>0.16724589115263799</v>
      </c>
      <c r="X39" s="447">
        <f>Tech!X41</f>
        <v>-6.5717785186119926E-2</v>
      </c>
      <c r="Y39" s="447">
        <f>Tech!Y41</f>
        <v>-6.7725732413812634E-2</v>
      </c>
      <c r="Z39" s="447">
        <f>Tech!Z41</f>
        <v>-6.2412383455907938E-2</v>
      </c>
      <c r="AA39" s="447">
        <f>Tech!AA41</f>
        <v>-1.7386000339536078E-2</v>
      </c>
      <c r="AB39" s="446">
        <f>Tech!AB41</f>
        <v>-1.8419622752653519E-2</v>
      </c>
      <c r="AC39" s="446">
        <f>Tech!AC41</f>
        <v>6.8895773295618357E-2</v>
      </c>
      <c r="AD39" s="367"/>
      <c r="AE39" s="366">
        <f t="shared" si="12"/>
        <v>0.16724589115263799</v>
      </c>
      <c r="AF39" s="373">
        <f t="shared" si="13"/>
        <v>-6.1378151481845666E-3</v>
      </c>
      <c r="AG39" s="373">
        <f t="shared" si="13"/>
        <v>6.7512792538685806E-2</v>
      </c>
      <c r="AH39" s="171"/>
    </row>
    <row r="40" spans="1:36" s="234" customFormat="1" ht="12.75" hidden="1" customHeight="1" outlineLevel="2">
      <c r="A40" s="278"/>
      <c r="B40" s="387" t="str">
        <f t="shared" si="11"/>
        <v>Health Care Equipment &amp; Services</v>
      </c>
      <c r="C40" s="386"/>
      <c r="D40" s="384">
        <f>'HC Equip &amp; Svcs'!D41</f>
        <v>0.15883802298221439</v>
      </c>
      <c r="E40" s="384">
        <f>'HC Equip &amp; Svcs'!E41</f>
        <v>2.940306140187432E-2</v>
      </c>
      <c r="F40" s="384">
        <f>'HC Equip &amp; Svcs'!F41</f>
        <v>9.0362890719567712E-2</v>
      </c>
      <c r="G40" s="384">
        <f>'HC Equip &amp; Svcs'!G41</f>
        <v>7.7915013587909865E-2</v>
      </c>
      <c r="H40" s="384">
        <f>'HC Equip &amp; Svcs'!H41</f>
        <v>9.1267223411195086E-2</v>
      </c>
      <c r="I40" s="384">
        <f>'HC Equip &amp; Svcs'!I41</f>
        <v>6.7456727634625402E-2</v>
      </c>
      <c r="J40" s="384">
        <f>'HC Equip &amp; Svcs'!J41</f>
        <v>-5.5744490194483909E-2</v>
      </c>
      <c r="K40" s="384">
        <f>'HC Equip &amp; Svcs'!K41</f>
        <v>8.2896784219861575E-2</v>
      </c>
      <c r="L40" s="384">
        <f>'HC Equip &amp; Svcs'!L41</f>
        <v>8.2522910395852911E-2</v>
      </c>
      <c r="M40" s="385">
        <f>'HC Equip &amp; Svcs'!M41</f>
        <v>0.11446266953532369</v>
      </c>
      <c r="N40" s="384"/>
      <c r="O40" s="384"/>
      <c r="P40" s="384"/>
      <c r="Q40" s="384"/>
      <c r="R40" s="385">
        <f>'HC Equip &amp; Svcs'!R41</f>
        <v>0.11703710257110633</v>
      </c>
      <c r="S40" s="451">
        <f>'HC Equip &amp; Svcs'!S41</f>
        <v>0.1992293793164992</v>
      </c>
      <c r="T40" s="451">
        <f>'HC Equip &amp; Svcs'!T41</f>
        <v>-6.3936642075582251E-2</v>
      </c>
      <c r="U40" s="451">
        <f>'HC Equip &amp; Svcs'!U41</f>
        <v>0.2027768692804941</v>
      </c>
      <c r="V40" s="451">
        <f>'HC Equip &amp; Svcs'!V41</f>
        <v>9.9086071165230827E-3</v>
      </c>
      <c r="W40" s="450">
        <f>'HC Equip &amp; Svcs'!W41</f>
        <v>0.18355761134659909</v>
      </c>
      <c r="X40" s="451">
        <f>'HC Equip &amp; Svcs'!X41</f>
        <v>0.13893982962829221</v>
      </c>
      <c r="Y40" s="451">
        <f>'HC Equip &amp; Svcs'!Y41</f>
        <v>0.48292162904231017</v>
      </c>
      <c r="Z40" s="451">
        <f>'HC Equip &amp; Svcs'!Z41</f>
        <v>0.13192528146794968</v>
      </c>
      <c r="AA40" s="451">
        <f>'HC Equip &amp; Svcs'!AA41</f>
        <v>0.368266489774149</v>
      </c>
      <c r="AB40" s="450">
        <f>'HC Equip &amp; Svcs'!AB41</f>
        <v>0.15417543278768719</v>
      </c>
      <c r="AC40" s="450">
        <f>'HC Equip &amp; Svcs'!AC41</f>
        <v>8.4767842633039381E-2</v>
      </c>
      <c r="AD40" s="349"/>
      <c r="AE40" s="384">
        <f t="shared" si="12"/>
        <v>0.18355761134659909</v>
      </c>
      <c r="AF40" s="237">
        <f t="shared" si="13"/>
        <v>0.17620526930585356</v>
      </c>
      <c r="AG40" s="237">
        <f t="shared" si="13"/>
        <v>8.036022362312889E-2</v>
      </c>
      <c r="AH40" s="168"/>
      <c r="AI40" s="364"/>
      <c r="AJ40" s="364"/>
    </row>
    <row r="41" spans="1:36" s="374" customFormat="1" ht="12.75" hidden="1" customHeight="1" outlineLevel="2">
      <c r="A41" s="382"/>
      <c r="B41" s="381" t="str">
        <f t="shared" si="11"/>
        <v>Pharmaceuticals Biotechnology &amp; Life Sciences</v>
      </c>
      <c r="C41" s="380"/>
      <c r="D41" s="377">
        <f>'Pharma, Biotech, LS'!D41</f>
        <v>0.11763993794844629</v>
      </c>
      <c r="E41" s="377">
        <f>'Pharma, Biotech, LS'!E41</f>
        <v>8.951530932225471E-2</v>
      </c>
      <c r="F41" s="377">
        <f>'Pharma, Biotech, LS'!F41</f>
        <v>-5.3286971965098573E-3</v>
      </c>
      <c r="G41" s="377">
        <f>'Pharma, Biotech, LS'!G41</f>
        <v>0.1793188841051272</v>
      </c>
      <c r="H41" s="377">
        <f>'Pharma, Biotech, LS'!H41</f>
        <v>5.5860726860981869E-2</v>
      </c>
      <c r="I41" s="377">
        <f>'Pharma, Biotech, LS'!I41</f>
        <v>-1.0333519981996719E-2</v>
      </c>
      <c r="J41" s="377">
        <f>'Pharma, Biotech, LS'!J41</f>
        <v>1.8949254665407755E-2</v>
      </c>
      <c r="K41" s="377">
        <f>'Pharma, Biotech, LS'!K41</f>
        <v>0.20245972403887036</v>
      </c>
      <c r="L41" s="377">
        <f>'Pharma, Biotech, LS'!L41</f>
        <v>0.15998819220946414</v>
      </c>
      <c r="M41" s="379">
        <f>'Pharma, Biotech, LS'!M41</f>
        <v>5.285952432363894E-2</v>
      </c>
      <c r="N41" s="377"/>
      <c r="O41" s="377"/>
      <c r="P41" s="377"/>
      <c r="Q41" s="377"/>
      <c r="R41" s="379">
        <f>'Pharma, Biotech, LS'!R41</f>
        <v>4.984758047797877E-2</v>
      </c>
      <c r="S41" s="449">
        <f>'Pharma, Biotech, LS'!S41</f>
        <v>0.12560945731348561</v>
      </c>
      <c r="T41" s="449">
        <f>'Pharma, Biotech, LS'!T41</f>
        <v>0.12322816381158197</v>
      </c>
      <c r="U41" s="449">
        <f>'Pharma, Biotech, LS'!U41</f>
        <v>0.1110304031876852</v>
      </c>
      <c r="V41" s="449">
        <f>'Pharma, Biotech, LS'!V41</f>
        <v>7.8028302963167651E-2</v>
      </c>
      <c r="W41" s="448">
        <f>'Pharma, Biotech, LS'!W41</f>
        <v>0.10945692345857738</v>
      </c>
      <c r="X41" s="449">
        <f>'Pharma, Biotech, LS'!X41</f>
        <v>5.5902918564715076E-2</v>
      </c>
      <c r="Y41" s="449">
        <f>'Pharma, Biotech, LS'!Y41</f>
        <v>8.7501792997882744E-2</v>
      </c>
      <c r="Z41" s="449">
        <f>'Pharma, Biotech, LS'!Z41</f>
        <v>4.7881494406307956E-2</v>
      </c>
      <c r="AA41" s="449">
        <f>'Pharma, Biotech, LS'!AA41</f>
        <v>1.8401557811765556E-2</v>
      </c>
      <c r="AB41" s="448">
        <f>'Pharma, Biotech, LS'!AB41</f>
        <v>5.3339455481569154E-2</v>
      </c>
      <c r="AC41" s="448">
        <f>'Pharma, Biotech, LS'!AC41</f>
        <v>9.2393271684742428E-2</v>
      </c>
      <c r="AD41" s="378"/>
      <c r="AE41" s="377">
        <f t="shared" si="12"/>
        <v>0.10945692345857738</v>
      </c>
      <c r="AF41" s="435">
        <f t="shared" si="13"/>
        <v>6.1075882822429373E-2</v>
      </c>
      <c r="AG41" s="435">
        <f t="shared" si="13"/>
        <v>8.6153922641876157E-2</v>
      </c>
      <c r="AH41" s="375"/>
      <c r="AI41" s="364"/>
      <c r="AJ41" s="364"/>
    </row>
    <row r="42" spans="1:36" s="364" customFormat="1" ht="12.75" customHeight="1" outlineLevel="1" collapsed="1">
      <c r="A42" s="372"/>
      <c r="B42" s="371" t="str">
        <f t="shared" si="11"/>
        <v>Health Care</v>
      </c>
      <c r="C42" s="370"/>
      <c r="D42" s="366">
        <f>HC!D41</f>
        <v>0.13337934657086925</v>
      </c>
      <c r="E42" s="366">
        <f>HC!E41</f>
        <v>6.6034027983448595E-2</v>
      </c>
      <c r="F42" s="366">
        <f>HC!F41</f>
        <v>3.0479794679227012E-2</v>
      </c>
      <c r="G42" s="366">
        <f>HC!G41</f>
        <v>0.13916769767368153</v>
      </c>
      <c r="H42" s="366">
        <f>HC!H41</f>
        <v>6.9302838264106548E-2</v>
      </c>
      <c r="I42" s="366">
        <f>HC!I41</f>
        <v>1.9806260172689605E-2</v>
      </c>
      <c r="J42" s="366">
        <f>HC!J41</f>
        <v>-9.8584084114786696E-3</v>
      </c>
      <c r="K42" s="369">
        <f>HC!K41</f>
        <v>0.15829308947481091</v>
      </c>
      <c r="L42" s="369">
        <f>HC!L41</f>
        <v>0.13323513447248092</v>
      </c>
      <c r="M42" s="368">
        <f>HC!M41</f>
        <v>7.3040736369765602E-2</v>
      </c>
      <c r="N42" s="369"/>
      <c r="O42" s="369"/>
      <c r="P42" s="369"/>
      <c r="Q42" s="369"/>
      <c r="R42" s="368">
        <f>HC!R41</f>
        <v>7.2708580692177005E-2</v>
      </c>
      <c r="S42" s="447">
        <f>HC!S41</f>
        <v>0.15117672557265149</v>
      </c>
      <c r="T42" s="447">
        <f>HC!T41</f>
        <v>5.9776120754703177E-2</v>
      </c>
      <c r="U42" s="447">
        <f>HC!U41</f>
        <v>0.14170978333870332</v>
      </c>
      <c r="V42" s="447">
        <f>HC!V41</f>
        <v>5.412842006149976E-2</v>
      </c>
      <c r="W42" s="446">
        <f>HC!W41</f>
        <v>0.13571130299832412</v>
      </c>
      <c r="X42" s="447">
        <f>HC!X41</f>
        <v>8.5944335965987051E-2</v>
      </c>
      <c r="Y42" s="447">
        <f>HC!Y41</f>
        <v>0.20590705124256981</v>
      </c>
      <c r="Z42" s="447">
        <f>HC!Z41</f>
        <v>7.7488343804464455E-2</v>
      </c>
      <c r="AA42" s="447">
        <f>HC!AA41</f>
        <v>0.136002834936362</v>
      </c>
      <c r="AB42" s="446">
        <f>HC!AB41</f>
        <v>9.0571465780268756E-2</v>
      </c>
      <c r="AC42" s="446">
        <f>HC!AC41</f>
        <v>8.941350023725092E-2</v>
      </c>
      <c r="AD42" s="367"/>
      <c r="AE42" s="366">
        <f t="shared" si="12"/>
        <v>0.13571130299832412</v>
      </c>
      <c r="AF42" s="373">
        <f t="shared" si="13"/>
        <v>0.10358549712626952</v>
      </c>
      <c r="AG42" s="373">
        <f t="shared" si="13"/>
        <v>8.3873926876772753E-2</v>
      </c>
      <c r="AH42" s="171"/>
    </row>
    <row r="43" spans="1:36" s="234" customFormat="1" ht="12.75" hidden="1" customHeight="1" outlineLevel="2">
      <c r="A43" s="278"/>
      <c r="B43" s="387" t="str">
        <f t="shared" si="11"/>
        <v>Retailing</v>
      </c>
      <c r="C43" s="386"/>
      <c r="D43" s="384">
        <f>Retail!D41</f>
        <v>-4.991697309561538E-2</v>
      </c>
      <c r="E43" s="384">
        <f>Retail!E41</f>
        <v>-0.14031531436141687</v>
      </c>
      <c r="F43" s="384">
        <f>Retail!F41</f>
        <v>5.3160739750764963E-2</v>
      </c>
      <c r="G43" s="384">
        <f>Retail!G41</f>
        <v>0.20112964268791478</v>
      </c>
      <c r="H43" s="384">
        <f>Retail!H41</f>
        <v>0.1068706662191754</v>
      </c>
      <c r="I43" s="384">
        <f>Retail!I41</f>
        <v>8.0989343081706799E-2</v>
      </c>
      <c r="J43" s="384">
        <f>Retail!J41</f>
        <v>9.0429592811311688E-2</v>
      </c>
      <c r="K43" s="384">
        <f>Retail!K41</f>
        <v>0.12153421297471989</v>
      </c>
      <c r="L43" s="384">
        <f>Retail!L41</f>
        <v>3.6173636477417448E-2</v>
      </c>
      <c r="M43" s="385">
        <f>Retail!M41</f>
        <v>0.10247395048795949</v>
      </c>
      <c r="N43" s="384"/>
      <c r="O43" s="384"/>
      <c r="P43" s="384"/>
      <c r="Q43" s="384"/>
      <c r="R43" s="385">
        <f>Retail!R41</f>
        <v>5.7752053397585712E-2</v>
      </c>
      <c r="S43" s="451">
        <f>Retail!S41</f>
        <v>0.29668950540604366</v>
      </c>
      <c r="T43" s="451">
        <f>Retail!T41</f>
        <v>0.42284991680669637</v>
      </c>
      <c r="U43" s="451">
        <f>Retail!U41</f>
        <v>0.36125581143001684</v>
      </c>
      <c r="V43" s="451">
        <f>Retail!V41</f>
        <v>0.19566416820591459</v>
      </c>
      <c r="W43" s="450">
        <f>Retail!W41</f>
        <v>0.33481661295785115</v>
      </c>
      <c r="X43" s="451">
        <f>Retail!X41</f>
        <v>0.21049474754071418</v>
      </c>
      <c r="Y43" s="451">
        <f>Retail!Y41</f>
        <v>2.498533372530054E-2</v>
      </c>
      <c r="Z43" s="451">
        <f>Retail!Z41</f>
        <v>1.2657806006405314E-2</v>
      </c>
      <c r="AA43" s="451">
        <f>Retail!AA41</f>
        <v>-3.6996756708808753E-2</v>
      </c>
      <c r="AB43" s="450">
        <f>Retail!AB41</f>
        <v>2.2004109233665359E-2</v>
      </c>
      <c r="AC43" s="450">
        <f>Retail!AC41</f>
        <v>9.7067894806745825E-2</v>
      </c>
      <c r="AD43" s="349"/>
      <c r="AE43" s="384">
        <f t="shared" si="12"/>
        <v>0.33481661295785115</v>
      </c>
      <c r="AF43" s="237">
        <f t="shared" si="13"/>
        <v>4.177323578976555E-2</v>
      </c>
      <c r="AG43" s="237">
        <f t="shared" si="13"/>
        <v>8.1623000117724498E-2</v>
      </c>
      <c r="AH43" s="168"/>
      <c r="AI43" s="364"/>
      <c r="AJ43" s="364"/>
    </row>
    <row r="44" spans="1:36" s="234" customFormat="1" ht="12.75" hidden="1" customHeight="1" outlineLevel="2">
      <c r="A44" s="278"/>
      <c r="B44" s="387" t="str">
        <f t="shared" si="11"/>
        <v>Automobiles &amp; Components</v>
      </c>
      <c r="C44" s="386"/>
      <c r="D44" s="384">
        <f>Autos!D41</f>
        <v>5.9046314096282506</v>
      </c>
      <c r="E44" s="384">
        <f>Autos!E41</f>
        <v>0.20694571882229451</v>
      </c>
      <c r="F44" s="384">
        <f>Autos!F41</f>
        <v>-1.0209800109597396</v>
      </c>
      <c r="G44" s="384">
        <f>Autos!G41</f>
        <v>53.700596154613784</v>
      </c>
      <c r="H44" s="384">
        <f>Autos!H41</f>
        <v>3.5289558293178702E-2</v>
      </c>
      <c r="I44" s="384">
        <f>Autos!I41</f>
        <v>-6.2193361753147047E-2</v>
      </c>
      <c r="J44" s="384">
        <f>Autos!J41</f>
        <v>0.1578673636923329</v>
      </c>
      <c r="K44" s="384">
        <f>Autos!K41</f>
        <v>-1.4880862305763576E-2</v>
      </c>
      <c r="L44" s="384">
        <f>Autos!L41</f>
        <v>0.5063072458521638</v>
      </c>
      <c r="M44" s="385">
        <f>Autos!M41</f>
        <v>6.1881669901089564E-2</v>
      </c>
      <c r="N44" s="384"/>
      <c r="O44" s="384"/>
      <c r="P44" s="384"/>
      <c r="Q44" s="384"/>
      <c r="R44" s="385">
        <f>Autos!R41</f>
        <v>-7.8778797035882198E-3</v>
      </c>
      <c r="S44" s="451">
        <f>Autos!S41</f>
        <v>-0.10861882874158579</v>
      </c>
      <c r="T44" s="451">
        <f>Autos!T41</f>
        <v>-0.20009612283147615</v>
      </c>
      <c r="U44" s="451">
        <f>Autos!U41</f>
        <v>2.7790387303492592E-2</v>
      </c>
      <c r="V44" s="451">
        <f>Autos!V41</f>
        <v>-0.14612106276652548</v>
      </c>
      <c r="W44" s="450">
        <f>Autos!W41</f>
        <v>-0.10681274938571428</v>
      </c>
      <c r="X44" s="451">
        <f>Autos!X41</f>
        <v>4.1225464383010113E-4</v>
      </c>
      <c r="Y44" s="451">
        <f>Autos!Y41</f>
        <v>-4.6449264123232248E-2</v>
      </c>
      <c r="Z44" s="451">
        <f>Autos!Z41</f>
        <v>-3.2595472456350749E-2</v>
      </c>
      <c r="AA44" s="451">
        <f>Autos!AA41</f>
        <v>-0.63222529183482534</v>
      </c>
      <c r="AB44" s="450">
        <f>Autos!AB41</f>
        <v>-0.17845095225173135</v>
      </c>
      <c r="AC44" s="450">
        <f>Autos!AC41</f>
        <v>0.15864945498637373</v>
      </c>
      <c r="AD44" s="349"/>
      <c r="AE44" s="384">
        <f t="shared" si="12"/>
        <v>-0.10681274938571428</v>
      </c>
      <c r="AF44" s="237">
        <f t="shared" si="13"/>
        <v>-0.17614798890480987</v>
      </c>
      <c r="AG44" s="237">
        <f t="shared" si="13"/>
        <v>0.11887434805460018</v>
      </c>
      <c r="AH44" s="168"/>
      <c r="AI44" s="364"/>
      <c r="AJ44" s="364"/>
    </row>
    <row r="45" spans="1:36" s="234" customFormat="1" ht="12.75" hidden="1" customHeight="1" outlineLevel="2">
      <c r="A45" s="278"/>
      <c r="B45" s="387" t="str">
        <f t="shared" si="11"/>
        <v>Consumer Durables &amp; Apparel</v>
      </c>
      <c r="C45" s="386"/>
      <c r="D45" s="384">
        <f>Durables!D41</f>
        <v>-0.82517275186282735</v>
      </c>
      <c r="E45" s="384">
        <f>Durables!E41</f>
        <v>-0.20276335662596434</v>
      </c>
      <c r="F45" s="384">
        <f>Durables!F41</f>
        <v>2.5384922463187225</v>
      </c>
      <c r="G45" s="384">
        <f>Durables!G41</f>
        <v>0.66422322034809245</v>
      </c>
      <c r="H45" s="384">
        <f>Durables!H41</f>
        <v>0.2470953137273757</v>
      </c>
      <c r="I45" s="384">
        <f>Durables!I41</f>
        <v>0.26625096071252119</v>
      </c>
      <c r="J45" s="384">
        <f>Durables!J41</f>
        <v>0.32524927529479086</v>
      </c>
      <c r="K45" s="384">
        <f>Durables!K41</f>
        <v>-4.7499873678070959E-2</v>
      </c>
      <c r="L45" s="384">
        <f>Durables!L41</f>
        <v>8.1972430274368957E-2</v>
      </c>
      <c r="M45" s="385">
        <f>Durables!M41</f>
        <v>0.13897057599053553</v>
      </c>
      <c r="N45" s="384"/>
      <c r="O45" s="384"/>
      <c r="P45" s="384"/>
      <c r="Q45" s="384"/>
      <c r="R45" s="385">
        <f>Durables!R41</f>
        <v>3.5929249183218381E-2</v>
      </c>
      <c r="S45" s="451">
        <f>Durables!S41</f>
        <v>4.5687881167369326E-2</v>
      </c>
      <c r="T45" s="451">
        <f>Durables!T41</f>
        <v>-4.8122494109289149E-2</v>
      </c>
      <c r="U45" s="451">
        <f>Durables!U41</f>
        <v>8.7714850031072711E-2</v>
      </c>
      <c r="V45" s="451">
        <f>Durables!V41</f>
        <v>0.17863850224681044</v>
      </c>
      <c r="W45" s="450">
        <f>Durables!W41</f>
        <v>0.12626887083762717</v>
      </c>
      <c r="X45" s="451">
        <f>Durables!X41</f>
        <v>4.3161857235603174E-2</v>
      </c>
      <c r="Y45" s="451">
        <f>Durables!Y41</f>
        <v>0.11207035573616331</v>
      </c>
      <c r="Z45" s="451">
        <f>Durables!Z41</f>
        <v>6.1663226071511312E-2</v>
      </c>
      <c r="AA45" s="451">
        <f>Durables!AA41</f>
        <v>-1.2016723600644208E-2</v>
      </c>
      <c r="AB45" s="450">
        <f>Durables!AB41</f>
        <v>-1.0404742494305785E-2</v>
      </c>
      <c r="AC45" s="450">
        <f>Durables!AC41</f>
        <v>8.4679957838220021E-2</v>
      </c>
      <c r="AD45" s="349"/>
      <c r="AE45" s="384">
        <f t="shared" si="12"/>
        <v>0.12626887083762717</v>
      </c>
      <c r="AF45" s="237">
        <f t="shared" si="13"/>
        <v>-6.1955109795387431E-3</v>
      </c>
      <c r="AG45" s="237">
        <f t="shared" si="13"/>
        <v>5.1423201652305739E-2</v>
      </c>
      <c r="AH45" s="168"/>
      <c r="AI45" s="364"/>
      <c r="AJ45" s="364"/>
    </row>
    <row r="46" spans="1:36" s="374" customFormat="1" ht="12.75" hidden="1" customHeight="1" outlineLevel="2">
      <c r="A46" s="382"/>
      <c r="B46" s="381" t="str">
        <f t="shared" si="11"/>
        <v>Consumer Services</v>
      </c>
      <c r="C46" s="380"/>
      <c r="D46" s="377">
        <f>'Cons. Services'!D41</f>
        <v>0.10430474361593656</v>
      </c>
      <c r="E46" s="377">
        <f>'Cons. Services'!E41</f>
        <v>-5.6849299177422763E-3</v>
      </c>
      <c r="F46" s="377">
        <f>'Cons. Services'!F41</f>
        <v>-7.894340204973016E-2</v>
      </c>
      <c r="G46" s="377">
        <f>'Cons. Services'!G41</f>
        <v>0.19296426289765733</v>
      </c>
      <c r="H46" s="377">
        <f>'Cons. Services'!H41</f>
        <v>0.49476170846554934</v>
      </c>
      <c r="I46" s="377">
        <f>'Cons. Services'!I41</f>
        <v>-0.20187574540712994</v>
      </c>
      <c r="J46" s="377">
        <f>'Cons. Services'!J41</f>
        <v>9.3351763181232172E-2</v>
      </c>
      <c r="K46" s="377">
        <f>'Cons. Services'!K41</f>
        <v>4.5164527530819454E-2</v>
      </c>
      <c r="L46" s="377">
        <f>'Cons. Services'!L41</f>
        <v>6.5098298504176366E-2</v>
      </c>
      <c r="M46" s="379">
        <f>'Cons. Services'!M41</f>
        <v>7.1301823234203754E-2</v>
      </c>
      <c r="N46" s="377"/>
      <c r="O46" s="377"/>
      <c r="P46" s="377"/>
      <c r="Q46" s="377"/>
      <c r="R46" s="379">
        <f>'Cons. Services'!R41</f>
        <v>0.13418278947639029</v>
      </c>
      <c r="S46" s="449">
        <f>'Cons. Services'!S41</f>
        <v>0.35894993430579381</v>
      </c>
      <c r="T46" s="449">
        <f>'Cons. Services'!T41</f>
        <v>0.2140284043479157</v>
      </c>
      <c r="U46" s="449">
        <f>'Cons. Services'!U41</f>
        <v>0.15884501568836717</v>
      </c>
      <c r="V46" s="449">
        <f>'Cons. Services'!V41</f>
        <v>-0.10216450763538476</v>
      </c>
      <c r="W46" s="448">
        <f>'Cons. Services'!W41</f>
        <v>0.15612550293947569</v>
      </c>
      <c r="X46" s="449">
        <f>'Cons. Services'!X41</f>
        <v>-0.13226424054850439</v>
      </c>
      <c r="Y46" s="449">
        <f>'Cons. Services'!Y41</f>
        <v>5.3170515708891086E-2</v>
      </c>
      <c r="Z46" s="449">
        <f>'Cons. Services'!Z41</f>
        <v>-1.9312620852163342E-2</v>
      </c>
      <c r="AA46" s="449">
        <f>'Cons. Services'!AA41</f>
        <v>0.20440789557184202</v>
      </c>
      <c r="AB46" s="448">
        <f>'Cons. Services'!AB41</f>
        <v>2.397284966524138E-3</v>
      </c>
      <c r="AC46" s="448">
        <f>'Cons. Services'!AC41</f>
        <v>9.2665314513179942E-2</v>
      </c>
      <c r="AD46" s="378"/>
      <c r="AE46" s="377">
        <f t="shared" si="12"/>
        <v>0.15612550293947569</v>
      </c>
      <c r="AF46" s="435">
        <f t="shared" si="13"/>
        <v>1.1655728905289431E-2</v>
      </c>
      <c r="AG46" s="435">
        <f t="shared" si="13"/>
        <v>6.444630352357783E-2</v>
      </c>
      <c r="AH46" s="375"/>
      <c r="AI46" s="364"/>
      <c r="AJ46" s="364"/>
    </row>
    <row r="47" spans="1:36" s="364" customFormat="1" ht="12.75" customHeight="1" outlineLevel="1" collapsed="1">
      <c r="A47" s="372"/>
      <c r="B47" s="371" t="str">
        <f t="shared" si="11"/>
        <v>Consumer Discretionary</v>
      </c>
      <c r="C47" s="370"/>
      <c r="D47" s="366">
        <f>'Cons. Disc.'!D41</f>
        <v>-0.59779544602374202</v>
      </c>
      <c r="E47" s="366">
        <f>'Cons. Disc.'!E41</f>
        <v>-0.4874328183501756</v>
      </c>
      <c r="F47" s="366">
        <f>'Cons. Disc.'!F41</f>
        <v>0.42242088185187576</v>
      </c>
      <c r="G47" s="366">
        <f>'Cons. Disc.'!G41</f>
        <v>0.48186407599267223</v>
      </c>
      <c r="H47" s="366">
        <f>'Cons. Disc.'!H41</f>
        <v>0.19026369702338686</v>
      </c>
      <c r="I47" s="366">
        <f>'Cons. Disc.'!I41</f>
        <v>2.9468685637679126E-3</v>
      </c>
      <c r="J47" s="366">
        <f>'Cons. Disc.'!J41</f>
        <v>0.13918333162808993</v>
      </c>
      <c r="K47" s="369">
        <f>'Cons. Disc.'!K41</f>
        <v>5.1635788440884234E-2</v>
      </c>
      <c r="L47" s="369">
        <f>'Cons. Disc.'!L41</f>
        <v>0.12751010775806115</v>
      </c>
      <c r="M47" s="368">
        <f>'Cons. Disc.'!M41</f>
        <v>9.3237852365159357E-2</v>
      </c>
      <c r="N47" s="369"/>
      <c r="O47" s="369"/>
      <c r="P47" s="369"/>
      <c r="Q47" s="369"/>
      <c r="R47" s="368">
        <f>'Cons. Disc.'!R41</f>
        <v>5.4265127703886584E-2</v>
      </c>
      <c r="S47" s="447">
        <f>'Cons. Disc.'!S41</f>
        <v>0.17825267777231879</v>
      </c>
      <c r="T47" s="447">
        <f>'Cons. Disc.'!T41</f>
        <v>0.17219859432361728</v>
      </c>
      <c r="U47" s="447">
        <f>'Cons. Disc.'!U41</f>
        <v>0.20765813998159666</v>
      </c>
      <c r="V47" s="447">
        <f>'Cons. Disc.'!V41</f>
        <v>8.0299927895245427E-2</v>
      </c>
      <c r="W47" s="446">
        <f>'Cons. Disc.'!W41</f>
        <v>0.17626655527569768</v>
      </c>
      <c r="X47" s="447">
        <f>'Cons. Disc.'!X41</f>
        <v>6.5798797140306231E-2</v>
      </c>
      <c r="Y47" s="447">
        <f>'Cons. Disc.'!Y41</f>
        <v>2.9004678237599002E-2</v>
      </c>
      <c r="Z47" s="447">
        <f>'Cons. Disc.'!Z41</f>
        <v>6.9979937406465798E-3</v>
      </c>
      <c r="AA47" s="447">
        <f>'Cons. Disc.'!AA41</f>
        <v>-8.135790664541287E-2</v>
      </c>
      <c r="AB47" s="446">
        <f>'Cons. Disc.'!AB41</f>
        <v>-1.7672451438062953E-2</v>
      </c>
      <c r="AC47" s="446">
        <f>'Cons. Disc.'!AC41</f>
        <v>0.10221393415369318</v>
      </c>
      <c r="AD47" s="367"/>
      <c r="AE47" s="366">
        <f t="shared" si="12"/>
        <v>0.17626655527569768</v>
      </c>
      <c r="AF47" s="373">
        <f t="shared" si="13"/>
        <v>-5.0336641231147894E-3</v>
      </c>
      <c r="AG47" s="373">
        <f t="shared" si="13"/>
        <v>7.8339135792126813E-2</v>
      </c>
      <c r="AH47" s="171"/>
    </row>
    <row r="48" spans="1:36" s="234" customFormat="1" ht="12.75" hidden="1" customHeight="1" outlineLevel="2">
      <c r="A48" s="278"/>
      <c r="B48" s="387" t="str">
        <f t="shared" si="11"/>
        <v>Food Beverage &amp; Tobacco</v>
      </c>
      <c r="C48" s="386"/>
      <c r="D48" s="384">
        <f>'Food, Bev, Tobacco'!D41</f>
        <v>-1.1482470446240844E-2</v>
      </c>
      <c r="E48" s="384">
        <f>'Food, Bev, Tobacco'!E41</f>
        <v>-8.0333182462320352E-2</v>
      </c>
      <c r="F48" s="384">
        <f>'Food, Bev, Tobacco'!F41</f>
        <v>3.1442365286074025E-2</v>
      </c>
      <c r="G48" s="384">
        <f>'Food, Bev, Tobacco'!G41</f>
        <v>0.13519937988986341</v>
      </c>
      <c r="H48" s="384">
        <f>'Food, Bev, Tobacco'!H41</f>
        <v>0.10091614804198357</v>
      </c>
      <c r="I48" s="384">
        <f>'Food, Bev, Tobacco'!I41</f>
        <v>-5.5134014668415499E-2</v>
      </c>
      <c r="J48" s="384">
        <f>'Food, Bev, Tobacco'!J41</f>
        <v>2.1862684558517476E-2</v>
      </c>
      <c r="K48" s="384">
        <f>'Food, Bev, Tobacco'!K41</f>
        <v>4.4125655394409158E-2</v>
      </c>
      <c r="L48" s="384">
        <f>'Food, Bev, Tobacco'!L41</f>
        <v>-3.573788989178539E-2</v>
      </c>
      <c r="M48" s="385">
        <f>'Food, Bev, Tobacco'!M41</f>
        <v>3.1679367403483205E-2</v>
      </c>
      <c r="N48" s="384"/>
      <c r="O48" s="384"/>
      <c r="P48" s="384"/>
      <c r="Q48" s="384"/>
      <c r="R48" s="385">
        <f>'Food, Bev, Tobacco'!R41</f>
        <v>6.3471257555826943E-2</v>
      </c>
      <c r="S48" s="451">
        <f>'Food, Bev, Tobacco'!S41</f>
        <v>0.11208301117691977</v>
      </c>
      <c r="T48" s="451">
        <f>'Food, Bev, Tobacco'!T41</f>
        <v>0.13762228512386998</v>
      </c>
      <c r="U48" s="451">
        <f>'Food, Bev, Tobacco'!U41</f>
        <v>0.13707403914854366</v>
      </c>
      <c r="V48" s="451">
        <f>'Food, Bev, Tobacco'!V41</f>
        <v>3.9195172032768566E-2</v>
      </c>
      <c r="W48" s="450">
        <f>'Food, Bev, Tobacco'!W41</f>
        <v>0.10109123064466607</v>
      </c>
      <c r="X48" s="451">
        <f>'Food, Bev, Tobacco'!X41</f>
        <v>3.6654423022999261E-3</v>
      </c>
      <c r="Y48" s="451">
        <f>'Food, Bev, Tobacco'!Y41</f>
        <v>-8.6055124556286833E-3</v>
      </c>
      <c r="Z48" s="451">
        <f>'Food, Bev, Tobacco'!Z41</f>
        <v>-1.1924093132914204E-2</v>
      </c>
      <c r="AA48" s="451">
        <f>'Food, Bev, Tobacco'!AA41</f>
        <v>-2.3180557248982714E-2</v>
      </c>
      <c r="AB48" s="450">
        <f>'Food, Bev, Tobacco'!AB41</f>
        <v>-1.2937924620508912E-2</v>
      </c>
      <c r="AC48" s="450">
        <f>'Food, Bev, Tobacco'!AC41</f>
        <v>6.2681364702182885E-2</v>
      </c>
      <c r="AD48" s="349"/>
      <c r="AE48" s="384">
        <f t="shared" si="12"/>
        <v>0.10109123064466607</v>
      </c>
      <c r="AF48" s="237">
        <f t="shared" si="13"/>
        <v>-1.9348720292781119E-3</v>
      </c>
      <c r="AG48" s="237">
        <f t="shared" si="13"/>
        <v>6.2305726750696122E-2</v>
      </c>
      <c r="AH48" s="168"/>
      <c r="AI48" s="364"/>
      <c r="AJ48" s="364"/>
    </row>
    <row r="49" spans="1:36" s="234" customFormat="1" ht="12.75" hidden="1" customHeight="1" outlineLevel="2">
      <c r="A49" s="278"/>
      <c r="B49" s="387" t="str">
        <f t="shared" si="11"/>
        <v>Household &amp; Personal Products</v>
      </c>
      <c r="C49" s="386"/>
      <c r="D49" s="384">
        <f>'HH &amp; Personal Prod.'!D41</f>
        <v>0.14098984258066771</v>
      </c>
      <c r="E49" s="384">
        <f>'HH &amp; Personal Prod.'!E41</f>
        <v>0.10830597517490093</v>
      </c>
      <c r="F49" s="384">
        <f>'HH &amp; Personal Prod.'!F41</f>
        <v>5.348770915269041E-2</v>
      </c>
      <c r="G49" s="384">
        <f>'HH &amp; Personal Prod.'!G41</f>
        <v>-2.2034614561896038E-2</v>
      </c>
      <c r="H49" s="384">
        <f>'HH &amp; Personal Prod.'!H41</f>
        <v>-3.0178224445844282E-2</v>
      </c>
      <c r="I49" s="384">
        <f>'HH &amp; Personal Prod.'!I41</f>
        <v>-8.8543901285611515E-3</v>
      </c>
      <c r="J49" s="384">
        <f>'HH &amp; Personal Prod.'!J41</f>
        <v>4.4677841570772037E-2</v>
      </c>
      <c r="K49" s="384">
        <f>'HH &amp; Personal Prod.'!K41</f>
        <v>2.2339885833918327E-2</v>
      </c>
      <c r="L49" s="384">
        <f>'HH &amp; Personal Prod.'!L41</f>
        <v>-4.2511192485106375E-2</v>
      </c>
      <c r="M49" s="385">
        <f>'HH &amp; Personal Prod.'!M41</f>
        <v>-3.0968307984081678E-3</v>
      </c>
      <c r="N49" s="384"/>
      <c r="O49" s="384"/>
      <c r="P49" s="384"/>
      <c r="Q49" s="384"/>
      <c r="R49" s="385">
        <f>'HH &amp; Personal Prod.'!R41</f>
        <v>3.983932823072811E-2</v>
      </c>
      <c r="S49" s="451">
        <f>'HH &amp; Personal Prod.'!S41</f>
        <v>6.0588180761434796E-2</v>
      </c>
      <c r="T49" s="451">
        <f>'HH &amp; Personal Prod.'!T41</f>
        <v>0.1025792836364392</v>
      </c>
      <c r="U49" s="451">
        <f>'HH &amp; Personal Prod.'!U41</f>
        <v>2.5455863720058591E-2</v>
      </c>
      <c r="V49" s="451">
        <f>'HH &amp; Personal Prod.'!V41</f>
        <v>4.4656497913799775E-3</v>
      </c>
      <c r="W49" s="450">
        <f>'HH &amp; Personal Prod.'!W41</f>
        <v>6.2800569115150084E-2</v>
      </c>
      <c r="X49" s="451">
        <f>'HH &amp; Personal Prod.'!X41</f>
        <v>1.9442049898032554E-2</v>
      </c>
      <c r="Y49" s="451">
        <f>'HH &amp; Personal Prod.'!Y41</f>
        <v>0.13091318931121476</v>
      </c>
      <c r="Z49" s="451">
        <f>'HH &amp; Personal Prod.'!Z41</f>
        <v>0.14757586830841496</v>
      </c>
      <c r="AA49" s="451">
        <f>'HH &amp; Personal Prod.'!AA41</f>
        <v>5.3298848551934119E-2</v>
      </c>
      <c r="AB49" s="450">
        <f>'HH &amp; Personal Prod.'!AB41</f>
        <v>4.8010055132644114E-2</v>
      </c>
      <c r="AC49" s="450">
        <f>'HH &amp; Personal Prod.'!AC41</f>
        <v>5.0843625261876246E-2</v>
      </c>
      <c r="AD49" s="349"/>
      <c r="AE49" s="384">
        <f t="shared" si="12"/>
        <v>6.2800569115150084E-2</v>
      </c>
      <c r="AF49" s="237">
        <f t="shared" si="13"/>
        <v>4.9092209163444478E-2</v>
      </c>
      <c r="AG49" s="237">
        <f t="shared" si="13"/>
        <v>3.7436282300839174E-2</v>
      </c>
      <c r="AH49" s="168"/>
      <c r="AI49" s="364"/>
      <c r="AJ49" s="364"/>
    </row>
    <row r="50" spans="1:36" s="374" customFormat="1" ht="12.75" hidden="1" customHeight="1" outlineLevel="2">
      <c r="A50" s="382"/>
      <c r="B50" s="381" t="str">
        <f t="shared" si="11"/>
        <v>Food &amp; Staples Retailing</v>
      </c>
      <c r="C50" s="380"/>
      <c r="D50" s="377">
        <f>'Food &amp; Staples Retail'!D41</f>
        <v>7.2777050820195921E-2</v>
      </c>
      <c r="E50" s="377">
        <f>'Food &amp; Staples Retail'!E41</f>
        <v>3.6038408424144297E-2</v>
      </c>
      <c r="F50" s="377">
        <f>'Food &amp; Staples Retail'!F41</f>
        <v>-1.4127793442438863E-3</v>
      </c>
      <c r="G50" s="377">
        <f>'Food &amp; Staples Retail'!G41</f>
        <v>4.441527160547043E-2</v>
      </c>
      <c r="H50" s="377">
        <f>'Food &amp; Staples Retail'!H41</f>
        <v>3.352122233001964E-2</v>
      </c>
      <c r="I50" s="377">
        <f>'Food &amp; Staples Retail'!I41</f>
        <v>5.4701072700852338E-2</v>
      </c>
      <c r="J50" s="377">
        <f>'Food &amp; Staples Retail'!J41</f>
        <v>2.4481929489680754E-2</v>
      </c>
      <c r="K50" s="377">
        <f>'Food &amp; Staples Retail'!K41</f>
        <v>3.6997968395974912E-2</v>
      </c>
      <c r="L50" s="377">
        <f>'Food &amp; Staples Retail'!L41</f>
        <v>2.1327714015455523E-3</v>
      </c>
      <c r="M50" s="379">
        <f>'Food &amp; Staples Retail'!M41</f>
        <v>5.4178834056077818E-3</v>
      </c>
      <c r="N50" s="377"/>
      <c r="O50" s="377"/>
      <c r="P50" s="377"/>
      <c r="Q50" s="377"/>
      <c r="R50" s="379">
        <f>'Food &amp; Staples Retail'!R41</f>
        <v>4.9927152525733209E-2</v>
      </c>
      <c r="S50" s="449">
        <f>'Food &amp; Staples Retail'!S41</f>
        <v>0.20921775420819522</v>
      </c>
      <c r="T50" s="449">
        <f>'Food &amp; Staples Retail'!T41</f>
        <v>0.19139854744517226</v>
      </c>
      <c r="U50" s="449">
        <f>'Food &amp; Staples Retail'!U41</f>
        <v>7.7529073684854621E-2</v>
      </c>
      <c r="V50" s="449">
        <f>'Food &amp; Staples Retail'!V41</f>
        <v>1.1658088244684395E-2</v>
      </c>
      <c r="W50" s="448">
        <f>'Food &amp; Staples Retail'!W41</f>
        <v>8.5147067669752774E-2</v>
      </c>
      <c r="X50" s="449">
        <f>'Food &amp; Staples Retail'!X41</f>
        <v>-4.5766899370675018E-3</v>
      </c>
      <c r="Y50" s="449">
        <f>'Food &amp; Staples Retail'!Y41</f>
        <v>1.0364801256352862E-3</v>
      </c>
      <c r="Z50" s="449">
        <f>'Food &amp; Staples Retail'!Z41</f>
        <v>-1.1709321964846642E-2</v>
      </c>
      <c r="AA50" s="449">
        <f>'Food &amp; Staples Retail'!AA41</f>
        <v>1.832439586509893E-2</v>
      </c>
      <c r="AB50" s="448">
        <f>'Food &amp; Staples Retail'!AB41</f>
        <v>1.1420139148108133E-2</v>
      </c>
      <c r="AC50" s="448">
        <f>'Food &amp; Staples Retail'!AC41</f>
        <v>2.3919078430024054E-2</v>
      </c>
      <c r="AD50" s="378"/>
      <c r="AE50" s="377">
        <f t="shared" si="12"/>
        <v>8.5147067669752774E-2</v>
      </c>
      <c r="AF50" s="435">
        <f t="shared" si="13"/>
        <v>2.0806511950717921E-2</v>
      </c>
      <c r="AG50" s="435">
        <f t="shared" si="13"/>
        <v>1.7671256714847816E-2</v>
      </c>
      <c r="AH50" s="375"/>
      <c r="AI50" s="364"/>
      <c r="AJ50" s="364"/>
    </row>
    <row r="51" spans="1:36" s="364" customFormat="1" ht="12.75" customHeight="1" outlineLevel="1" collapsed="1">
      <c r="A51" s="372"/>
      <c r="B51" s="371" t="str">
        <f t="shared" si="11"/>
        <v>Consumer Staples</v>
      </c>
      <c r="C51" s="370"/>
      <c r="D51" s="366">
        <f>'Cons. Staples'!D41</f>
        <v>4.2969539509793098E-2</v>
      </c>
      <c r="E51" s="366">
        <f>'Cons. Staples'!E41</f>
        <v>-1.2384546472086755E-2</v>
      </c>
      <c r="F51" s="366">
        <f>'Cons. Staples'!F41</f>
        <v>3.0234748012879065E-2</v>
      </c>
      <c r="G51" s="366">
        <f>'Cons. Staples'!G41</f>
        <v>7.4073169662964178E-2</v>
      </c>
      <c r="H51" s="366">
        <f>'Cons. Staples'!H41</f>
        <v>5.5212538728246718E-2</v>
      </c>
      <c r="I51" s="366">
        <f>'Cons. Staples'!I41</f>
        <v>-2.3060935003308747E-2</v>
      </c>
      <c r="J51" s="366">
        <f>'Cons. Staples'!J41</f>
        <v>2.7506774408048162E-2</v>
      </c>
      <c r="K51" s="369">
        <f>'Cons. Staples'!K41</f>
        <v>3.7656341055585907E-2</v>
      </c>
      <c r="L51" s="369">
        <f>'Cons. Staples'!L41</f>
        <v>-2.9441002334134381E-2</v>
      </c>
      <c r="M51" s="368">
        <f>'Cons. Staples'!M41</f>
        <v>1.8324820541750775E-2</v>
      </c>
      <c r="N51" s="369"/>
      <c r="O51" s="369"/>
      <c r="P51" s="369"/>
      <c r="Q51" s="369"/>
      <c r="R51" s="368">
        <f>'Cons. Staples'!R41</f>
        <v>5.5491499529873201E-2</v>
      </c>
      <c r="S51" s="447">
        <f>'Cons. Staples'!S41</f>
        <v>0.1212862277053417</v>
      </c>
      <c r="T51" s="447">
        <f>'Cons. Staples'!T41</f>
        <v>0.14168505597672731</v>
      </c>
      <c r="U51" s="447">
        <f>'Cons. Staples'!U41</f>
        <v>0.10097613032665254</v>
      </c>
      <c r="V51" s="447">
        <f>'Cons. Staples'!V41</f>
        <v>2.5375852646231767E-2</v>
      </c>
      <c r="W51" s="446">
        <f>'Cons. Staples'!W41</f>
        <v>8.9562483192442421E-2</v>
      </c>
      <c r="X51" s="447">
        <f>'Cons. Staples'!X41</f>
        <v>5.1546960629351712E-3</v>
      </c>
      <c r="Y51" s="447">
        <f>'Cons. Staples'!Y41</f>
        <v>1.8733921556871591E-2</v>
      </c>
      <c r="Z51" s="447">
        <f>'Cons. Staples'!Z41</f>
        <v>2.0148917335056193E-2</v>
      </c>
      <c r="AA51" s="447">
        <f>'Cons. Staples'!AA41</f>
        <v>2.7847942028214057E-3</v>
      </c>
      <c r="AB51" s="446">
        <f>'Cons. Staples'!AB41</f>
        <v>4.8583250468059447E-3</v>
      </c>
      <c r="AC51" s="446">
        <f>'Cons. Staples'!AC41</f>
        <v>5.1988919580775228E-2</v>
      </c>
      <c r="AD51" s="367"/>
      <c r="AE51" s="366">
        <f t="shared" si="12"/>
        <v>8.9562483192442421E-2</v>
      </c>
      <c r="AF51" s="373">
        <f t="shared" si="13"/>
        <v>1.3452904063762317E-2</v>
      </c>
      <c r="AG51" s="373">
        <f t="shared" si="13"/>
        <v>4.7578847772432598E-2</v>
      </c>
      <c r="AH51" s="171"/>
    </row>
    <row r="52" spans="1:36" s="234" customFormat="1" ht="12.75" hidden="1" customHeight="1" outlineLevel="2">
      <c r="A52" s="278"/>
      <c r="B52" s="387" t="str">
        <f t="shared" si="11"/>
        <v>Capital Goods</v>
      </c>
      <c r="C52" s="386"/>
      <c r="D52" s="384">
        <f>'Capital Goods'!D41</f>
        <v>9.1754229604380066E-2</v>
      </c>
      <c r="E52" s="384">
        <f>'Capital Goods'!E41</f>
        <v>-8.6171801842582441E-2</v>
      </c>
      <c r="F52" s="384">
        <f>'Capital Goods'!F41</f>
        <v>-0.32555325707099536</v>
      </c>
      <c r="G52" s="384">
        <f>'Capital Goods'!G41</f>
        <v>0.28561677897987692</v>
      </c>
      <c r="H52" s="384">
        <f>'Capital Goods'!H41</f>
        <v>0.23721553683019159</v>
      </c>
      <c r="I52" s="384">
        <f>'Capital Goods'!I41</f>
        <v>3.8196245306169496E-2</v>
      </c>
      <c r="J52" s="384">
        <f>'Capital Goods'!J41</f>
        <v>4.5885677092413202E-2</v>
      </c>
      <c r="K52" s="384">
        <f>'Capital Goods'!K41</f>
        <v>8.2705812464166639E-2</v>
      </c>
      <c r="L52" s="384">
        <f>'Capital Goods'!L41</f>
        <v>-8.9981090482891379E-2</v>
      </c>
      <c r="M52" s="385">
        <f>'Capital Goods'!M41</f>
        <v>5.2539780015221638E-3</v>
      </c>
      <c r="N52" s="384"/>
      <c r="O52" s="384"/>
      <c r="P52" s="384"/>
      <c r="Q52" s="384"/>
      <c r="R52" s="385">
        <f>'Capital Goods'!R41</f>
        <v>3.3101550477404373E-2</v>
      </c>
      <c r="S52" s="451">
        <f>'Capital Goods'!S41</f>
        <v>0.26544242143672725</v>
      </c>
      <c r="T52" s="451">
        <f>'Capital Goods'!T41</f>
        <v>0.1669358384955304</v>
      </c>
      <c r="U52" s="451">
        <f>'Capital Goods'!U41</f>
        <v>0.19133491553765003</v>
      </c>
      <c r="V52" s="451">
        <f>'Capital Goods'!V41</f>
        <v>0.22257335136190326</v>
      </c>
      <c r="W52" s="450">
        <f>'Capital Goods'!W41</f>
        <v>0.20429419761399048</v>
      </c>
      <c r="X52" s="451">
        <f>'Capital Goods'!X41</f>
        <v>4.3276286565051336E-2</v>
      </c>
      <c r="Y52" s="451">
        <f>'Capital Goods'!Y41</f>
        <v>-0.17286413866438766</v>
      </c>
      <c r="Z52" s="451">
        <f>'Capital Goods'!Z41</f>
        <v>-3.981954125954501E-2</v>
      </c>
      <c r="AA52" s="451">
        <f>'Capital Goods'!AA41</f>
        <v>-5.5027702117031896E-2</v>
      </c>
      <c r="AB52" s="450">
        <f>'Capital Goods'!AB41</f>
        <v>-6.4731216292142069E-2</v>
      </c>
      <c r="AC52" s="450">
        <f>'Capital Goods'!AC41</f>
        <v>0.17762133518073897</v>
      </c>
      <c r="AD52" s="349"/>
      <c r="AE52" s="384">
        <f t="shared" si="12"/>
        <v>0.20429419761399048</v>
      </c>
      <c r="AF52" s="237">
        <f t="shared" si="13"/>
        <v>-6.324613103655885E-2</v>
      </c>
      <c r="AG52" s="237">
        <f t="shared" si="13"/>
        <v>0.1464463214927485</v>
      </c>
      <c r="AH52" s="168"/>
      <c r="AI52" s="364"/>
      <c r="AJ52" s="364"/>
    </row>
    <row r="53" spans="1:36" s="234" customFormat="1" ht="12.75" hidden="1" customHeight="1" outlineLevel="2">
      <c r="A53" s="278"/>
      <c r="B53" s="387" t="str">
        <f t="shared" si="11"/>
        <v>Transportation</v>
      </c>
      <c r="C53" s="386"/>
      <c r="D53" s="384">
        <f>Transportation!D41</f>
        <v>0.85690726872866385</v>
      </c>
      <c r="E53" s="384">
        <f>Transportation!E41</f>
        <v>-0.38182625976150875</v>
      </c>
      <c r="F53" s="384">
        <f>Transportation!F41</f>
        <v>-0.41131726244819289</v>
      </c>
      <c r="G53" s="384">
        <f>Transportation!G41</f>
        <v>2.1423388617271062</v>
      </c>
      <c r="H53" s="384">
        <f>Transportation!H41</f>
        <v>5.7787998993844569E-2</v>
      </c>
      <c r="I53" s="384">
        <f>Transportation!I41</f>
        <v>7.9114198595891638E-2</v>
      </c>
      <c r="J53" s="384">
        <f>Transportation!J41</f>
        <v>0.20486264579511548</v>
      </c>
      <c r="K53" s="384">
        <f>Transportation!K41</f>
        <v>0.29317606239455363</v>
      </c>
      <c r="L53" s="384">
        <f>Transportation!L41</f>
        <v>0.2527612246444968</v>
      </c>
      <c r="M53" s="385">
        <f>Transportation!M41</f>
        <v>-0.13477232201598555</v>
      </c>
      <c r="N53" s="384"/>
      <c r="O53" s="384"/>
      <c r="P53" s="384"/>
      <c r="Q53" s="384"/>
      <c r="R53" s="385">
        <f>Transportation!R41</f>
        <v>-3.5992586982741326E-2</v>
      </c>
      <c r="S53" s="451">
        <f>Transportation!S41</f>
        <v>0.21524600765053425</v>
      </c>
      <c r="T53" s="451">
        <f>Transportation!T41</f>
        <v>0.13707359255700879</v>
      </c>
      <c r="U53" s="451">
        <f>Transportation!U41</f>
        <v>0.23964501334668453</v>
      </c>
      <c r="V53" s="451">
        <f>Transportation!V41</f>
        <v>0.30111840636698362</v>
      </c>
      <c r="W53" s="450">
        <f>Transportation!W41</f>
        <v>0.17651955070529168</v>
      </c>
      <c r="X53" s="451">
        <f>Transportation!X41</f>
        <v>2.2047624759254036E-2</v>
      </c>
      <c r="Y53" s="451">
        <f>Transportation!Y41</f>
        <v>3.7855666939330401E-2</v>
      </c>
      <c r="Z53" s="451">
        <f>Transportation!Z41</f>
        <v>7.0091853640980917E-2</v>
      </c>
      <c r="AA53" s="451">
        <f>Transportation!AA41</f>
        <v>-3.199035735553446E-2</v>
      </c>
      <c r="AB53" s="450">
        <f>Transportation!AB41</f>
        <v>3.6272103254610055E-2</v>
      </c>
      <c r="AC53" s="450">
        <f>Transportation!AC41</f>
        <v>3.7480842799424208E-2</v>
      </c>
      <c r="AD53" s="349"/>
      <c r="AE53" s="384">
        <f t="shared" si="12"/>
        <v>0.17651955070529168</v>
      </c>
      <c r="AF53" s="237">
        <f t="shared" si="13"/>
        <v>4.2658626873912864E-2</v>
      </c>
      <c r="AG53" s="237">
        <f t="shared" si="13"/>
        <v>3.570550526246774E-2</v>
      </c>
      <c r="AH53" s="168"/>
      <c r="AI53" s="364"/>
      <c r="AJ53" s="364"/>
    </row>
    <row r="54" spans="1:36" s="374" customFormat="1" ht="12.75" hidden="1" customHeight="1" outlineLevel="2">
      <c r="A54" s="382"/>
      <c r="B54" s="381" t="str">
        <f t="shared" si="11"/>
        <v>Commercial &amp; Professional Services</v>
      </c>
      <c r="C54" s="380"/>
      <c r="D54" s="377">
        <f>'Comm &amp; Prof Svcs'!D41</f>
        <v>0.1029281476248558</v>
      </c>
      <c r="E54" s="377">
        <f>'Comm &amp; Prof Svcs'!E41</f>
        <v>-6.7685076350856299E-3</v>
      </c>
      <c r="F54" s="377">
        <f>'Comm &amp; Prof Svcs'!F41</f>
        <v>-9.0389437740851841E-2</v>
      </c>
      <c r="G54" s="377">
        <f>'Comm &amp; Prof Svcs'!G41</f>
        <v>6.9075116537972825E-2</v>
      </c>
      <c r="H54" s="377">
        <f>'Comm &amp; Prof Svcs'!H41</f>
        <v>0.15676211780171534</v>
      </c>
      <c r="I54" s="377">
        <f>'Comm &amp; Prof Svcs'!I41</f>
        <v>5.3273331863900708E-2</v>
      </c>
      <c r="J54" s="377">
        <f>'Comm &amp; Prof Svcs'!J41</f>
        <v>6.9982809493746467E-2</v>
      </c>
      <c r="K54" s="377">
        <f>'Comm &amp; Prof Svcs'!K41</f>
        <v>0.16029406404348712</v>
      </c>
      <c r="L54" s="377">
        <f>'Comm &amp; Prof Svcs'!L41</f>
        <v>0.1136126374609352</v>
      </c>
      <c r="M54" s="379">
        <f>'Comm &amp; Prof Svcs'!M41</f>
        <v>0.12657887149603386</v>
      </c>
      <c r="N54" s="377"/>
      <c r="O54" s="377"/>
      <c r="P54" s="377"/>
      <c r="Q54" s="377"/>
      <c r="R54" s="379">
        <f>'Comm &amp; Prof Svcs'!R41</f>
        <v>2.3282471296577345E-2</v>
      </c>
      <c r="S54" s="449">
        <f>'Comm &amp; Prof Svcs'!S41</f>
        <v>0.39675764233413791</v>
      </c>
      <c r="T54" s="449">
        <f>'Comm &amp; Prof Svcs'!T41</f>
        <v>0.3125088050739937</v>
      </c>
      <c r="U54" s="449">
        <f>'Comm &amp; Prof Svcs'!U41</f>
        <v>0.19830553888524682</v>
      </c>
      <c r="V54" s="449">
        <f>'Comm &amp; Prof Svcs'!V41</f>
        <v>0.12222406512899164</v>
      </c>
      <c r="W54" s="448">
        <f>'Comm &amp; Prof Svcs'!W41</f>
        <v>0.19552835662127288</v>
      </c>
      <c r="X54" s="449">
        <f>'Comm &amp; Prof Svcs'!X41</f>
        <v>-0.45818365608935796</v>
      </c>
      <c r="Y54" s="449">
        <f>'Comm &amp; Prof Svcs'!Y41</f>
        <v>-2.1593984043248859E-2</v>
      </c>
      <c r="Z54" s="449">
        <f>'Comm &amp; Prof Svcs'!Z41</f>
        <v>8.6310790772190726E-2</v>
      </c>
      <c r="AA54" s="449">
        <f>'Comm &amp; Prof Svcs'!AA41</f>
        <v>8.9247699348821152E-2</v>
      </c>
      <c r="AB54" s="448">
        <f>'Comm &amp; Prof Svcs'!AB41</f>
        <v>0.12094268972311184</v>
      </c>
      <c r="AC54" s="448">
        <f>'Comm &amp; Prof Svcs'!AC41</f>
        <v>7.5888867402981841E-2</v>
      </c>
      <c r="AD54" s="378"/>
      <c r="AE54" s="377">
        <f t="shared" si="12"/>
        <v>0.19552835662127288</v>
      </c>
      <c r="AF54" s="435">
        <f t="shared" si="13"/>
        <v>0.1583475159189085</v>
      </c>
      <c r="AG54" s="435">
        <f t="shared" si="13"/>
        <v>3.813907226868829E-2</v>
      </c>
      <c r="AH54" s="375"/>
      <c r="AI54" s="364"/>
      <c r="AJ54" s="364"/>
    </row>
    <row r="55" spans="1:36" s="364" customFormat="1" ht="12.75" customHeight="1" outlineLevel="1" collapsed="1">
      <c r="A55" s="372"/>
      <c r="B55" s="371" t="str">
        <f t="shared" si="11"/>
        <v>Industrials</v>
      </c>
      <c r="C55" s="370"/>
      <c r="D55" s="366">
        <f>Industrials!D41</f>
        <v>0.1690249114415312</v>
      </c>
      <c r="E55" s="366">
        <f>Industrials!E41</f>
        <v>-0.13112841090196425</v>
      </c>
      <c r="F55" s="366">
        <f>Industrials!F41</f>
        <v>-0.32763917370405526</v>
      </c>
      <c r="G55" s="366">
        <f>Industrials!G41</f>
        <v>0.45919970762783868</v>
      </c>
      <c r="H55" s="366">
        <f>Industrials!H41</f>
        <v>0.19609770385739989</v>
      </c>
      <c r="I55" s="366">
        <f>Industrials!I41</f>
        <v>4.6384922489196789E-2</v>
      </c>
      <c r="J55" s="366">
        <f>Industrials!J41</f>
        <v>7.7205207515060437E-2</v>
      </c>
      <c r="K55" s="369">
        <f>Industrials!K41</f>
        <v>0.13050208304272171</v>
      </c>
      <c r="L55" s="369">
        <f>Industrials!L41</f>
        <v>1.4037896876828437E-3</v>
      </c>
      <c r="M55" s="368">
        <f>Industrials!M41</f>
        <v>-3.250386598375965E-2</v>
      </c>
      <c r="N55" s="369"/>
      <c r="O55" s="369"/>
      <c r="P55" s="369"/>
      <c r="Q55" s="369"/>
      <c r="R55" s="368">
        <f>Industrials!R41</f>
        <v>1.3734351208392948E-2</v>
      </c>
      <c r="S55" s="447">
        <f>Industrials!S41</f>
        <v>0.26042028463677958</v>
      </c>
      <c r="T55" s="447">
        <f>Industrials!T41</f>
        <v>0.16447018936720825</v>
      </c>
      <c r="U55" s="447">
        <f>Industrials!U41</f>
        <v>0.20378369130784635</v>
      </c>
      <c r="V55" s="447">
        <f>Industrials!V41</f>
        <v>0.23643017808757061</v>
      </c>
      <c r="W55" s="446">
        <f>Industrials!W41</f>
        <v>0.19664377062059479</v>
      </c>
      <c r="X55" s="447">
        <f>Industrials!X41</f>
        <v>1.1387558328187941E-2</v>
      </c>
      <c r="Y55" s="447">
        <f>Industrials!Y41</f>
        <v>-0.10504402995286766</v>
      </c>
      <c r="Z55" s="447">
        <f>Industrials!Z41</f>
        <v>-5.3947920283425876E-3</v>
      </c>
      <c r="AA55" s="447">
        <f>Industrials!AA41</f>
        <v>-4.1598292209075738E-2</v>
      </c>
      <c r="AB55" s="446">
        <f>Industrials!AB41</f>
        <v>-2.9832827948949148E-2</v>
      </c>
      <c r="AC55" s="446">
        <f>Industrials!AC41</f>
        <v>0.13360901994591989</v>
      </c>
      <c r="AD55" s="367"/>
      <c r="AE55" s="366">
        <f t="shared" si="12"/>
        <v>0.19664377062059479</v>
      </c>
      <c r="AF55" s="373">
        <f t="shared" si="13"/>
        <v>-2.533837119137039E-2</v>
      </c>
      <c r="AG55" s="373">
        <f t="shared" si="13"/>
        <v>0.10986887462626371</v>
      </c>
      <c r="AH55" s="171"/>
    </row>
    <row r="56" spans="1:36" s="234" customFormat="1" ht="12.75" hidden="1" customHeight="1" outlineLevel="2">
      <c r="A56" s="278"/>
      <c r="B56" s="387" t="str">
        <f t="shared" si="11"/>
        <v>Diversified Financials</v>
      </c>
      <c r="C56" s="386"/>
      <c r="D56" s="384">
        <f>'Div Financials'!D41</f>
        <v>-3.5501599335266198E-2</v>
      </c>
      <c r="E56" s="384">
        <f>'Div Financials'!E41</f>
        <v>-0.43351566192125457</v>
      </c>
      <c r="F56" s="384">
        <f>'Div Financials'!F41</f>
        <v>0.25826169598059057</v>
      </c>
      <c r="G56" s="384">
        <f>'Div Financials'!G41</f>
        <v>0.36093115723425551</v>
      </c>
      <c r="H56" s="384">
        <f>'Div Financials'!H41</f>
        <v>-4.4947501874980644E-2</v>
      </c>
      <c r="I56" s="384">
        <f>'Div Financials'!I41</f>
        <v>0.14456604357687564</v>
      </c>
      <c r="J56" s="384">
        <f>'Div Financials'!J41</f>
        <v>0.18707287072520229</v>
      </c>
      <c r="K56" s="384">
        <f>'Div Financials'!K41</f>
        <v>0.10054065970931059</v>
      </c>
      <c r="L56" s="384">
        <f>'Div Financials'!L41</f>
        <v>-2.4797301291513696E-3</v>
      </c>
      <c r="M56" s="385">
        <f>'Div Financials'!M41</f>
        <v>4.7196882275109209E-2</v>
      </c>
      <c r="N56" s="384"/>
      <c r="O56" s="384"/>
      <c r="P56" s="384"/>
      <c r="Q56" s="384"/>
      <c r="R56" s="385">
        <f>'Div Financials'!R41</f>
        <v>4.912261990659994E-2</v>
      </c>
      <c r="S56" s="451">
        <f>'Div Financials'!S41</f>
        <v>0.37664402543312381</v>
      </c>
      <c r="T56" s="451">
        <f>'Div Financials'!T41</f>
        <v>0.42753262316934992</v>
      </c>
      <c r="U56" s="451">
        <f>'Div Financials'!U41</f>
        <v>0.36872699474098991</v>
      </c>
      <c r="V56" s="451">
        <f>'Div Financials'!V41</f>
        <v>0.41803121382229014</v>
      </c>
      <c r="W56" s="450">
        <f>'Div Financials'!W41</f>
        <v>0.3293941873130426</v>
      </c>
      <c r="X56" s="451">
        <f>'Div Financials'!X41</f>
        <v>-2.1670338415002321E-2</v>
      </c>
      <c r="Y56" s="451">
        <f>'Div Financials'!Y41</f>
        <v>-4.8203712260185383E-2</v>
      </c>
      <c r="Z56" s="451">
        <f>'Div Financials'!Z41</f>
        <v>3.2933171931290639E-2</v>
      </c>
      <c r="AA56" s="451">
        <f>'Div Financials'!AA41</f>
        <v>2.9367027315752248E-2</v>
      </c>
      <c r="AB56" s="450">
        <f>'Div Financials'!AB41</f>
        <v>-9.0375966130303853E-3</v>
      </c>
      <c r="AC56" s="450">
        <f>'Div Financials'!AC41</f>
        <v>6.8045899391562248E-3</v>
      </c>
      <c r="AD56" s="349"/>
      <c r="AE56" s="384">
        <f t="shared" si="12"/>
        <v>0.3293941873130426</v>
      </c>
      <c r="AF56" s="237">
        <f t="shared" si="13"/>
        <v>1.0398672138585141E-3</v>
      </c>
      <c r="AG56" s="237">
        <f t="shared" si="13"/>
        <v>1.2666228640540789E-2</v>
      </c>
      <c r="AH56" s="168"/>
      <c r="AI56" s="364"/>
      <c r="AJ56" s="364"/>
    </row>
    <row r="57" spans="1:36" s="234" customFormat="1" ht="12.75" hidden="1" customHeight="1" outlineLevel="2">
      <c r="A57" s="278"/>
      <c r="B57" s="387" t="str">
        <f t="shared" si="11"/>
        <v>Insurance</v>
      </c>
      <c r="C57" s="386"/>
      <c r="D57" s="384">
        <f>Insurance!D41</f>
        <v>-8.7954015698290866E-2</v>
      </c>
      <c r="E57" s="384">
        <f>Insurance!E41</f>
        <v>-1.6911958356460906</v>
      </c>
      <c r="F57" s="384">
        <f>Insurance!F41</f>
        <v>-1.6859046873972343</v>
      </c>
      <c r="G57" s="384">
        <f>Insurance!G41</f>
        <v>0.29136205047678709</v>
      </c>
      <c r="H57" s="384">
        <f>Insurance!H41</f>
        <v>-4.8974903379520929E-2</v>
      </c>
      <c r="I57" s="384">
        <f>Insurance!I41</f>
        <v>0.309409819149989</v>
      </c>
      <c r="J57" s="384">
        <f>Insurance!J41</f>
        <v>0.26858872954835622</v>
      </c>
      <c r="K57" s="384">
        <f>Insurance!K41</f>
        <v>1.2714377897738993E-2</v>
      </c>
      <c r="L57" s="384">
        <f>Insurance!L41</f>
        <v>-0.11956803998122345</v>
      </c>
      <c r="M57" s="385">
        <f>Insurance!M41</f>
        <v>-5.7366662552918446E-2</v>
      </c>
      <c r="N57" s="384"/>
      <c r="O57" s="384"/>
      <c r="P57" s="384"/>
      <c r="Q57" s="384"/>
      <c r="R57" s="385">
        <f>Insurance!R41</f>
        <v>5.8912666843990991E-5</v>
      </c>
      <c r="S57" s="451">
        <f>Insurance!S41</f>
        <v>8.1158159318862833E-2</v>
      </c>
      <c r="T57" s="451">
        <f>Insurance!T41</f>
        <v>5.7013018520580605E-2</v>
      </c>
      <c r="U57" s="451">
        <f>Insurance!U41</f>
        <v>0.99632457464208479</v>
      </c>
      <c r="V57" s="451">
        <f>Insurance!V41</f>
        <v>-0.43722852470483586</v>
      </c>
      <c r="W57" s="450">
        <f>Insurance!W41</f>
        <v>0.16541372498227602</v>
      </c>
      <c r="X57" s="451">
        <f>Insurance!X41</f>
        <v>0.20490242306049566</v>
      </c>
      <c r="Y57" s="451">
        <f>Insurance!Y41</f>
        <v>0.1229515298705377</v>
      </c>
      <c r="Z57" s="451">
        <f>Insurance!Z41</f>
        <v>-2.5647619508629371E-2</v>
      </c>
      <c r="AA57" s="451">
        <f>Insurance!AA41</f>
        <v>1.0309797782680019</v>
      </c>
      <c r="AB57" s="450">
        <f>Insurance!AB41</f>
        <v>0.1305964543713467</v>
      </c>
      <c r="AC57" s="450">
        <f>Insurance!AC41</f>
        <v>4.0635546158187985E-2</v>
      </c>
      <c r="AD57" s="349"/>
      <c r="AE57" s="384">
        <f t="shared" si="12"/>
        <v>0.16541372498227602</v>
      </c>
      <c r="AF57" s="237">
        <f t="shared" si="13"/>
        <v>0.1386721057749043</v>
      </c>
      <c r="AG57" s="237">
        <f t="shared" si="13"/>
        <v>2.7890724897366992E-2</v>
      </c>
      <c r="AH57" s="168"/>
      <c r="AI57" s="364"/>
      <c r="AJ57" s="364"/>
    </row>
    <row r="58" spans="1:36" s="374" customFormat="1" ht="12.75" hidden="1" customHeight="1" outlineLevel="2">
      <c r="A58" s="382"/>
      <c r="B58" s="381" t="str">
        <f t="shared" si="11"/>
        <v>Banks</v>
      </c>
      <c r="C58" s="380"/>
      <c r="D58" s="377">
        <f>Banks!D41</f>
        <v>-0.31037611523152264</v>
      </c>
      <c r="E58" s="377">
        <f>Banks!E41</f>
        <v>-1.2848953165118213</v>
      </c>
      <c r="F58" s="377">
        <f>Banks!F41</f>
        <v>-1.1246381153721403</v>
      </c>
      <c r="G58" s="377">
        <f>Banks!G41</f>
        <v>25.914162900130432</v>
      </c>
      <c r="H58" s="377">
        <f>Banks!H41</f>
        <v>6.9884743114145387E-2</v>
      </c>
      <c r="I58" s="377">
        <f>Banks!I41</f>
        <v>0.21308116232236785</v>
      </c>
      <c r="J58" s="377">
        <f>Banks!J41</f>
        <v>0.13632900370619039</v>
      </c>
      <c r="K58" s="377">
        <f>Banks!K41</f>
        <v>-0.12091126839905608</v>
      </c>
      <c r="L58" s="377">
        <f>Banks!L41</f>
        <v>0.31548583422447596</v>
      </c>
      <c r="M58" s="379">
        <f>Banks!M41</f>
        <v>-2.1152715450758031E-2</v>
      </c>
      <c r="N58" s="377"/>
      <c r="O58" s="377"/>
      <c r="P58" s="377"/>
      <c r="Q58" s="377"/>
      <c r="R58" s="379">
        <f>Banks!R41</f>
        <v>9.9328915959832509E-2</v>
      </c>
      <c r="S58" s="449">
        <f>Banks!S41</f>
        <v>0.25852628142234324</v>
      </c>
      <c r="T58" s="449">
        <f>Banks!T41</f>
        <v>0.16023993386756907</v>
      </c>
      <c r="U58" s="449">
        <f>Banks!U41</f>
        <v>0.23317660591302847</v>
      </c>
      <c r="V58" s="449">
        <f>Banks!V41</f>
        <v>0.2434709254078431</v>
      </c>
      <c r="W58" s="448">
        <f>Banks!W41</f>
        <v>0.20948755400743124</v>
      </c>
      <c r="X58" s="449">
        <f>Banks!X41</f>
        <v>4.4117653861461159E-2</v>
      </c>
      <c r="Y58" s="449">
        <f>Banks!Y41</f>
        <v>0.11988929630628276</v>
      </c>
      <c r="Z58" s="449">
        <f>Banks!Z41</f>
        <v>-7.2317587149188789E-2</v>
      </c>
      <c r="AA58" s="449">
        <f>Banks!AA41</f>
        <v>-4.255072469113852E-2</v>
      </c>
      <c r="AB58" s="448">
        <f>Banks!AB41</f>
        <v>2.5349942749443466E-2</v>
      </c>
      <c r="AC58" s="448">
        <f>Banks!AC41</f>
        <v>-1.6655797775892767E-2</v>
      </c>
      <c r="AD58" s="378"/>
      <c r="AE58" s="377">
        <f t="shared" si="12"/>
        <v>0.20948755400743124</v>
      </c>
      <c r="AF58" s="435">
        <f t="shared" si="13"/>
        <v>3.13023236246599E-2</v>
      </c>
      <c r="AG58" s="435">
        <f t="shared" si="13"/>
        <v>-2.3953233294100595E-2</v>
      </c>
      <c r="AH58" s="375"/>
      <c r="AI58" s="364"/>
      <c r="AJ58" s="364"/>
    </row>
    <row r="59" spans="1:36" s="364" customFormat="1" ht="12.75" customHeight="1" outlineLevel="1" collapsed="1">
      <c r="A59" s="372"/>
      <c r="B59" s="371" t="str">
        <f t="shared" si="11"/>
        <v>Financials</v>
      </c>
      <c r="C59" s="370"/>
      <c r="D59" s="366">
        <f>Financials!D41</f>
        <v>-0.18151082643573302</v>
      </c>
      <c r="E59" s="366">
        <f>Financials!E41</f>
        <v>-1.1712632995047516</v>
      </c>
      <c r="F59" s="366">
        <f>Financials!F41</f>
        <v>-3.1342468550735698</v>
      </c>
      <c r="G59" s="366">
        <f>Financials!G41</f>
        <v>1.3282593211765583</v>
      </c>
      <c r="H59" s="366">
        <f>Financials!H41</f>
        <v>6.0089411265664694E-3</v>
      </c>
      <c r="I59" s="366">
        <f>Financials!I41</f>
        <v>0.21258796441844208</v>
      </c>
      <c r="J59" s="366">
        <f>Financials!J41</f>
        <v>0.18143890891018777</v>
      </c>
      <c r="K59" s="369">
        <f>Financials!K41</f>
        <v>-2.2123678604338837E-2</v>
      </c>
      <c r="L59" s="369">
        <f>Financials!L41</f>
        <v>9.9642697298542471E-2</v>
      </c>
      <c r="M59" s="368">
        <f>Financials!M41</f>
        <v>-7.7105767322195318E-3</v>
      </c>
      <c r="N59" s="369"/>
      <c r="O59" s="369"/>
      <c r="P59" s="369"/>
      <c r="Q59" s="369"/>
      <c r="R59" s="368">
        <f>Financials!R41</f>
        <v>6.425064945675607E-2</v>
      </c>
      <c r="S59" s="447">
        <f>Financials!S41</f>
        <v>0.25438869173125189</v>
      </c>
      <c r="T59" s="447">
        <f>Financials!T41</f>
        <v>0.21780543958996668</v>
      </c>
      <c r="U59" s="447">
        <f>Financials!U41</f>
        <v>0.36094900037273758</v>
      </c>
      <c r="V59" s="447">
        <f>Financials!V41</f>
        <v>0.14662415523818861</v>
      </c>
      <c r="W59" s="446">
        <f>Financials!W41</f>
        <v>0.23941038897897204</v>
      </c>
      <c r="X59" s="447">
        <f>Financials!X41</f>
        <v>5.3254216390730136E-2</v>
      </c>
      <c r="Y59" s="447">
        <f>Financials!Y41</f>
        <v>6.2661133325846441E-2</v>
      </c>
      <c r="Z59" s="447">
        <f>Financials!Z41</f>
        <v>-2.9424678333077603E-2</v>
      </c>
      <c r="AA59" s="447">
        <f>Financials!AA41</f>
        <v>9.4756109916950937E-2</v>
      </c>
      <c r="AB59" s="446">
        <f>Financials!AB41</f>
        <v>3.1507028912119095E-2</v>
      </c>
      <c r="AC59" s="446">
        <f>Financials!AC41</f>
        <v>1.5956000968053718E-3</v>
      </c>
      <c r="AD59" s="367"/>
      <c r="AE59" s="366">
        <f t="shared" si="12"/>
        <v>0.23941038897897204</v>
      </c>
      <c r="AF59" s="373">
        <f t="shared" si="13"/>
        <v>3.9215192379741026E-2</v>
      </c>
      <c r="AG59" s="373">
        <f t="shared" si="13"/>
        <v>-2.402605896711707E-3</v>
      </c>
      <c r="AH59" s="171"/>
    </row>
    <row r="60" spans="1:36" s="364" customFormat="1" ht="12.75" customHeight="1" outlineLevel="1">
      <c r="A60" s="372"/>
      <c r="B60" s="371" t="str">
        <f t="shared" si="11"/>
        <v>Energy</v>
      </c>
      <c r="C60" s="370"/>
      <c r="D60" s="366">
        <f>Energy!D41</f>
        <v>2.8829676064942245E-2</v>
      </c>
      <c r="E60" s="366">
        <f>Energy!E41</f>
        <v>0.16756997334579626</v>
      </c>
      <c r="F60" s="366">
        <f>Energy!F41</f>
        <v>-0.58347174259941692</v>
      </c>
      <c r="G60" s="366">
        <f>Energy!G41</f>
        <v>0.6192131883929195</v>
      </c>
      <c r="H60" s="366">
        <f>Energy!H41</f>
        <v>0.40029335519144671</v>
      </c>
      <c r="I60" s="366">
        <f>Energy!I41</f>
        <v>-7.9342383477942535E-2</v>
      </c>
      <c r="J60" s="366">
        <f>Energy!J41</f>
        <v>-9.1111042675429688E-2</v>
      </c>
      <c r="K60" s="369">
        <f>Energy!K41</f>
        <v>-1.8364837952540514E-2</v>
      </c>
      <c r="L60" s="369">
        <f>Energy!L41</f>
        <v>-0.59032359469554763</v>
      </c>
      <c r="M60" s="368">
        <f>Energy!M41</f>
        <v>-0.76483421863574264</v>
      </c>
      <c r="N60" s="369"/>
      <c r="O60" s="369"/>
      <c r="P60" s="369"/>
      <c r="Q60" s="369"/>
      <c r="R60" s="368">
        <f>Energy!R41</f>
        <v>2.9011906622772825</v>
      </c>
      <c r="S60" s="447">
        <f>Energy!S41</f>
        <v>0.6549385223267481</v>
      </c>
      <c r="T60" s="447">
        <f>Energy!T41</f>
        <v>1.116939845578218</v>
      </c>
      <c r="U60" s="447">
        <f>Energy!U41</f>
        <v>1.0554138051464399</v>
      </c>
      <c r="V60" s="447">
        <f>Energy!V41</f>
        <v>0.70919677447235818</v>
      </c>
      <c r="W60" s="446">
        <f>Energy!W41</f>
        <v>0.93571453007060779</v>
      </c>
      <c r="X60" s="447">
        <f>Energy!X41</f>
        <v>-0.36543656460502438</v>
      </c>
      <c r="Y60" s="447">
        <f>Energy!Y41</f>
        <v>-1.8827851120825301E-2</v>
      </c>
      <c r="Z60" s="447">
        <f>Energy!Z41</f>
        <v>-0.3493202507285722</v>
      </c>
      <c r="AA60" s="447">
        <f>Energy!AA41</f>
        <v>-0.34922158883680932</v>
      </c>
      <c r="AB60" s="446">
        <f>Energy!AB41</f>
        <v>-0.2538859416263668</v>
      </c>
      <c r="AC60" s="446">
        <f>Energy!AC41</f>
        <v>0.21357798277953788</v>
      </c>
      <c r="AD60" s="367"/>
      <c r="AE60" s="366">
        <f t="shared" si="12"/>
        <v>0.93571453007060779</v>
      </c>
      <c r="AF60" s="373">
        <f t="shared" si="13"/>
        <v>-0.26563012267051966</v>
      </c>
      <c r="AG60" s="373">
        <f t="shared" si="13"/>
        <v>0.20291127026175748</v>
      </c>
      <c r="AH60" s="171"/>
    </row>
    <row r="61" spans="1:36" s="234" customFormat="1" ht="12.75" hidden="1" customHeight="1" outlineLevel="2">
      <c r="A61" s="278"/>
      <c r="B61" s="387" t="str">
        <f t="shared" si="11"/>
        <v>Media &amp; Entertainment</v>
      </c>
      <c r="C61" s="386"/>
      <c r="D61" s="384">
        <f>'M&amp;E'!D41</f>
        <v>0.32492236851648237</v>
      </c>
      <c r="E61" s="384">
        <f>'M&amp;E'!E41</f>
        <v>-5.1822261626851107E-2</v>
      </c>
      <c r="F61" s="384">
        <f>'M&amp;E'!F41</f>
        <v>-2.9374822572482806E-2</v>
      </c>
      <c r="G61" s="384">
        <f>'M&amp;E'!G41</f>
        <v>0.40231517673693928</v>
      </c>
      <c r="H61" s="384">
        <f>'M&amp;E'!H41</f>
        <v>0.18937358525309245</v>
      </c>
      <c r="I61" s="384">
        <f>'M&amp;E'!I41</f>
        <v>0.11245143471419605</v>
      </c>
      <c r="J61" s="384">
        <f>'M&amp;E'!J41</f>
        <v>0.20951918620486998</v>
      </c>
      <c r="K61" s="384">
        <f>'M&amp;E'!K41</f>
        <v>0.20695152053632659</v>
      </c>
      <c r="L61" s="384">
        <f>'M&amp;E'!L41</f>
        <v>0.10443099876759132</v>
      </c>
      <c r="M61" s="385">
        <f>'M&amp;E'!M41</f>
        <v>0.21910156960743898</v>
      </c>
      <c r="N61" s="384"/>
      <c r="O61" s="384"/>
      <c r="P61" s="384"/>
      <c r="Q61" s="384"/>
      <c r="R61" s="385">
        <f>'M&amp;E'!R41</f>
        <v>6.9402857905543458E-2</v>
      </c>
      <c r="S61" s="451">
        <f>'M&amp;E'!S41</f>
        <v>0.35318285128711135</v>
      </c>
      <c r="T61" s="451">
        <f>'M&amp;E'!T41</f>
        <v>0.54937901141395007</v>
      </c>
      <c r="U61" s="451">
        <f>'M&amp;E'!U41</f>
        <v>0.2528836176457534</v>
      </c>
      <c r="V61" s="451">
        <f>'M&amp;E'!V41</f>
        <v>0.18090984937411814</v>
      </c>
      <c r="W61" s="450">
        <f>'M&amp;E'!W41</f>
        <v>0.29998347629685052</v>
      </c>
      <c r="X61" s="451">
        <f>'M&amp;E'!X41</f>
        <v>-4.7360890315625515E-2</v>
      </c>
      <c r="Y61" s="451">
        <f>'M&amp;E'!Y41</f>
        <v>-5.1126240387969202E-2</v>
      </c>
      <c r="Z61" s="451">
        <f>'M&amp;E'!Z41</f>
        <v>-0.10927277742944208</v>
      </c>
      <c r="AA61" s="451">
        <f>'M&amp;E'!AA41</f>
        <v>2.5973715148435383E-2</v>
      </c>
      <c r="AB61" s="450">
        <f>'M&amp;E'!AB41</f>
        <v>6.4392602568843493E-3</v>
      </c>
      <c r="AC61" s="450">
        <f>'M&amp;E'!AC41</f>
        <v>0.16598316830998394</v>
      </c>
      <c r="AD61" s="349"/>
      <c r="AE61" s="384">
        <f t="shared" si="12"/>
        <v>0.29998347629685052</v>
      </c>
      <c r="AF61" s="237">
        <f t="shared" si="13"/>
        <v>3.0420350336923807E-2</v>
      </c>
      <c r="AG61" s="237">
        <f t="shared" si="13"/>
        <v>0.16263051674864437</v>
      </c>
      <c r="AH61" s="168"/>
      <c r="AI61" s="364"/>
      <c r="AJ61" s="364"/>
    </row>
    <row r="62" spans="1:36" s="374" customFormat="1" ht="12.75" hidden="1" customHeight="1" outlineLevel="2">
      <c r="A62" s="382"/>
      <c r="B62" s="381" t="str">
        <f t="shared" si="11"/>
        <v>Telecommunication Services</v>
      </c>
      <c r="C62" s="380"/>
      <c r="D62" s="377">
        <f>Teleco!D41</f>
        <v>0.44862992618845454</v>
      </c>
      <c r="E62" s="377">
        <f>Teleco!E41</f>
        <v>5.6904986367785071E-3</v>
      </c>
      <c r="F62" s="377">
        <f>Teleco!F41</f>
        <v>-0.17283445031194189</v>
      </c>
      <c r="G62" s="377">
        <f>Teleco!G41</f>
        <v>4.9358228782045321E-2</v>
      </c>
      <c r="H62" s="377">
        <f>Teleco!H41</f>
        <v>-2.0522144520974561E-2</v>
      </c>
      <c r="I62" s="377">
        <f>Teleco!I41</f>
        <v>7.1407764866005641E-2</v>
      </c>
      <c r="J62" s="377">
        <f>Teleco!J41</f>
        <v>1.7078570769564205E-2</v>
      </c>
      <c r="K62" s="377">
        <f>Teleco!K41</f>
        <v>0.23943086741078723</v>
      </c>
      <c r="L62" s="377">
        <f>Teleco!L41</f>
        <v>0.1807223649150751</v>
      </c>
      <c r="M62" s="379">
        <f>Teleco!M41</f>
        <v>5.9319609000952234E-2</v>
      </c>
      <c r="N62" s="377"/>
      <c r="O62" s="377"/>
      <c r="P62" s="377"/>
      <c r="Q62" s="377"/>
      <c r="R62" s="379">
        <f>Teleco!R41</f>
        <v>1.9838355113439121E-2</v>
      </c>
      <c r="S62" s="449">
        <f>Teleco!S41</f>
        <v>0.25796535825727096</v>
      </c>
      <c r="T62" s="449">
        <f>Teleco!T41</f>
        <v>0.25357805934052369</v>
      </c>
      <c r="U62" s="449">
        <f>Teleco!U41</f>
        <v>0.36838891228037651</v>
      </c>
      <c r="V62" s="449">
        <f>Teleco!V41</f>
        <v>-0.54640112982162936</v>
      </c>
      <c r="W62" s="448">
        <f>Teleco!W41</f>
        <v>0.27291265453722269</v>
      </c>
      <c r="X62" s="449">
        <f>Teleco!X41</f>
        <v>-3.3667275079652059E-2</v>
      </c>
      <c r="Y62" s="449">
        <f>Teleco!Y41</f>
        <v>-4.2405371082649856E-2</v>
      </c>
      <c r="Z62" s="449">
        <f>Teleco!Z41</f>
        <v>-5.4749119248406086E-2</v>
      </c>
      <c r="AA62" s="449">
        <f>Teleco!AA41</f>
        <v>0.13588404795270814</v>
      </c>
      <c r="AB62" s="448">
        <f>Teleco!AB41</f>
        <v>5.8927412768232657E-2</v>
      </c>
      <c r="AC62" s="448">
        <f>Teleco!AC41</f>
        <v>2.2903908819499774E-2</v>
      </c>
      <c r="AD62" s="378"/>
      <c r="AE62" s="377">
        <f t="shared" si="12"/>
        <v>0.27291265453722269</v>
      </c>
      <c r="AF62" s="435">
        <f t="shared" si="13"/>
        <v>6.7287658048082788E-2</v>
      </c>
      <c r="AG62" s="435">
        <f t="shared" si="13"/>
        <v>1.2518354247643915E-2</v>
      </c>
      <c r="AH62" s="375"/>
      <c r="AI62" s="364"/>
      <c r="AJ62" s="364"/>
    </row>
    <row r="63" spans="1:36" s="364" customFormat="1" ht="12.75" customHeight="1" outlineLevel="1" collapsed="1">
      <c r="A63" s="372"/>
      <c r="B63" s="371" t="str">
        <f t="shared" si="11"/>
        <v>Communication Services</v>
      </c>
      <c r="C63" s="370"/>
      <c r="D63" s="366">
        <f>'Comm Svcs'!D41</f>
        <v>0.39386620495227653</v>
      </c>
      <c r="E63" s="366">
        <f>'Comm Svcs'!E41</f>
        <v>-1.8510332072478541E-2</v>
      </c>
      <c r="F63" s="366">
        <f>'Comm Svcs'!F41</f>
        <v>-0.11451683133560975</v>
      </c>
      <c r="G63" s="366">
        <f>'Comm Svcs'!G41</f>
        <v>0.20663444847234103</v>
      </c>
      <c r="H63" s="366">
        <f>'Comm Svcs'!H41</f>
        <v>8.7742581976537615E-2</v>
      </c>
      <c r="I63" s="366">
        <f>'Comm Svcs'!I41</f>
        <v>9.4846579641977069E-2</v>
      </c>
      <c r="J63" s="366">
        <f>'Comm Svcs'!J41</f>
        <v>0.12874277959739544</v>
      </c>
      <c r="K63" s="369">
        <f>'Comm Svcs'!K41</f>
        <v>0.21924192273596721</v>
      </c>
      <c r="L63" s="369">
        <f>'Comm Svcs'!L41</f>
        <v>0.13377819529489021</v>
      </c>
      <c r="M63" s="368">
        <f>'Comm Svcs'!M41</f>
        <v>0.15509292020813259</v>
      </c>
      <c r="N63" s="369"/>
      <c r="O63" s="369"/>
      <c r="P63" s="369"/>
      <c r="Q63" s="369"/>
      <c r="R63" s="368">
        <f>'Comm Svcs'!R41</f>
        <v>5.1193620373035209E-2</v>
      </c>
      <c r="S63" s="447">
        <f>'Comm Svcs'!S41</f>
        <v>0.32130464736365227</v>
      </c>
      <c r="T63" s="447">
        <f>'Comm Svcs'!T41</f>
        <v>0.43804038266805501</v>
      </c>
      <c r="U63" s="447">
        <f>'Comm Svcs'!U41</f>
        <v>0.28791425546398619</v>
      </c>
      <c r="V63" s="447">
        <f>'Comm Svcs'!V41</f>
        <v>-0.20294946924500334</v>
      </c>
      <c r="W63" s="446">
        <f>'Comm Svcs'!W41</f>
        <v>0.29033472590802445</v>
      </c>
      <c r="X63" s="447">
        <f>'Comm Svcs'!X41</f>
        <v>-4.2996124556066162E-2</v>
      </c>
      <c r="Y63" s="447">
        <f>'Comm Svcs'!Y41</f>
        <v>-4.826478895501729E-2</v>
      </c>
      <c r="Z63" s="447">
        <f>'Comm Svcs'!Z41</f>
        <v>-9.1703506691724668E-2</v>
      </c>
      <c r="AA63" s="447">
        <f>'Comm Svcs'!AA41</f>
        <v>5.8986075436270102E-2</v>
      </c>
      <c r="AB63" s="446">
        <f>'Comm Svcs'!AB41</f>
        <v>2.4894816424357424E-2</v>
      </c>
      <c r="AC63" s="446">
        <f>'Comm Svcs'!AC41</f>
        <v>0.11400398769992637</v>
      </c>
      <c r="AD63" s="367"/>
      <c r="AE63" s="366">
        <f t="shared" si="12"/>
        <v>0.29033472590802445</v>
      </c>
      <c r="AF63" s="373">
        <f t="shared" si="13"/>
        <v>4.3383402676396177E-2</v>
      </c>
      <c r="AG63" s="373">
        <f t="shared" si="13"/>
        <v>0.10863977482136167</v>
      </c>
      <c r="AH63" s="171"/>
    </row>
    <row r="64" spans="1:36" s="364" customFormat="1" ht="12.75" customHeight="1" outlineLevel="1">
      <c r="A64" s="372"/>
      <c r="B64" s="371" t="str">
        <f t="shared" si="11"/>
        <v>Materials</v>
      </c>
      <c r="C64" s="370"/>
      <c r="D64" s="366">
        <f>Materials!D41</f>
        <v>5.0922473339911845E-2</v>
      </c>
      <c r="E64" s="366">
        <f>Materials!E41</f>
        <v>-5.7437495919116288E-2</v>
      </c>
      <c r="F64" s="366">
        <f>Materials!F41</f>
        <v>-0.2388088523970695</v>
      </c>
      <c r="G64" s="366">
        <f>Materials!G41</f>
        <v>0.82707065824322723</v>
      </c>
      <c r="H64" s="366">
        <f>Materials!H41</f>
        <v>0.28344158339028702</v>
      </c>
      <c r="I64" s="366">
        <f>Materials!I41</f>
        <v>-4.4713630546269423E-2</v>
      </c>
      <c r="J64" s="366">
        <f>Materials!J41</f>
        <v>3.8251913309147678E-2</v>
      </c>
      <c r="K64" s="369">
        <f>Materials!K41</f>
        <v>5.5725414779651761E-2</v>
      </c>
      <c r="L64" s="369">
        <f>Materials!L41</f>
        <v>-3.600843723055025E-2</v>
      </c>
      <c r="M64" s="368">
        <f>Materials!M41</f>
        <v>-4.6154351409290251E-2</v>
      </c>
      <c r="N64" s="369"/>
      <c r="O64" s="369"/>
      <c r="P64" s="369"/>
      <c r="Q64" s="369"/>
      <c r="R64" s="368">
        <f>Materials!R41</f>
        <v>2.5507940291973119E-2</v>
      </c>
      <c r="S64" s="447">
        <f>Materials!S41</f>
        <v>0.69529949228727217</v>
      </c>
      <c r="T64" s="447">
        <f>Materials!T41</f>
        <v>0.63648457058540986</v>
      </c>
      <c r="U64" s="447">
        <f>Materials!U41</f>
        <v>0.26738627488188405</v>
      </c>
      <c r="V64" s="447">
        <f>Materials!V41</f>
        <v>0.13227007848978256</v>
      </c>
      <c r="W64" s="446">
        <f>Materials!W41</f>
        <v>0.51128107332779904</v>
      </c>
      <c r="X64" s="447">
        <f>Materials!X41</f>
        <v>-7.5439628517257162E-2</v>
      </c>
      <c r="Y64" s="447">
        <f>Materials!Y41</f>
        <v>-0.16511085103308465</v>
      </c>
      <c r="Z64" s="447">
        <f>Materials!Z41</f>
        <v>0.20449516558329828</v>
      </c>
      <c r="AA64" s="447">
        <f>Materials!AA41</f>
        <v>-3.6947010952298576E-2</v>
      </c>
      <c r="AB64" s="446">
        <f>Materials!AB41</f>
        <v>-7.1611364634340702E-2</v>
      </c>
      <c r="AC64" s="446">
        <f>Materials!AC41</f>
        <v>0.13189431777473493</v>
      </c>
      <c r="AD64" s="367"/>
      <c r="AE64" s="366">
        <f t="shared" si="12"/>
        <v>0.51128107332779904</v>
      </c>
      <c r="AF64" s="373">
        <f t="shared" si="13"/>
        <v>-7.6136944741807211E-2</v>
      </c>
      <c r="AG64" s="373">
        <f t="shared" si="13"/>
        <v>8.7308445331629514E-2</v>
      </c>
      <c r="AH64" s="171"/>
    </row>
    <row r="65" spans="1:36" s="364" customFormat="1" ht="12.75" customHeight="1" outlineLevel="1">
      <c r="A65" s="372"/>
      <c r="B65" s="371" t="str">
        <f t="shared" si="11"/>
        <v>Utilities</v>
      </c>
      <c r="C65" s="370"/>
      <c r="D65" s="366">
        <f>Utilities!D41</f>
        <v>7.8303411442742998E-2</v>
      </c>
      <c r="E65" s="366">
        <f>Utilities!E41</f>
        <v>8.7967505548530056E-2</v>
      </c>
      <c r="F65" s="366">
        <f>Utilities!F41</f>
        <v>-3.2141067215918917E-2</v>
      </c>
      <c r="G65" s="366">
        <f>Utilities!G41</f>
        <v>3.7677101384372635E-2</v>
      </c>
      <c r="H65" s="366">
        <f>Utilities!H41</f>
        <v>6.7749330725510148E-2</v>
      </c>
      <c r="I65" s="366">
        <f>Utilities!I41</f>
        <v>1.4398489942394344E-2</v>
      </c>
      <c r="J65" s="366">
        <f>Utilities!J41</f>
        <v>2.7050219704608081E-2</v>
      </c>
      <c r="K65" s="369">
        <f>Utilities!K41</f>
        <v>7.6471509156370798E-2</v>
      </c>
      <c r="L65" s="369">
        <f>Utilities!L41</f>
        <v>2.8525575686075832E-2</v>
      </c>
      <c r="M65" s="368">
        <f>Utilities!M41</f>
        <v>6.7722739532506404E-2</v>
      </c>
      <c r="N65" s="369"/>
      <c r="O65" s="369"/>
      <c r="P65" s="369"/>
      <c r="Q65" s="369"/>
      <c r="R65" s="368">
        <f>Utilities!R41</f>
        <v>5.0480337956636756E-2</v>
      </c>
      <c r="S65" s="447">
        <f>Utilities!S41</f>
        <v>0.26030065046637052</v>
      </c>
      <c r="T65" s="447">
        <f>Utilities!T41</f>
        <v>0.17782193851795469</v>
      </c>
      <c r="U65" s="447">
        <f>Utilities!U41</f>
        <v>0.13494844071986445</v>
      </c>
      <c r="V65" s="447">
        <f>Utilities!V41</f>
        <v>0.15444071533061243</v>
      </c>
      <c r="W65" s="446">
        <f>Utilities!W41</f>
        <v>9.9938473946008965E-2</v>
      </c>
      <c r="X65" s="447">
        <f>Utilities!X41</f>
        <v>-2.3683236861720691E-2</v>
      </c>
      <c r="Y65" s="447">
        <f>Utilities!Y41</f>
        <v>-1.7304339824756654E-2</v>
      </c>
      <c r="Z65" s="447">
        <f>Utilities!Z41</f>
        <v>0.13364163850327637</v>
      </c>
      <c r="AA65" s="447">
        <f>Utilities!AA41</f>
        <v>0.19958673185850362</v>
      </c>
      <c r="AB65" s="446">
        <f>Utilities!AB41</f>
        <v>7.9004891377515207E-2</v>
      </c>
      <c r="AC65" s="446">
        <f>Utilities!AC41</f>
        <v>5.9693246192748628E-2</v>
      </c>
      <c r="AD65" s="367"/>
      <c r="AE65" s="366">
        <f t="shared" si="12"/>
        <v>9.9938473946008965E-2</v>
      </c>
      <c r="AF65" s="373">
        <f t="shared" si="13"/>
        <v>7.9414087913452169E-2</v>
      </c>
      <c r="AG65" s="373">
        <f t="shared" si="13"/>
        <v>6.1955858611786985E-2</v>
      </c>
      <c r="AH65" s="171"/>
    </row>
    <row r="66" spans="1:36" s="364" customFormat="1" ht="12.75" customHeight="1" outlineLevel="1">
      <c r="A66" s="372"/>
      <c r="B66" s="371" t="str">
        <f t="shared" si="11"/>
        <v>Real Estate</v>
      </c>
      <c r="C66" s="370"/>
      <c r="D66" s="366">
        <f>'Real Estate'!D49</f>
        <v>0.26365702734240415</v>
      </c>
      <c r="E66" s="366">
        <f>'Real Estate'!E49</f>
        <v>-8.4024727072176453E-2</v>
      </c>
      <c r="F66" s="366">
        <f>'Real Estate'!F49</f>
        <v>-7.3892598091645056E-2</v>
      </c>
      <c r="G66" s="366">
        <f>'Real Estate'!G49</f>
        <v>0.15578772524125717</v>
      </c>
      <c r="H66" s="366">
        <f>'Real Estate'!H49</f>
        <v>0.42742402473717744</v>
      </c>
      <c r="I66" s="366">
        <f>'Real Estate'!I49</f>
        <v>0.21034599475649962</v>
      </c>
      <c r="J66" s="366">
        <f>'Real Estate'!J49</f>
        <v>0.15128683410779864</v>
      </c>
      <c r="K66" s="369">
        <f>'Real Estate'!K49</f>
        <v>0.18096771219371521</v>
      </c>
      <c r="L66" s="369">
        <f>'Real Estate'!L49</f>
        <v>0.12440442547373065</v>
      </c>
      <c r="M66" s="368">
        <f>'Real Estate'!M49</f>
        <v>0.110425622675558</v>
      </c>
      <c r="N66" s="369"/>
      <c r="O66" s="369"/>
      <c r="P66" s="369"/>
      <c r="Q66" s="369"/>
      <c r="R66" s="368">
        <f>'Real Estate'!R49</f>
        <v>0.10060878123684036</v>
      </c>
      <c r="S66" s="447">
        <f>'Real Estate'!S49</f>
        <v>0.1058610965332476</v>
      </c>
      <c r="T66" s="447">
        <f>'Real Estate'!T49</f>
        <v>0.11040483466331907</v>
      </c>
      <c r="U66" s="447">
        <f>'Real Estate'!U49</f>
        <v>8.0017942451659607E-2</v>
      </c>
      <c r="V66" s="447">
        <f>'Real Estate'!V49</f>
        <v>0.11809248608254319</v>
      </c>
      <c r="W66" s="446">
        <f>'Real Estate'!W49</f>
        <v>8.5814911544194628E-2</v>
      </c>
      <c r="X66" s="447">
        <f>'Real Estate'!X49</f>
        <v>5.5820425828096099E-2</v>
      </c>
      <c r="Y66" s="447">
        <f>'Real Estate'!Y49</f>
        <v>3.1846512338961741E-2</v>
      </c>
      <c r="Z66" s="447">
        <f>'Real Estate'!Z49</f>
        <v>5.2205671930217967E-2</v>
      </c>
      <c r="AA66" s="447">
        <f>'Real Estate'!AA49</f>
        <v>5.2285565392007349E-3</v>
      </c>
      <c r="AB66" s="446">
        <f>'Real Estate'!AB49</f>
        <v>3.5722940900178468E-2</v>
      </c>
      <c r="AC66" s="446">
        <f>'Real Estate'!AC49</f>
        <v>5.7032210399932337E-2</v>
      </c>
      <c r="AD66" s="367"/>
      <c r="AE66" s="366">
        <f t="shared" si="12"/>
        <v>8.5814911544194628E-2</v>
      </c>
      <c r="AF66" s="373">
        <f>'Real Estate'!AF49</f>
        <v>3.675097337129074E-2</v>
      </c>
      <c r="AG66" s="373">
        <f>'Real Estate'!AG49</f>
        <v>5.8484321870599709E-2</v>
      </c>
      <c r="AH66" s="171"/>
    </row>
    <row r="67" spans="1:36" s="356" customFormat="1" ht="12.75" customHeight="1">
      <c r="A67" s="363"/>
      <c r="B67" s="362" t="str">
        <f>+B34</f>
        <v>Total Net Income</v>
      </c>
      <c r="C67" s="361"/>
      <c r="D67" s="358">
        <v>4.3579747054662832E-3</v>
      </c>
      <c r="E67" s="358">
        <v>-0.23393747187931691</v>
      </c>
      <c r="F67" s="358">
        <v>-2.7529226412116636E-2</v>
      </c>
      <c r="G67" s="358">
        <v>0.41581064309560634</v>
      </c>
      <c r="H67" s="358">
        <v>0.14660451487771398</v>
      </c>
      <c r="I67" s="358">
        <v>4.441268413036914E-2</v>
      </c>
      <c r="J67" s="358">
        <v>4.9836844437423089E-2</v>
      </c>
      <c r="K67" s="357">
        <v>6.8385931190352967E-2</v>
      </c>
      <c r="L67" s="357">
        <v>-5.6488651109964927E-5</v>
      </c>
      <c r="M67" s="360">
        <v>4.0618015016546938E-3</v>
      </c>
      <c r="N67" s="357"/>
      <c r="O67" s="357"/>
      <c r="P67" s="357"/>
      <c r="Q67" s="357"/>
      <c r="R67" s="360">
        <v>0.10888175544188017</v>
      </c>
      <c r="S67" s="445">
        <v>0.2574626751129856</v>
      </c>
      <c r="T67" s="445">
        <v>0.24135029367437122</v>
      </c>
      <c r="U67" s="445">
        <v>0.25738190230085811</v>
      </c>
      <c r="V67" s="445">
        <v>8.2469592037250461E-2</v>
      </c>
      <c r="W67" s="444">
        <v>0.21312219493517071</v>
      </c>
      <c r="X67" s="445">
        <v>-6.5389452724826658E-3</v>
      </c>
      <c r="Y67" s="445">
        <v>1.0324088828564726E-2</v>
      </c>
      <c r="Z67" s="445">
        <v>-2.3794913298420539E-2</v>
      </c>
      <c r="AA67" s="445">
        <v>6.7533738790443998E-3</v>
      </c>
      <c r="AB67" s="444">
        <v>1.432114580301791E-3</v>
      </c>
      <c r="AC67" s="444">
        <v>7.8476096982647237E-2</v>
      </c>
      <c r="AD67" s="359"/>
      <c r="AE67" s="358">
        <f t="shared" si="12"/>
        <v>0.21312219493517071</v>
      </c>
      <c r="AF67" s="443">
        <f>+AF34/AE34-1</f>
        <v>1.0210884337857662E-2</v>
      </c>
      <c r="AG67" s="443">
        <f>+AG34/AF34-1</f>
        <v>7.0159762003128012E-2</v>
      </c>
      <c r="AH67" s="171"/>
      <c r="AI67" s="432"/>
      <c r="AJ67" s="432"/>
    </row>
    <row r="68" spans="1:36" s="286" customFormat="1" ht="12.75" customHeight="1">
      <c r="B68" s="442"/>
      <c r="C68" s="439"/>
      <c r="D68" s="439"/>
      <c r="E68" s="439"/>
      <c r="F68" s="439"/>
      <c r="G68" s="439"/>
      <c r="H68" s="439"/>
      <c r="I68" s="439"/>
      <c r="J68" s="439"/>
      <c r="K68" s="438"/>
      <c r="L68" s="438"/>
      <c r="M68" s="441"/>
      <c r="N68" s="438"/>
      <c r="O68" s="438"/>
      <c r="P68" s="438"/>
      <c r="Q68" s="438"/>
      <c r="R68" s="441"/>
      <c r="S68" s="438"/>
      <c r="T68" s="438"/>
      <c r="U68" s="438"/>
      <c r="V68" s="438"/>
      <c r="W68" s="441"/>
      <c r="X68" s="438"/>
      <c r="Y68" s="438"/>
      <c r="Z68" s="438"/>
      <c r="AA68" s="438"/>
      <c r="AB68" s="441"/>
      <c r="AC68" s="441"/>
      <c r="AD68" s="440"/>
      <c r="AE68" s="439"/>
      <c r="AF68" s="438"/>
      <c r="AG68" s="438"/>
      <c r="AH68" s="169"/>
      <c r="AI68" s="437"/>
      <c r="AJ68" s="437"/>
    </row>
    <row r="69" spans="1:36" s="234" customFormat="1" ht="12.75" customHeight="1">
      <c r="A69" s="278"/>
      <c r="B69" s="391" t="s">
        <v>90</v>
      </c>
      <c r="C69" s="386"/>
      <c r="D69" s="384"/>
      <c r="E69" s="384"/>
      <c r="F69" s="384"/>
      <c r="G69" s="384"/>
      <c r="H69" s="384"/>
      <c r="I69" s="384"/>
      <c r="J69" s="384"/>
      <c r="K69" s="388"/>
      <c r="L69" s="388"/>
      <c r="M69" s="390"/>
      <c r="N69" s="388"/>
      <c r="O69" s="388"/>
      <c r="P69" s="388"/>
      <c r="Q69" s="388"/>
      <c r="R69" s="390"/>
      <c r="S69" s="388"/>
      <c r="T69" s="388"/>
      <c r="U69" s="388"/>
      <c r="V69" s="388"/>
      <c r="W69" s="390"/>
      <c r="X69" s="388"/>
      <c r="Y69" s="388"/>
      <c r="Z69" s="388"/>
      <c r="AA69" s="388"/>
      <c r="AB69" s="390"/>
      <c r="AC69" s="390"/>
      <c r="AD69" s="389"/>
      <c r="AE69" s="384"/>
      <c r="AF69" s="388"/>
      <c r="AG69" s="388"/>
      <c r="AH69" s="311"/>
      <c r="AI69" s="436"/>
      <c r="AJ69" s="436"/>
    </row>
    <row r="70" spans="1:36" s="234" customFormat="1" ht="12.75" hidden="1" customHeight="1" outlineLevel="2">
      <c r="A70" s="278"/>
      <c r="B70" s="387" t="str">
        <f t="shared" ref="B70:B101" si="14">+B36</f>
        <v>Software &amp; Services</v>
      </c>
      <c r="C70" s="384">
        <f>Software!C40</f>
        <v>0.15712890480333921</v>
      </c>
      <c r="D70" s="384">
        <f>Software!D40</f>
        <v>0.15634562351835371</v>
      </c>
      <c r="E70" s="384">
        <f>Software!E40</f>
        <v>0.16223458361119089</v>
      </c>
      <c r="F70" s="384">
        <f>Software!F40</f>
        <v>0.18156615757615921</v>
      </c>
      <c r="G70" s="384">
        <f>Software!G40</f>
        <v>0.19274441119920616</v>
      </c>
      <c r="H70" s="384">
        <f>Software!H40</f>
        <v>0.19696111259706281</v>
      </c>
      <c r="I70" s="384">
        <f>Software!I40</f>
        <v>0.20583623208855287</v>
      </c>
      <c r="J70" s="384">
        <f>Software!J40</f>
        <v>0.20742684372266654</v>
      </c>
      <c r="K70" s="384">
        <f>Software!K40</f>
        <v>0.19405886264818345</v>
      </c>
      <c r="L70" s="384">
        <f>Software!L40</f>
        <v>0.20406264395021528</v>
      </c>
      <c r="M70" s="385">
        <f>Software!M40</f>
        <v>0.20699187434015978</v>
      </c>
      <c r="N70" s="384">
        <f>Software!N40</f>
        <v>0.19745598914186957</v>
      </c>
      <c r="O70" s="384">
        <f>Software!O40</f>
        <v>0.20547147930913667</v>
      </c>
      <c r="P70" s="384">
        <f>Software!P40</f>
        <v>0.20131482368257037</v>
      </c>
      <c r="Q70" s="384">
        <f>Software!Q40</f>
        <v>0.21718798091052166</v>
      </c>
      <c r="R70" s="385">
        <f>Software!R40</f>
        <v>0.21111937572556819</v>
      </c>
      <c r="S70" s="384">
        <f>Software!S40</f>
        <v>0.22062726376121894</v>
      </c>
      <c r="T70" s="384">
        <f>Software!T40</f>
        <v>0.22442140358014645</v>
      </c>
      <c r="U70" s="384">
        <f>Software!U40</f>
        <v>0.22740824414933047</v>
      </c>
      <c r="V70" s="384">
        <f>Software!V40</f>
        <v>0.23097977594508212</v>
      </c>
      <c r="W70" s="385">
        <f>Software!W40</f>
        <v>0.22708549881623583</v>
      </c>
      <c r="X70" s="384">
        <f>Software!X40</f>
        <v>0.22943451554521938</v>
      </c>
      <c r="Y70" s="384">
        <f>Software!Y40</f>
        <v>0.23717310993927901</v>
      </c>
      <c r="Z70" s="384">
        <f>Software!Z40</f>
        <v>0.22913734219583468</v>
      </c>
      <c r="AA70" s="384">
        <f>Software!AA40</f>
        <v>0.23165419606404711</v>
      </c>
      <c r="AB70" s="385">
        <f>Software!AB40</f>
        <v>0.22974235276242672</v>
      </c>
      <c r="AC70" s="385">
        <f>Software!AC40</f>
        <v>0.23615547865940648</v>
      </c>
      <c r="AD70" s="349"/>
      <c r="AE70" s="384">
        <f t="shared" ref="AE70:AE101" si="15">INDEX(C70:AD70,1,MATCH(AE$2,$C$2:$AD$2,0))</f>
        <v>0.22708549881623583</v>
      </c>
      <c r="AF70" s="237">
        <f>+AF3/'Sales Summary'!AF3</f>
        <v>0.23269999537600136</v>
      </c>
      <c r="AG70" s="237">
        <f>+AG3/'Sales Summary'!AG3</f>
        <v>0.23837035570422357</v>
      </c>
      <c r="AH70" s="168"/>
      <c r="AI70" s="436"/>
      <c r="AJ70" s="436"/>
    </row>
    <row r="71" spans="1:36" s="234" customFormat="1" ht="12.75" hidden="1" customHeight="1" outlineLevel="2">
      <c r="A71" s="278"/>
      <c r="B71" s="387" t="str">
        <f t="shared" si="14"/>
        <v>Semiconductors &amp; Semiconductor Equipment</v>
      </c>
      <c r="C71" s="384">
        <f>Semis!C40</f>
        <v>0.16896614944119223</v>
      </c>
      <c r="D71" s="384">
        <f>Semis!D40</f>
        <v>0.16259640119350346</v>
      </c>
      <c r="E71" s="384">
        <f>Semis!E40</f>
        <v>0.11252923229682742</v>
      </c>
      <c r="F71" s="384">
        <f>Semis!F40</f>
        <v>0.12445358010105131</v>
      </c>
      <c r="G71" s="384">
        <f>Semis!G40</f>
        <v>0.2294048802258038</v>
      </c>
      <c r="H71" s="384">
        <f>Semis!H40</f>
        <v>0.21404969948052405</v>
      </c>
      <c r="I71" s="384">
        <f>Semis!I40</f>
        <v>0.18479537461163589</v>
      </c>
      <c r="J71" s="384">
        <f>Semis!J40</f>
        <v>0.19213930017979794</v>
      </c>
      <c r="K71" s="384">
        <f>Semis!K40</f>
        <v>0.22141779813027745</v>
      </c>
      <c r="L71" s="384">
        <f>Semis!L40</f>
        <v>0.22048292959714291</v>
      </c>
      <c r="M71" s="385">
        <f>Semis!M40</f>
        <v>0.23631394785037046</v>
      </c>
      <c r="N71" s="384">
        <f>Semis!N40</f>
        <v>0.26350706352729208</v>
      </c>
      <c r="O71" s="384">
        <f>Semis!O40</f>
        <v>0.26526519371013868</v>
      </c>
      <c r="P71" s="384">
        <f>Semis!P40</f>
        <v>0.30374522333324799</v>
      </c>
      <c r="Q71" s="384">
        <f>Semis!Q40</f>
        <v>0.29089078813477875</v>
      </c>
      <c r="R71" s="385">
        <f>Semis!R40</f>
        <v>0.29111557682030503</v>
      </c>
      <c r="S71" s="384">
        <f>Semis!S40</f>
        <v>0.31523383200510113</v>
      </c>
      <c r="T71" s="384">
        <f>Semis!T40</f>
        <v>0.33341240877548517</v>
      </c>
      <c r="U71" s="384">
        <f>Semis!U40</f>
        <v>0.34861666855685725</v>
      </c>
      <c r="V71" s="384">
        <f>Semis!V40</f>
        <v>0.32019210295913347</v>
      </c>
      <c r="W71" s="385">
        <f>Semis!W40</f>
        <v>0.32167780426805453</v>
      </c>
      <c r="X71" s="384">
        <f>Semis!X40</f>
        <v>0.26391288598823992</v>
      </c>
      <c r="Y71" s="384">
        <f>Semis!Y40</f>
        <v>0.27138341918727987</v>
      </c>
      <c r="Z71" s="384">
        <f>Semis!Z40</f>
        <v>0.28457526979766534</v>
      </c>
      <c r="AA71" s="384">
        <f>Semis!AA40</f>
        <v>0.2660492069303092</v>
      </c>
      <c r="AB71" s="385">
        <f>Semis!AB40</f>
        <v>0.28359183265819804</v>
      </c>
      <c r="AC71" s="385">
        <f>Semis!AC40</f>
        <v>0.27523991484317856</v>
      </c>
      <c r="AD71" s="349"/>
      <c r="AE71" s="384">
        <f t="shared" si="15"/>
        <v>0.32167780426805453</v>
      </c>
      <c r="AF71" s="237">
        <f>+AF4/'Sales Summary'!AF4</f>
        <v>0.28430672205868723</v>
      </c>
      <c r="AG71" s="237">
        <f>+AG4/'Sales Summary'!AG4</f>
        <v>0.27512731991542572</v>
      </c>
      <c r="AH71" s="168"/>
      <c r="AI71" s="436"/>
      <c r="AJ71" s="436"/>
    </row>
    <row r="72" spans="1:36" s="374" customFormat="1" ht="12.75" hidden="1" customHeight="1" outlineLevel="2">
      <c r="A72" s="382"/>
      <c r="B72" s="381" t="str">
        <f t="shared" si="14"/>
        <v>Technology Hardware &amp; Equipment</v>
      </c>
      <c r="C72" s="377">
        <f>Hardware!C40</f>
        <v>9.9014697333679069E-2</v>
      </c>
      <c r="D72" s="377">
        <f>Hardware!D40</f>
        <v>0.10713592796524002</v>
      </c>
      <c r="E72" s="377">
        <f>Hardware!E40</f>
        <v>0.1066683078713561</v>
      </c>
      <c r="F72" s="377">
        <f>Hardware!F40</f>
        <v>0.12011706420867806</v>
      </c>
      <c r="G72" s="377">
        <f>Hardware!G40</f>
        <v>0.14830870008728175</v>
      </c>
      <c r="H72" s="377">
        <f>Hardware!H40</f>
        <v>0.15886460176176442</v>
      </c>
      <c r="I72" s="377">
        <f>Hardware!I40</f>
        <v>0.16567039925758395</v>
      </c>
      <c r="J72" s="377">
        <f>Hardware!J40</f>
        <v>0.15496605867983987</v>
      </c>
      <c r="K72" s="377">
        <f>Hardware!K40</f>
        <v>0.15753265477833406</v>
      </c>
      <c r="L72" s="377">
        <f>Hardware!L40</f>
        <v>0.15869237940980124</v>
      </c>
      <c r="M72" s="379">
        <f>Hardware!M40</f>
        <v>0.17161293981544143</v>
      </c>
      <c r="N72" s="377">
        <f>Hardware!N40</f>
        <v>0.16636299712675526</v>
      </c>
      <c r="O72" s="377">
        <f>Hardware!O40</f>
        <v>0.15636707914138168</v>
      </c>
      <c r="P72" s="377">
        <f>Hardware!P40</f>
        <v>0.16542942242830566</v>
      </c>
      <c r="Q72" s="377">
        <f>Hardware!Q40</f>
        <v>0.19163448392420199</v>
      </c>
      <c r="R72" s="379">
        <f>Hardware!R40</f>
        <v>0.17559390409299677</v>
      </c>
      <c r="S72" s="377">
        <f>Hardware!S40</f>
        <v>0.18078528992555526</v>
      </c>
      <c r="T72" s="377">
        <f>Hardware!T40</f>
        <v>0.17563156034535923</v>
      </c>
      <c r="U72" s="377">
        <f>Hardware!U40</f>
        <v>0.181510986147985</v>
      </c>
      <c r="V72" s="377">
        <f>Hardware!V40</f>
        <v>0.19301617168401428</v>
      </c>
      <c r="W72" s="379">
        <f>Hardware!W40</f>
        <v>0.1796797813886177</v>
      </c>
      <c r="X72" s="377">
        <f>Hardware!X40</f>
        <v>0.16271001584788536</v>
      </c>
      <c r="Y72" s="377">
        <f>Hardware!Y40</f>
        <v>0.15543908646588064</v>
      </c>
      <c r="Z72" s="377">
        <f>Hardware!Z40</f>
        <v>0.16978040030821168</v>
      </c>
      <c r="AA72" s="377">
        <f>Hardware!AA40</f>
        <v>0.18590147022182327</v>
      </c>
      <c r="AB72" s="379">
        <f>Hardware!AB40</f>
        <v>0.1716160950108794</v>
      </c>
      <c r="AC72" s="379">
        <f>Hardware!AC40</f>
        <v>0.17060917069122916</v>
      </c>
      <c r="AD72" s="378"/>
      <c r="AE72" s="377">
        <f t="shared" si="15"/>
        <v>0.1796797813886177</v>
      </c>
      <c r="AF72" s="435">
        <f>+AF5/'Sales Summary'!AF5</f>
        <v>0.17414430860564944</v>
      </c>
      <c r="AG72" s="435">
        <f>+AG5/'Sales Summary'!AG5</f>
        <v>0.17210463644312182</v>
      </c>
      <c r="AH72" s="375"/>
      <c r="AI72" s="434"/>
      <c r="AJ72" s="434"/>
    </row>
    <row r="73" spans="1:36" s="364" customFormat="1" ht="12.75" customHeight="1" outlineLevel="1" collapsed="1">
      <c r="A73" s="372"/>
      <c r="B73" s="371" t="str">
        <f t="shared" si="14"/>
        <v>Information Technology</v>
      </c>
      <c r="C73" s="366">
        <f>Tech!C40</f>
        <v>0.13443845469758756</v>
      </c>
      <c r="D73" s="366">
        <f>Tech!D40</f>
        <v>0.13637661331295609</v>
      </c>
      <c r="E73" s="366">
        <f>Tech!E40</f>
        <v>0.13116065787136275</v>
      </c>
      <c r="F73" s="366">
        <f>Tech!F40</f>
        <v>0.1471649882549127</v>
      </c>
      <c r="G73" s="366">
        <f>Tech!G40</f>
        <v>0.17890278928821016</v>
      </c>
      <c r="H73" s="366">
        <f>Tech!H40</f>
        <v>0.18223880509657556</v>
      </c>
      <c r="I73" s="366">
        <f>Tech!I40</f>
        <v>0.18359502387342153</v>
      </c>
      <c r="J73" s="366">
        <f>Tech!J40</f>
        <v>0.18012708477425626</v>
      </c>
      <c r="K73" s="369">
        <f>Tech!K40</f>
        <v>0.1811055483780914</v>
      </c>
      <c r="L73" s="369">
        <f>Tech!L40</f>
        <v>0.18382505003555333</v>
      </c>
      <c r="M73" s="368">
        <f>Tech!M40</f>
        <v>0.19603777325921029</v>
      </c>
      <c r="N73" s="369">
        <f>Tech!N40</f>
        <v>0.19554422926576781</v>
      </c>
      <c r="O73" s="369">
        <f>Tech!O40</f>
        <v>0.19644743512347451</v>
      </c>
      <c r="P73" s="369">
        <f>Tech!P40</f>
        <v>0.20611837664114929</v>
      </c>
      <c r="Q73" s="369">
        <f>Tech!Q40</f>
        <v>0.21792690672094539</v>
      </c>
      <c r="R73" s="368">
        <f>Tech!R40</f>
        <v>0.21016486944305313</v>
      </c>
      <c r="S73" s="369">
        <f>Tech!S40</f>
        <v>0.22151929190662817</v>
      </c>
      <c r="T73" s="369">
        <f>Tech!T40</f>
        <v>0.2259963713044483</v>
      </c>
      <c r="U73" s="369">
        <f>Tech!U40</f>
        <v>0.2328314559155768</v>
      </c>
      <c r="V73" s="369">
        <f>Tech!V40</f>
        <v>0.22994449139365078</v>
      </c>
      <c r="W73" s="368">
        <f>Tech!W40</f>
        <v>0.22471579650315182</v>
      </c>
      <c r="X73" s="369">
        <f>Tech!X40</f>
        <v>0.20871946563755586</v>
      </c>
      <c r="Y73" s="369">
        <f>Tech!Y40</f>
        <v>0.21118436762791867</v>
      </c>
      <c r="Z73" s="369">
        <f>Tech!Z40</f>
        <v>0.21504556736048833</v>
      </c>
      <c r="AA73" s="369">
        <f>Tech!AA40</f>
        <v>0.21756651726314308</v>
      </c>
      <c r="AB73" s="368">
        <f>Tech!AB40</f>
        <v>0.21556780187712515</v>
      </c>
      <c r="AC73" s="368">
        <f>Tech!AC40</f>
        <v>0.21699033235287182</v>
      </c>
      <c r="AD73" s="367"/>
      <c r="AE73" s="366">
        <f t="shared" si="15"/>
        <v>0.22471579650315182</v>
      </c>
      <c r="AF73" s="373">
        <f>+AF6/'Sales Summary'!AF6</f>
        <v>0.21797991422190413</v>
      </c>
      <c r="AG73" s="373">
        <f>+AG6/'Sales Summary'!AG6</f>
        <v>0.21847309515605851</v>
      </c>
      <c r="AH73" s="171"/>
      <c r="AI73" s="433"/>
      <c r="AJ73" s="433"/>
    </row>
    <row r="74" spans="1:36" s="234" customFormat="1" ht="12.75" hidden="1" customHeight="1" outlineLevel="2">
      <c r="A74" s="278"/>
      <c r="B74" s="387" t="str">
        <f t="shared" si="14"/>
        <v>Health Care Equipment &amp; Services</v>
      </c>
      <c r="C74" s="384">
        <f>'HC Equip &amp; Svcs'!C40</f>
        <v>4.9230343728785361E-2</v>
      </c>
      <c r="D74" s="384">
        <f>'HC Equip &amp; Svcs'!D40</f>
        <v>5.0080336495300783E-2</v>
      </c>
      <c r="E74" s="384">
        <f>'HC Equip &amp; Svcs'!E40</f>
        <v>4.726490461454954E-2</v>
      </c>
      <c r="F74" s="384">
        <f>'HC Equip &amp; Svcs'!F40</f>
        <v>4.9840408154602396E-2</v>
      </c>
      <c r="G74" s="384">
        <f>'HC Equip &amp; Svcs'!G40</f>
        <v>5.1927911457110169E-2</v>
      </c>
      <c r="H74" s="384">
        <f>'HC Equip &amp; Svcs'!H40</f>
        <v>5.2497750211672183E-2</v>
      </c>
      <c r="I74" s="384">
        <f>'HC Equip &amp; Svcs'!I40</f>
        <v>5.4010033563521645E-2</v>
      </c>
      <c r="J74" s="384">
        <f>'HC Equip &amp; Svcs'!J40</f>
        <v>4.809079238156954E-2</v>
      </c>
      <c r="K74" s="384">
        <f>'HC Equip &amp; Svcs'!K40</f>
        <v>4.6450437495516236E-2</v>
      </c>
      <c r="L74" s="384">
        <f>'HC Equip &amp; Svcs'!L40</f>
        <v>4.5045801620667111E-2</v>
      </c>
      <c r="M74" s="385">
        <f>'HC Equip &amp; Svcs'!M40</f>
        <v>4.5615616064976897E-2</v>
      </c>
      <c r="N74" s="384">
        <f>'HC Equip &amp; Svcs'!N40</f>
        <v>4.6118682814098311E-2</v>
      </c>
      <c r="O74" s="384">
        <f>'HC Equip &amp; Svcs'!O40</f>
        <v>4.6194412015568745E-2</v>
      </c>
      <c r="P74" s="384">
        <f>'HC Equip &amp; Svcs'!P40</f>
        <v>4.5918468862580462E-2</v>
      </c>
      <c r="Q74" s="384">
        <f>'HC Equip &amp; Svcs'!Q40</f>
        <v>4.5477657744557094E-2</v>
      </c>
      <c r="R74" s="385">
        <f>'HC Equip &amp; Svcs'!R40</f>
        <v>4.8347314277802651E-2</v>
      </c>
      <c r="S74" s="384">
        <f>'HC Equip &amp; Svcs'!S40</f>
        <v>5.1286080299849879E-2</v>
      </c>
      <c r="T74" s="384">
        <f>'HC Equip &amp; Svcs'!T40</f>
        <v>4.0086350209752028E-2</v>
      </c>
      <c r="U74" s="384">
        <f>'HC Equip &amp; Svcs'!U40</f>
        <v>5.1194567678565166E-2</v>
      </c>
      <c r="V74" s="384">
        <f>'HC Equip &amp; Svcs'!V40</f>
        <v>4.1636086285471482E-2</v>
      </c>
      <c r="W74" s="385">
        <f>'HC Equip &amp; Svcs'!W40</f>
        <v>5.2878407153558127E-2</v>
      </c>
      <c r="X74" s="384">
        <f>'HC Equip &amp; Svcs'!X40</f>
        <v>4.9772780627090972E-2</v>
      </c>
      <c r="Y74" s="384">
        <f>'HC Equip &amp; Svcs'!Y40</f>
        <v>5.0364010970366552E-2</v>
      </c>
      <c r="Z74" s="384">
        <f>'HC Equip &amp; Svcs'!Z40</f>
        <v>4.8670869877488927E-2</v>
      </c>
      <c r="AA74" s="384">
        <f>'HC Equip &amp; Svcs'!AA40</f>
        <v>5.0098545013474563E-2</v>
      </c>
      <c r="AB74" s="385">
        <f>'HC Equip &amp; Svcs'!AB40</f>
        <v>5.204540680009772E-2</v>
      </c>
      <c r="AC74" s="385">
        <f>'HC Equip &amp; Svcs'!AC40</f>
        <v>5.3242841488413406E-2</v>
      </c>
      <c r="AD74" s="349"/>
      <c r="AE74" s="384">
        <f t="shared" si="15"/>
        <v>5.2878407153558127E-2</v>
      </c>
      <c r="AF74" s="237">
        <f>+AF7/'Sales Summary'!AF7</f>
        <v>5.2932647767247154E-2</v>
      </c>
      <c r="AG74" s="237">
        <f>+AG7/'Sales Summary'!AG7</f>
        <v>5.3949365263007018E-2</v>
      </c>
      <c r="AH74" s="168"/>
      <c r="AI74" s="436"/>
      <c r="AJ74" s="436"/>
    </row>
    <row r="75" spans="1:36" s="374" customFormat="1" ht="12.75" hidden="1" customHeight="1" outlineLevel="2">
      <c r="A75" s="382"/>
      <c r="B75" s="381" t="str">
        <f t="shared" si="14"/>
        <v>Pharmaceuticals Biotechnology &amp; Life Sciences</v>
      </c>
      <c r="C75" s="377">
        <f>'Pharma, Biotech, LS'!C40</f>
        <v>0.23298703075715102</v>
      </c>
      <c r="D75" s="377">
        <f>'Pharma, Biotech, LS'!D40</f>
        <v>0.23176379685874984</v>
      </c>
      <c r="E75" s="377">
        <f>'Pharma, Biotech, LS'!E40</f>
        <v>0.23907759799056374</v>
      </c>
      <c r="F75" s="377">
        <f>'Pharma, Biotech, LS'!F40</f>
        <v>0.23414682829501945</v>
      </c>
      <c r="G75" s="377">
        <f>'Pharma, Biotech, LS'!G40</f>
        <v>0.23295815778101076</v>
      </c>
      <c r="H75" s="377">
        <f>'Pharma, Biotech, LS'!H40</f>
        <v>0.23553578979901402</v>
      </c>
      <c r="I75" s="377">
        <f>'Pharma, Biotech, LS'!I40</f>
        <v>0.23430141461871012</v>
      </c>
      <c r="J75" s="377">
        <f>'Pharma, Biotech, LS'!J40</f>
        <v>0.23436607089635306</v>
      </c>
      <c r="K75" s="377">
        <f>'Pharma, Biotech, LS'!K40</f>
        <v>0.26260903014931364</v>
      </c>
      <c r="L75" s="377">
        <f>'Pharma, Biotech, LS'!L40</f>
        <v>0.29596611100161518</v>
      </c>
      <c r="M75" s="379">
        <f>'Pharma, Biotech, LS'!M40</f>
        <v>0.29141280436252204</v>
      </c>
      <c r="N75" s="377">
        <f>'Pharma, Biotech, LS'!N40</f>
        <v>0.29508100971608142</v>
      </c>
      <c r="O75" s="377">
        <f>'Pharma, Biotech, LS'!O40</f>
        <v>0.29667093331682481</v>
      </c>
      <c r="P75" s="377">
        <f>'Pharma, Biotech, LS'!P40</f>
        <v>0.29770099577985237</v>
      </c>
      <c r="Q75" s="377">
        <f>'Pharma, Biotech, LS'!Q40</f>
        <v>0.27164110832973154</v>
      </c>
      <c r="R75" s="379">
        <f>'Pharma, Biotech, LS'!R40</f>
        <v>0.2901708019603329</v>
      </c>
      <c r="S75" s="377">
        <f>'Pharma, Biotech, LS'!S40</f>
        <v>0.30823353268313231</v>
      </c>
      <c r="T75" s="377">
        <f>'Pharma, Biotech, LS'!T40</f>
        <v>0.30773831406382857</v>
      </c>
      <c r="U75" s="377">
        <f>'Pharma, Biotech, LS'!U40</f>
        <v>0.31388499236494649</v>
      </c>
      <c r="V75" s="377">
        <f>'Pharma, Biotech, LS'!V40</f>
        <v>0.27995967145940853</v>
      </c>
      <c r="W75" s="379">
        <f>'Pharma, Biotech, LS'!W40</f>
        <v>0.30230565116479885</v>
      </c>
      <c r="X75" s="377">
        <f>'Pharma, Biotech, LS'!X40</f>
        <v>0.31589977641499489</v>
      </c>
      <c r="Y75" s="377">
        <f>'Pharma, Biotech, LS'!Y40</f>
        <v>0.32634676135342211</v>
      </c>
      <c r="Z75" s="377">
        <f>'Pharma, Biotech, LS'!Z40</f>
        <v>0.31509531126244006</v>
      </c>
      <c r="AA75" s="377">
        <f>'Pharma, Biotech, LS'!AA40</f>
        <v>0.27974446371210743</v>
      </c>
      <c r="AB75" s="379">
        <f>'Pharma, Biotech, LS'!AB40</f>
        <v>0.30937783837551353</v>
      </c>
      <c r="AC75" s="379">
        <f>'Pharma, Biotech, LS'!AC40</f>
        <v>0.31184088785635944</v>
      </c>
      <c r="AD75" s="378"/>
      <c r="AE75" s="377">
        <f t="shared" si="15"/>
        <v>0.30230565116479885</v>
      </c>
      <c r="AF75" s="435">
        <f>+AF8/'Sales Summary'!AF8</f>
        <v>0.31172909202322485</v>
      </c>
      <c r="AG75" s="435">
        <f>+AG8/'Sales Summary'!AG8</f>
        <v>0.31350534824316301</v>
      </c>
      <c r="AH75" s="375"/>
      <c r="AI75" s="434"/>
      <c r="AJ75" s="434"/>
    </row>
    <row r="76" spans="1:36" s="364" customFormat="1" ht="12.75" customHeight="1" outlineLevel="1" collapsed="1">
      <c r="A76" s="372"/>
      <c r="B76" s="371" t="str">
        <f t="shared" si="14"/>
        <v>Health Care</v>
      </c>
      <c r="C76" s="366">
        <f>HC!C40</f>
        <v>9.6037244866415586E-2</v>
      </c>
      <c r="D76" s="366">
        <f>HC!D40</f>
        <v>9.5884228840121946E-2</v>
      </c>
      <c r="E76" s="366">
        <f>HC!E40</f>
        <v>9.446808276656439E-2</v>
      </c>
      <c r="F76" s="366">
        <f>HC!F40</f>
        <v>9.5019107421570492E-2</v>
      </c>
      <c r="G76" s="366">
        <f>HC!G40</f>
        <v>0.10026031192775223</v>
      </c>
      <c r="H76" s="366">
        <f>HC!H40</f>
        <v>0.10019063423393824</v>
      </c>
      <c r="I76" s="366">
        <f>HC!I40</f>
        <v>0.10242989098413752</v>
      </c>
      <c r="J76" s="366">
        <f>HC!J40</f>
        <v>9.6659606177445456E-2</v>
      </c>
      <c r="K76" s="369">
        <f>HC!K40</f>
        <v>0.10072753269077302</v>
      </c>
      <c r="L76" s="369">
        <f>HC!L40</f>
        <v>0.10477253347899808</v>
      </c>
      <c r="M76" s="368">
        <f>HC!M40</f>
        <v>0.10284918643057303</v>
      </c>
      <c r="N76" s="369">
        <f>HC!N40</f>
        <v>0.10264543608769207</v>
      </c>
      <c r="O76" s="369">
        <f>HC!O40</f>
        <v>0.10452687361189641</v>
      </c>
      <c r="P76" s="369">
        <f>HC!P40</f>
        <v>0.1050624878118389</v>
      </c>
      <c r="Q76" s="369">
        <f>HC!Q40</f>
        <v>9.8965466093618726E-2</v>
      </c>
      <c r="R76" s="368">
        <f>HC!R40</f>
        <v>0.10467276118750855</v>
      </c>
      <c r="S76" s="369">
        <f>HC!S40</f>
        <v>0.10959153856037553</v>
      </c>
      <c r="T76" s="369">
        <f>HC!T40</f>
        <v>0.10260204183438386</v>
      </c>
      <c r="U76" s="369">
        <f>HC!U40</f>
        <v>0.1117975661791516</v>
      </c>
      <c r="V76" s="369">
        <f>HC!V40</f>
        <v>9.5744907837063103E-2</v>
      </c>
      <c r="W76" s="368">
        <f>HC!W40</f>
        <v>0.11026322427422923</v>
      </c>
      <c r="X76" s="369">
        <f>HC!X40</f>
        <v>0.10429861943355118</v>
      </c>
      <c r="Y76" s="369">
        <f>HC!Y40</f>
        <v>0.10814055059693335</v>
      </c>
      <c r="Z76" s="369">
        <f>HC!Z40</f>
        <v>0.10413617521131616</v>
      </c>
      <c r="AA76" s="369">
        <f>HC!AA40</f>
        <v>9.7955818068968817E-2</v>
      </c>
      <c r="AB76" s="368">
        <f>HC!AB40</f>
        <v>0.10551389171270373</v>
      </c>
      <c r="AC76" s="368">
        <f>HC!AC40</f>
        <v>0.10790911992338295</v>
      </c>
      <c r="AD76" s="367"/>
      <c r="AE76" s="366">
        <f t="shared" si="15"/>
        <v>0.11026322427422923</v>
      </c>
      <c r="AF76" s="373">
        <f>+AF9/'Sales Summary'!AF9</f>
        <v>0.10660924813258929</v>
      </c>
      <c r="AG76" s="373">
        <f>+AG9/'Sales Summary'!AG9</f>
        <v>0.10858542778241517</v>
      </c>
      <c r="AH76" s="171"/>
      <c r="AI76" s="433"/>
      <c r="AJ76" s="433"/>
    </row>
    <row r="77" spans="1:36" s="234" customFormat="1" ht="12.75" hidden="1" customHeight="1" outlineLevel="2">
      <c r="A77" s="278"/>
      <c r="B77" s="387" t="str">
        <f t="shared" si="14"/>
        <v>Retailing</v>
      </c>
      <c r="C77" s="384">
        <f>Retail!C40</f>
        <v>5.906418823053209E-2</v>
      </c>
      <c r="D77" s="384">
        <f>Retail!D40</f>
        <v>5.4908703923273634E-2</v>
      </c>
      <c r="E77" s="384">
        <f>Retail!E40</f>
        <v>4.5999676830713543E-2</v>
      </c>
      <c r="F77" s="384">
        <f>Retail!F40</f>
        <v>4.7863301231304799E-2</v>
      </c>
      <c r="G77" s="384">
        <f>Retail!G40</f>
        <v>5.3459393113969904E-2</v>
      </c>
      <c r="H77" s="384">
        <f>Retail!H40</f>
        <v>5.4833480154602654E-2</v>
      </c>
      <c r="I77" s="384">
        <f>Retail!I40</f>
        <v>5.5682218093743394E-2</v>
      </c>
      <c r="J77" s="384">
        <f>Retail!J40</f>
        <v>5.6635902733407156E-2</v>
      </c>
      <c r="K77" s="384">
        <f>Retail!K40</f>
        <v>5.9637185089744534E-2</v>
      </c>
      <c r="L77" s="384">
        <f>Retail!L40</f>
        <v>5.7724811738826751E-2</v>
      </c>
      <c r="M77" s="385">
        <f>Retail!M40</f>
        <v>5.8971099338009522E-2</v>
      </c>
      <c r="N77" s="384">
        <f>Retail!N40</f>
        <v>5.0738367084357215E-2</v>
      </c>
      <c r="O77" s="384">
        <f>Retail!O40</f>
        <v>5.8768886336217449E-2</v>
      </c>
      <c r="P77" s="384">
        <f>Retail!P40</f>
        <v>5.6644216964834439E-2</v>
      </c>
      <c r="Q77" s="384">
        <f>Retail!Q40</f>
        <v>5.7882956585187509E-2</v>
      </c>
      <c r="R77" s="385">
        <f>Retail!R40</f>
        <v>5.6534402101092278E-2</v>
      </c>
      <c r="S77" s="384">
        <f>Retail!S40</f>
        <v>5.8212608805507493E-2</v>
      </c>
      <c r="T77" s="384">
        <f>Retail!T40</f>
        <v>7.3722448806793128E-2</v>
      </c>
      <c r="U77" s="384">
        <f>Retail!U40</f>
        <v>6.9372492521017029E-2</v>
      </c>
      <c r="V77" s="384">
        <f>Retail!V40</f>
        <v>6.475174992371871E-2</v>
      </c>
      <c r="W77" s="385">
        <f>Retail!W40</f>
        <v>6.7812964838370571E-2</v>
      </c>
      <c r="X77" s="384">
        <f>Retail!X40</f>
        <v>6.5555084337443753E-2</v>
      </c>
      <c r="Y77" s="384">
        <f>Retail!Y40</f>
        <v>7.0469421090333967E-2</v>
      </c>
      <c r="Z77" s="384">
        <f>Retail!Z40</f>
        <v>6.4283213678302462E-2</v>
      </c>
      <c r="AA77" s="384">
        <f>Retail!AA40</f>
        <v>5.7941316960185736E-2</v>
      </c>
      <c r="AB77" s="385">
        <f>Retail!AB40</f>
        <v>6.4203092703294148E-2</v>
      </c>
      <c r="AC77" s="385">
        <f>Retail!AC40</f>
        <v>6.5217739775622202E-2</v>
      </c>
      <c r="AD77" s="349"/>
      <c r="AE77" s="384">
        <f t="shared" si="15"/>
        <v>6.7812964838370571E-2</v>
      </c>
      <c r="AF77" s="237">
        <f>+AF10/'Sales Summary'!AF10</f>
        <v>6.5412714637191588E-2</v>
      </c>
      <c r="AG77" s="237">
        <f>+AG10/'Sales Summary'!AG10</f>
        <v>6.5511015418262736E-2</v>
      </c>
      <c r="AH77" s="168"/>
      <c r="AI77" s="436"/>
      <c r="AJ77" s="436"/>
    </row>
    <row r="78" spans="1:36" s="234" customFormat="1" ht="12.75" hidden="1" customHeight="1" outlineLevel="2">
      <c r="A78" s="278"/>
      <c r="B78" s="387" t="str">
        <f t="shared" si="14"/>
        <v>Automobiles &amp; Components</v>
      </c>
      <c r="C78" s="384">
        <f>Autos!C40</f>
        <v>-9.2096009793161439E-3</v>
      </c>
      <c r="D78" s="384">
        <f>Autos!D40</f>
        <v>-6.664261488796161E-2</v>
      </c>
      <c r="E78" s="384">
        <f>Autos!E40</f>
        <v>-9.0374771000458806E-2</v>
      </c>
      <c r="F78" s="384">
        <f>Autos!F40</f>
        <v>1.1030906960189872E-3</v>
      </c>
      <c r="G78" s="384">
        <f>Autos!G40</f>
        <v>5.3176401558285756E-2</v>
      </c>
      <c r="H78" s="384">
        <f>Autos!H40</f>
        <v>4.9013165010826837E-2</v>
      </c>
      <c r="I78" s="384">
        <f>Autos!I40</f>
        <v>4.5537723649176097E-2</v>
      </c>
      <c r="J78" s="384">
        <f>Autos!J40</f>
        <v>4.648620721379277E-2</v>
      </c>
      <c r="K78" s="384">
        <f>Autos!K40</f>
        <v>3.9803813237379457E-2</v>
      </c>
      <c r="L78" s="384">
        <f>Autos!L40</f>
        <v>5.7280332176505119E-2</v>
      </c>
      <c r="M78" s="385">
        <f>Autos!M40</f>
        <v>6.0180006532939249E-2</v>
      </c>
      <c r="N78" s="384">
        <f>Autos!N40</f>
        <v>5.985732158786617E-2</v>
      </c>
      <c r="O78" s="384">
        <f>Autos!O40</f>
        <v>6.6232591733808924E-2</v>
      </c>
      <c r="P78" s="384">
        <f>Autos!P40</f>
        <v>5.7142807705903936E-2</v>
      </c>
      <c r="Q78" s="384">
        <f>Autos!Q40</f>
        <v>5.2666828135420278E-2</v>
      </c>
      <c r="R78" s="385">
        <f>Autos!R40</f>
        <v>5.9131792394841447E-2</v>
      </c>
      <c r="S78" s="384">
        <f>Autos!S40</f>
        <v>5.192012119293777E-2</v>
      </c>
      <c r="T78" s="384">
        <f>Autos!T40</f>
        <v>5.3792630027088138E-2</v>
      </c>
      <c r="U78" s="384">
        <f>Autos!U40</f>
        <v>5.5234224008317172E-2</v>
      </c>
      <c r="V78" s="384">
        <f>Autos!V40</f>
        <v>4.3893209648086587E-2</v>
      </c>
      <c r="W78" s="385">
        <f>Autos!W40</f>
        <v>5.3550805010117893E-2</v>
      </c>
      <c r="X78" s="384">
        <f>Autos!X40</f>
        <v>5.3149024297035143E-2</v>
      </c>
      <c r="Y78" s="384">
        <f>Autos!Y40</f>
        <v>5.112634114571913E-2</v>
      </c>
      <c r="Z78" s="384">
        <f>Autos!Z40</f>
        <v>5.5284201344215529E-2</v>
      </c>
      <c r="AA78" s="384">
        <f>Autos!AA40</f>
        <v>1.9651658018880348E-2</v>
      </c>
      <c r="AB78" s="385">
        <f>Autos!AB40</f>
        <v>4.632873407866582E-2</v>
      </c>
      <c r="AC78" s="385">
        <f>Autos!AC40</f>
        <v>5.2677385333502288E-2</v>
      </c>
      <c r="AD78" s="349"/>
      <c r="AE78" s="384">
        <f t="shared" si="15"/>
        <v>5.3550805010117893E-2</v>
      </c>
      <c r="AF78" s="237">
        <f>+AF11/'Sales Summary'!AF11</f>
        <v>4.6439935161423154E-2</v>
      </c>
      <c r="AG78" s="237">
        <f>+AG11/'Sales Summary'!AG11</f>
        <v>5.1091890046642316E-2</v>
      </c>
      <c r="AH78" s="168"/>
      <c r="AI78" s="436"/>
      <c r="AJ78" s="436"/>
    </row>
    <row r="79" spans="1:36" s="234" customFormat="1" ht="12.75" hidden="1" customHeight="1" outlineLevel="2">
      <c r="A79" s="278"/>
      <c r="B79" s="387" t="str">
        <f t="shared" si="14"/>
        <v>Consumer Durables &amp; Apparel</v>
      </c>
      <c r="C79" s="384">
        <f>Durables!C40</f>
        <v>6.1697999399876809E-2</v>
      </c>
      <c r="D79" s="384">
        <f>Durables!D40</f>
        <v>1.1568778714717303E-2</v>
      </c>
      <c r="E79" s="384">
        <f>Durables!E40</f>
        <v>1.0193983389637283E-2</v>
      </c>
      <c r="F79" s="384">
        <f>Durables!F40</f>
        <v>4.1635589476961388E-2</v>
      </c>
      <c r="G79" s="384">
        <f>Durables!G40</f>
        <v>6.3238213907348365E-2</v>
      </c>
      <c r="H79" s="384">
        <f>Durables!H40</f>
        <v>7.2493412623125239E-2</v>
      </c>
      <c r="I79" s="384">
        <f>Durables!I40</f>
        <v>8.8441347843733129E-2</v>
      </c>
      <c r="J79" s="384">
        <f>Durables!J40</f>
        <v>0.10512605391937244</v>
      </c>
      <c r="K79" s="384">
        <f>Durables!K40</f>
        <v>9.0485222899348933E-2</v>
      </c>
      <c r="L79" s="384">
        <f>Durables!L40</f>
        <v>9.1836320200119545E-2</v>
      </c>
      <c r="M79" s="385">
        <f>Durables!M40</f>
        <v>9.2806366837453511E-2</v>
      </c>
      <c r="N79" s="384">
        <f>Durables!N40</f>
        <v>8.0897122338805652E-2</v>
      </c>
      <c r="O79" s="384">
        <f>Durables!O40</f>
        <v>8.318186310484009E-2</v>
      </c>
      <c r="P79" s="384">
        <f>Durables!P40</f>
        <v>0.10206781292438215</v>
      </c>
      <c r="Q79" s="384">
        <f>Durables!Q40</f>
        <v>8.6982843047591171E-2</v>
      </c>
      <c r="R79" s="385">
        <f>Durables!R40</f>
        <v>9.2721691935924527E-2</v>
      </c>
      <c r="S79" s="384">
        <f>Durables!S40</f>
        <v>7.6270107836662951E-2</v>
      </c>
      <c r="T79" s="384">
        <f>Durables!T40</f>
        <v>7.3243782678956079E-2</v>
      </c>
      <c r="U79" s="384">
        <f>Durables!U40</f>
        <v>0.10047332447390618</v>
      </c>
      <c r="V79" s="384">
        <f>Durables!V40</f>
        <v>9.405730337472594E-2</v>
      </c>
      <c r="W79" s="385">
        <f>Durables!W40</f>
        <v>9.4272491003402001E-2</v>
      </c>
      <c r="X79" s="384">
        <f>Durables!X40</f>
        <v>7.8511999972222038E-2</v>
      </c>
      <c r="Y79" s="384">
        <f>Durables!Y40</f>
        <v>7.8895716788757383E-2</v>
      </c>
      <c r="Z79" s="384">
        <f>Durables!Z40</f>
        <v>0.10361064951922176</v>
      </c>
      <c r="AA79" s="384">
        <f>Durables!AA40</f>
        <v>9.1158764355598304E-2</v>
      </c>
      <c r="AB79" s="385">
        <f>Durables!AB40</f>
        <v>9.0155637821826687E-2</v>
      </c>
      <c r="AC79" s="385">
        <f>Durables!AC40</f>
        <v>9.3641330895633743E-2</v>
      </c>
      <c r="AD79" s="349"/>
      <c r="AE79" s="384">
        <f t="shared" si="15"/>
        <v>9.4272491003402001E-2</v>
      </c>
      <c r="AF79" s="237">
        <f>+AF12/'Sales Summary'!AF12</f>
        <v>9.0432842423090687E-2</v>
      </c>
      <c r="AG79" s="237">
        <f>+AG12/'Sales Summary'!AG12</f>
        <v>9.1426142995196594E-2</v>
      </c>
      <c r="AH79" s="168"/>
      <c r="AI79" s="436"/>
      <c r="AJ79" s="436"/>
    </row>
    <row r="80" spans="1:36" s="374" customFormat="1" ht="12.75" hidden="1" customHeight="1" outlineLevel="2">
      <c r="A80" s="382"/>
      <c r="B80" s="381" t="str">
        <f t="shared" si="14"/>
        <v>Consumer Services</v>
      </c>
      <c r="C80" s="377">
        <f>'Cons. Services'!C40</f>
        <v>0.10655101017000165</v>
      </c>
      <c r="D80" s="377">
        <f>'Cons. Services'!D40</f>
        <v>0.10696804828927711</v>
      </c>
      <c r="E80" s="377">
        <f>'Cons. Services'!E40</f>
        <v>0.10044909669501091</v>
      </c>
      <c r="F80" s="377">
        <f>'Cons. Services'!F40</f>
        <v>9.8914312476336752E-2</v>
      </c>
      <c r="G80" s="377">
        <f>'Cons. Services'!G40</f>
        <v>0.11026381286157159</v>
      </c>
      <c r="H80" s="377">
        <f>'Cons. Services'!H40</f>
        <v>0.14483626769968977</v>
      </c>
      <c r="I80" s="377">
        <f>'Cons. Services'!I40</f>
        <v>0.10910579532222132</v>
      </c>
      <c r="J80" s="377">
        <f>'Cons. Services'!J40</f>
        <v>0.11009845651938152</v>
      </c>
      <c r="K80" s="377">
        <f>'Cons. Services'!K40</f>
        <v>0.11205135954304721</v>
      </c>
      <c r="L80" s="377">
        <f>'Cons. Services'!L40</f>
        <v>0.12634872090116714</v>
      </c>
      <c r="M80" s="379">
        <f>'Cons. Services'!M40</f>
        <v>0.13203917057081227</v>
      </c>
      <c r="N80" s="377">
        <f>'Cons. Services'!N40</f>
        <v>0.13399800192319924</v>
      </c>
      <c r="O80" s="377">
        <f>'Cons. Services'!O40</f>
        <v>0.1268183252115283</v>
      </c>
      <c r="P80" s="377">
        <f>'Cons. Services'!P40</f>
        <v>0.15836315987392557</v>
      </c>
      <c r="Q80" s="377">
        <f>'Cons. Services'!Q40</f>
        <v>0.13238837928715147</v>
      </c>
      <c r="R80" s="379">
        <f>'Cons. Services'!R40</f>
        <v>0.14110953143556693</v>
      </c>
      <c r="S80" s="377">
        <f>'Cons. Services'!S40</f>
        <v>0.17163401667611083</v>
      </c>
      <c r="T80" s="377">
        <f>'Cons. Services'!T40</f>
        <v>0.14350940033191487</v>
      </c>
      <c r="U80" s="377">
        <f>'Cons. Services'!U40</f>
        <v>0.16858191461314889</v>
      </c>
      <c r="V80" s="377">
        <f>'Cons. Services'!V40</f>
        <v>0.10797342614999945</v>
      </c>
      <c r="W80" s="379">
        <f>'Cons. Services'!W40</f>
        <v>0.15117903309803846</v>
      </c>
      <c r="X80" s="377">
        <f>'Cons. Services'!X40</f>
        <v>0.13858683485271667</v>
      </c>
      <c r="Y80" s="377">
        <f>'Cons. Services'!Y40</f>
        <v>0.14018854911307582</v>
      </c>
      <c r="Z80" s="377">
        <f>'Cons. Services'!Z40</f>
        <v>0.15511414090962977</v>
      </c>
      <c r="AA80" s="377">
        <f>'Cons. Services'!AA40</f>
        <v>0.12333828286465619</v>
      </c>
      <c r="AB80" s="379">
        <f>'Cons. Services'!AB40</f>
        <v>0.14159931895939212</v>
      </c>
      <c r="AC80" s="379">
        <f>'Cons. Services'!AC40</f>
        <v>0.14623460476274378</v>
      </c>
      <c r="AD80" s="378"/>
      <c r="AE80" s="377">
        <f t="shared" si="15"/>
        <v>0.15117903309803846</v>
      </c>
      <c r="AF80" s="435">
        <f>+AF13/'Sales Summary'!AF13</f>
        <v>0.14293564011588128</v>
      </c>
      <c r="AG80" s="435">
        <f>+AG13/'Sales Summary'!AG13</f>
        <v>0.14407889560902104</v>
      </c>
      <c r="AH80" s="375"/>
      <c r="AI80" s="434"/>
      <c r="AJ80" s="434"/>
    </row>
    <row r="81" spans="1:36" s="364" customFormat="1" ht="12.75" customHeight="1" outlineLevel="1" collapsed="1">
      <c r="A81" s="372"/>
      <c r="B81" s="371" t="str">
        <f t="shared" si="14"/>
        <v>Consumer Discretionary</v>
      </c>
      <c r="C81" s="366">
        <f>'Cons. Disc.'!C40</f>
        <v>4.1920028526974164E-2</v>
      </c>
      <c r="D81" s="366">
        <f>'Cons. Disc.'!D40</f>
        <v>1.6811201331336068E-2</v>
      </c>
      <c r="E81" s="366">
        <f>'Cons. Disc.'!E40</f>
        <v>8.8929422278680482E-3</v>
      </c>
      <c r="F81" s="366">
        <f>'Cons. Disc.'!F40</f>
        <v>4.5267487006575791E-2</v>
      </c>
      <c r="G81" s="366">
        <f>'Cons. Disc.'!G40</f>
        <v>6.1095513047930435E-2</v>
      </c>
      <c r="H81" s="366">
        <f>'Cons. Disc.'!H40</f>
        <v>6.5855814585886616E-2</v>
      </c>
      <c r="I81" s="366">
        <f>'Cons. Disc.'!I40</f>
        <v>6.3233156207786106E-2</v>
      </c>
      <c r="J81" s="366">
        <f>'Cons. Disc.'!J40</f>
        <v>6.6008111508090092E-2</v>
      </c>
      <c r="K81" s="369">
        <f>'Cons. Disc.'!K40</f>
        <v>6.388102824195499E-2</v>
      </c>
      <c r="L81" s="369">
        <f>'Cons. Disc.'!L40</f>
        <v>6.8646147931085172E-2</v>
      </c>
      <c r="M81" s="368">
        <f>'Cons. Disc.'!M40</f>
        <v>7.0733656622230551E-2</v>
      </c>
      <c r="N81" s="369">
        <f>'Cons. Disc.'!N40</f>
        <v>6.5426016326460473E-2</v>
      </c>
      <c r="O81" s="369">
        <f>'Cons. Disc.'!O40</f>
        <v>7.0296209020162662E-2</v>
      </c>
      <c r="P81" s="369">
        <f>'Cons. Disc.'!P40</f>
        <v>7.3134873661263797E-2</v>
      </c>
      <c r="Q81" s="369">
        <f>'Cons. Disc.'!Q40</f>
        <v>6.669236443334764E-2</v>
      </c>
      <c r="R81" s="368">
        <f>'Cons. Disc.'!R40</f>
        <v>6.9875444504945261E-2</v>
      </c>
      <c r="S81" s="369">
        <f>'Cons. Disc.'!S40</f>
        <v>7.0469323459411926E-2</v>
      </c>
      <c r="T81" s="369">
        <f>'Cons. Disc.'!T40</f>
        <v>7.5968364285920575E-2</v>
      </c>
      <c r="U81" s="369">
        <f>'Cons. Disc.'!U40</f>
        <v>8.0483125594876317E-2</v>
      </c>
      <c r="V81" s="369">
        <f>'Cons. Disc.'!V40</f>
        <v>6.7702715278869299E-2</v>
      </c>
      <c r="W81" s="368">
        <f>'Cons. Disc.'!W40</f>
        <v>7.6207246380609925E-2</v>
      </c>
      <c r="X81" s="369">
        <f>'Cons. Disc.'!X40</f>
        <v>7.1945696499184586E-2</v>
      </c>
      <c r="Y81" s="369">
        <f>'Cons. Disc.'!Y40</f>
        <v>7.4274428271523946E-2</v>
      </c>
      <c r="Z81" s="369">
        <f>'Cons. Disc.'!Z40</f>
        <v>7.6884079512815146E-2</v>
      </c>
      <c r="AA81" s="369">
        <f>'Cons. Disc.'!AA40</f>
        <v>6.1446456312753639E-2</v>
      </c>
      <c r="AB81" s="368">
        <f>'Cons. Disc.'!AB40</f>
        <v>7.1666083791070256E-2</v>
      </c>
      <c r="AC81" s="368">
        <f>'Cons. Disc.'!AC40</f>
        <v>7.4432132904409365E-2</v>
      </c>
      <c r="AD81" s="367"/>
      <c r="AE81" s="366">
        <f t="shared" si="15"/>
        <v>7.6207246380609925E-2</v>
      </c>
      <c r="AF81" s="373">
        <f>+AF14/'Sales Summary'!AF14</f>
        <v>7.2552718796366336E-2</v>
      </c>
      <c r="AG81" s="373">
        <f>+AG14/'Sales Summary'!AG14</f>
        <v>7.3799580649132543E-2</v>
      </c>
      <c r="AH81" s="171"/>
      <c r="AI81" s="433"/>
      <c r="AJ81" s="433"/>
    </row>
    <row r="82" spans="1:36" s="234" customFormat="1" ht="12.75" hidden="1" customHeight="1" outlineLevel="2">
      <c r="A82" s="278"/>
      <c r="B82" s="387" t="str">
        <f t="shared" si="14"/>
        <v>Food Beverage &amp; Tobacco</v>
      </c>
      <c r="C82" s="384">
        <f>'Food, Bev, Tobacco'!C40</f>
        <v>0.11066004439880708</v>
      </c>
      <c r="D82" s="384">
        <f>'Food, Bev, Tobacco'!D40</f>
        <v>0.1216393476888471</v>
      </c>
      <c r="E82" s="384">
        <f>'Food, Bev, Tobacco'!E40</f>
        <v>0.10442331778638024</v>
      </c>
      <c r="F82" s="384">
        <f>'Food, Bev, Tobacco'!F40</f>
        <v>0.11301427295076361</v>
      </c>
      <c r="G82" s="384">
        <f>'Food, Bev, Tobacco'!G40</f>
        <v>0.11313797184322948</v>
      </c>
      <c r="H82" s="384">
        <f>'Food, Bev, Tobacco'!H40</f>
        <v>0.11280354380595181</v>
      </c>
      <c r="I82" s="384">
        <f>'Food, Bev, Tobacco'!I40</f>
        <v>0.10345879459568821</v>
      </c>
      <c r="J82" s="384">
        <f>'Food, Bev, Tobacco'!J40</f>
        <v>0.10565046129528989</v>
      </c>
      <c r="K82" s="384">
        <f>'Food, Bev, Tobacco'!K40</f>
        <v>0.11432165364693851</v>
      </c>
      <c r="L82" s="384">
        <f>'Food, Bev, Tobacco'!L40</f>
        <v>0.11847168140167455</v>
      </c>
      <c r="M82" s="385">
        <f>'Food, Bev, Tobacco'!M40</f>
        <v>0.12701885165664836</v>
      </c>
      <c r="N82" s="384">
        <f>'Food, Bev, Tobacco'!N40</f>
        <v>0.12549107495663384</v>
      </c>
      <c r="O82" s="384">
        <f>'Food, Bev, Tobacco'!O40</f>
        <v>0.1392614588117676</v>
      </c>
      <c r="P82" s="384">
        <f>'Food, Bev, Tobacco'!P40</f>
        <v>0.13870710459924593</v>
      </c>
      <c r="Q82" s="384">
        <f>'Food, Bev, Tobacco'!Q40</f>
        <v>0.12903468421701372</v>
      </c>
      <c r="R82" s="385">
        <f>'Food, Bev, Tobacco'!R40</f>
        <v>0.13397769973100537</v>
      </c>
      <c r="S82" s="384">
        <f>'Food, Bev, Tobacco'!S40</f>
        <v>0.13435053949609152</v>
      </c>
      <c r="T82" s="384">
        <f>'Food, Bev, Tobacco'!T40</f>
        <v>0.15004060747181222</v>
      </c>
      <c r="U82" s="384">
        <f>'Food, Bev, Tobacco'!U40</f>
        <v>0.15380757795654976</v>
      </c>
      <c r="V82" s="384">
        <f>'Food, Bev, Tobacco'!V40</f>
        <v>0.13422201272459633</v>
      </c>
      <c r="W82" s="385">
        <f>'Food, Bev, Tobacco'!W40</f>
        <v>0.14312090918781711</v>
      </c>
      <c r="X82" s="384">
        <f>'Food, Bev, Tobacco'!X40</f>
        <v>0.13205660536519678</v>
      </c>
      <c r="Y82" s="384">
        <f>'Food, Bev, Tobacco'!Y40</f>
        <v>0.14563926059932064</v>
      </c>
      <c r="Z82" s="384">
        <f>'Food, Bev, Tobacco'!Z40</f>
        <v>0.1456993169751796</v>
      </c>
      <c r="AA82" s="384">
        <f>'Food, Bev, Tobacco'!AA40</f>
        <v>0.12580574970203759</v>
      </c>
      <c r="AB82" s="385">
        <f>'Food, Bev, Tobacco'!AB40</f>
        <v>0.13677149976107336</v>
      </c>
      <c r="AC82" s="385">
        <f>'Food, Bev, Tobacco'!AC40</f>
        <v>0.14121793335296698</v>
      </c>
      <c r="AD82" s="349"/>
      <c r="AE82" s="384">
        <f t="shared" si="15"/>
        <v>0.14312090918781711</v>
      </c>
      <c r="AF82" s="237">
        <f>+AF15/'Sales Summary'!AF15</f>
        <v>0.13854897045957784</v>
      </c>
      <c r="AG82" s="237">
        <f>+AG15/'Sales Summary'!AG15</f>
        <v>0.14303339626299572</v>
      </c>
      <c r="AH82" s="168"/>
      <c r="AI82" s="436"/>
      <c r="AJ82" s="436"/>
    </row>
    <row r="83" spans="1:36" s="234" customFormat="1" ht="12.75" hidden="1" customHeight="1" outlineLevel="2">
      <c r="A83" s="278"/>
      <c r="B83" s="387" t="str">
        <f t="shared" si="14"/>
        <v>Household &amp; Personal Products</v>
      </c>
      <c r="C83" s="384">
        <f>'HH &amp; Personal Prod.'!C40</f>
        <v>0.12146238832005594</v>
      </c>
      <c r="D83" s="384">
        <f>'HH &amp; Personal Prod.'!D40</f>
        <v>0.12802745675591473</v>
      </c>
      <c r="E83" s="384">
        <f>'HH &amp; Personal Prod.'!E40</f>
        <v>0.1324299252457459</v>
      </c>
      <c r="F83" s="384">
        <f>'HH &amp; Personal Prod.'!F40</f>
        <v>0.1460851431754529</v>
      </c>
      <c r="G83" s="384">
        <f>'HH &amp; Personal Prod.'!G40</f>
        <v>0.13999832519476577</v>
      </c>
      <c r="H83" s="384">
        <f>'HH &amp; Personal Prod.'!H40</f>
        <v>0.12689284876881674</v>
      </c>
      <c r="I83" s="384">
        <f>'HH &amp; Personal Prod.'!I40</f>
        <v>0.12619794021163572</v>
      </c>
      <c r="J83" s="384">
        <f>'HH &amp; Personal Prod.'!J40</f>
        <v>0.12893039760525071</v>
      </c>
      <c r="K83" s="384">
        <f>'HH &amp; Personal Prod.'!K40</f>
        <v>0.13598478822654578</v>
      </c>
      <c r="L83" s="384">
        <f>'HH &amp; Personal Prod.'!L40</f>
        <v>0.14409677923610784</v>
      </c>
      <c r="M83" s="385">
        <f>'HH &amp; Personal Prod.'!M40</f>
        <v>0.14732735684294204</v>
      </c>
      <c r="N83" s="384">
        <f>'HH &amp; Personal Prod.'!N40</f>
        <v>0.14793646596908741</v>
      </c>
      <c r="O83" s="384">
        <f>'HH &amp; Personal Prod.'!O40</f>
        <v>0.12773729660479863</v>
      </c>
      <c r="P83" s="384">
        <f>'HH &amp; Personal Prod.'!P40</f>
        <v>0.15289760030896518</v>
      </c>
      <c r="Q83" s="384">
        <f>'HH &amp; Personal Prod.'!Q40</f>
        <v>0.1623053154808046</v>
      </c>
      <c r="R83" s="385">
        <f>'HH &amp; Personal Prod.'!R40</f>
        <v>0.14755088430462834</v>
      </c>
      <c r="S83" s="384">
        <f>'HH &amp; Personal Prod.'!S40</f>
        <v>0.14722282114387084</v>
      </c>
      <c r="T83" s="384">
        <f>'HH &amp; Personal Prod.'!T40</f>
        <v>0.13546866739828781</v>
      </c>
      <c r="U83" s="384">
        <f>'HH &amp; Personal Prod.'!U40</f>
        <v>0.15665226439202834</v>
      </c>
      <c r="V83" s="384">
        <f>'HH &amp; Personal Prod.'!V40</f>
        <v>0.1631956445173858</v>
      </c>
      <c r="W83" s="385">
        <f>'HH &amp; Personal Prod.'!W40</f>
        <v>0.15258904712433741</v>
      </c>
      <c r="X83" s="384">
        <f>'HH &amp; Personal Prod.'!X40</f>
        <v>0.15019971091927989</v>
      </c>
      <c r="Y83" s="384">
        <f>'HH &amp; Personal Prod.'!Y40</f>
        <v>0.14948652056302714</v>
      </c>
      <c r="Z83" s="384">
        <f>'HH &amp; Personal Prod.'!Z40</f>
        <v>0.17506959339863831</v>
      </c>
      <c r="AA83" s="384">
        <f>'HH &amp; Personal Prod.'!AA40</f>
        <v>0.16940505431909167</v>
      </c>
      <c r="AB83" s="385">
        <f>'HH &amp; Personal Prod.'!AB40</f>
        <v>0.15826632648419414</v>
      </c>
      <c r="AC83" s="385">
        <f>'HH &amp; Personal Prod.'!AC40</f>
        <v>0.1628120201686096</v>
      </c>
      <c r="AD83" s="349"/>
      <c r="AE83" s="384">
        <f t="shared" si="15"/>
        <v>0.15258904712433741</v>
      </c>
      <c r="AF83" s="237">
        <f>+AF16/'Sales Summary'!AF16</f>
        <v>0.15849503023942185</v>
      </c>
      <c r="AG83" s="237">
        <f>+AG16/'Sales Summary'!AG16</f>
        <v>0.16120440679876949</v>
      </c>
      <c r="AH83" s="168"/>
      <c r="AI83" s="436"/>
      <c r="AJ83" s="436"/>
    </row>
    <row r="84" spans="1:36" s="374" customFormat="1" ht="12.75" hidden="1" customHeight="1" outlineLevel="2">
      <c r="A84" s="382"/>
      <c r="B84" s="381" t="str">
        <f t="shared" si="14"/>
        <v>Food &amp; Staples Retailing</v>
      </c>
      <c r="C84" s="377">
        <f>'Food &amp; Staples Retail'!C40</f>
        <v>2.9134543607326924E-2</v>
      </c>
      <c r="D84" s="377">
        <f>'Food &amp; Staples Retail'!D40</f>
        <v>2.8956453390903025E-2</v>
      </c>
      <c r="E84" s="377">
        <f>'Food &amp; Staples Retail'!E40</f>
        <v>2.7956425843089432E-2</v>
      </c>
      <c r="F84" s="377">
        <f>'Food &amp; Staples Retail'!F40</f>
        <v>2.8069586244228152E-2</v>
      </c>
      <c r="G84" s="377">
        <f>'Food &amp; Staples Retail'!G40</f>
        <v>2.8049374060361003E-2</v>
      </c>
      <c r="H84" s="377">
        <f>'Food &amp; Staples Retail'!H40</f>
        <v>2.7364984688464454E-2</v>
      </c>
      <c r="I84" s="377">
        <f>'Food &amp; Staples Retail'!I40</f>
        <v>2.8129734612146479E-2</v>
      </c>
      <c r="J84" s="377">
        <f>'Food &amp; Staples Retail'!J40</f>
        <v>2.8275170918704837E-2</v>
      </c>
      <c r="K84" s="377">
        <f>'Food &amp; Staples Retail'!K40</f>
        <v>2.7879421564992089E-2</v>
      </c>
      <c r="L84" s="377">
        <f>'Food &amp; Staples Retail'!L40</f>
        <v>2.7099239896263214E-2</v>
      </c>
      <c r="M84" s="379">
        <f>'Food &amp; Staples Retail'!M40</f>
        <v>2.6725379382425508E-2</v>
      </c>
      <c r="N84" s="377">
        <f>'Food &amp; Staples Retail'!N40</f>
        <v>2.5088742977650257E-2</v>
      </c>
      <c r="O84" s="377">
        <f>'Food &amp; Staples Retail'!O40</f>
        <v>2.4391858775406901E-2</v>
      </c>
      <c r="P84" s="377">
        <f>'Food &amp; Staples Retail'!P40</f>
        <v>2.5602246871559011E-2</v>
      </c>
      <c r="Q84" s="377">
        <f>'Food &amp; Staples Retail'!Q40</f>
        <v>2.704156043869925E-2</v>
      </c>
      <c r="R84" s="379">
        <f>'Food &amp; Staples Retail'!R40</f>
        <v>2.6401955309391312E-2</v>
      </c>
      <c r="S84" s="377">
        <f>'Food &amp; Staples Retail'!S40</f>
        <v>2.78535778700926E-2</v>
      </c>
      <c r="T84" s="377">
        <f>'Food &amp; Staples Retail'!T40</f>
        <v>2.8458373076487159E-2</v>
      </c>
      <c r="U84" s="377">
        <f>'Food &amp; Staples Retail'!U40</f>
        <v>2.6632674010030524E-2</v>
      </c>
      <c r="V84" s="377">
        <f>'Food &amp; Staples Retail'!V40</f>
        <v>2.6851215626044991E-2</v>
      </c>
      <c r="W84" s="379">
        <f>'Food &amp; Staples Retail'!W40</f>
        <v>2.7264712215923442E-2</v>
      </c>
      <c r="X84" s="377">
        <f>'Food &amp; Staples Retail'!X40</f>
        <v>2.7035640451426361E-2</v>
      </c>
      <c r="Y84" s="377">
        <f>'Food &amp; Staples Retail'!Y40</f>
        <v>2.7678116323006732E-2</v>
      </c>
      <c r="Z84" s="377">
        <f>'Food &amp; Staples Retail'!Z40</f>
        <v>2.5210845705245913E-2</v>
      </c>
      <c r="AA84" s="377">
        <f>'Food &amp; Staples Retail'!AA40</f>
        <v>2.5990635282475787E-2</v>
      </c>
      <c r="AB84" s="379">
        <f>'Food &amp; Staples Retail'!AB40</f>
        <v>2.6460539261789217E-2</v>
      </c>
      <c r="AC84" s="379">
        <f>'Food &amp; Staples Retail'!AC40</f>
        <v>2.5994258827845403E-2</v>
      </c>
      <c r="AD84" s="378"/>
      <c r="AE84" s="377">
        <f t="shared" si="15"/>
        <v>2.7264712215923442E-2</v>
      </c>
      <c r="AF84" s="435">
        <f>+AF17/'Sales Summary'!AF17</f>
        <v>2.6710168691436598E-2</v>
      </c>
      <c r="AG84" s="435">
        <f>+AG17/'Sales Summary'!AG17</f>
        <v>2.6136702826230634E-2</v>
      </c>
      <c r="AH84" s="375"/>
      <c r="AI84" s="434"/>
      <c r="AJ84" s="434"/>
    </row>
    <row r="85" spans="1:36" s="364" customFormat="1" ht="12.75" customHeight="1" outlineLevel="1" collapsed="1">
      <c r="A85" s="372"/>
      <c r="B85" s="371" t="str">
        <f t="shared" si="14"/>
        <v>Consumer Staples</v>
      </c>
      <c r="C85" s="366">
        <f>'Cons. Staples'!C40</f>
        <v>6.9621935322874959E-2</v>
      </c>
      <c r="D85" s="366">
        <f>'Cons. Staples'!D40</f>
        <v>7.4188506135240778E-2</v>
      </c>
      <c r="E85" s="366">
        <f>'Cons. Staples'!E40</f>
        <v>6.8332281590082714E-2</v>
      </c>
      <c r="F85" s="366">
        <f>'Cons. Staples'!F40</f>
        <v>7.2205550097151461E-2</v>
      </c>
      <c r="G85" s="366">
        <f>'Cons. Staples'!G40</f>
        <v>7.2372402913722031E-2</v>
      </c>
      <c r="H85" s="366">
        <f>'Cons. Staples'!H40</f>
        <v>7.0935734366539618E-2</v>
      </c>
      <c r="I85" s="366">
        <f>'Cons. Staples'!I40</f>
        <v>6.8215197436312464E-2</v>
      </c>
      <c r="J85" s="366">
        <f>'Cons. Staples'!J40</f>
        <v>6.9300215638718882E-2</v>
      </c>
      <c r="K85" s="369">
        <f>'Cons. Staples'!K40</f>
        <v>7.1235951418791119E-2</v>
      </c>
      <c r="L85" s="369">
        <f>'Cons. Staples'!L40</f>
        <v>7.0522763803400029E-2</v>
      </c>
      <c r="M85" s="368">
        <f>'Cons. Staples'!M40</f>
        <v>7.2260862030757406E-2</v>
      </c>
      <c r="N85" s="369">
        <f>'Cons. Staples'!N40</f>
        <v>6.8613776981290689E-2</v>
      </c>
      <c r="O85" s="369">
        <f>'Cons. Staples'!O40</f>
        <v>7.1414896258477314E-2</v>
      </c>
      <c r="P85" s="369">
        <f>'Cons. Staples'!P40</f>
        <v>7.4068726201522175E-2</v>
      </c>
      <c r="Q85" s="369">
        <f>'Cons. Staples'!Q40</f>
        <v>7.4226270323283286E-2</v>
      </c>
      <c r="R85" s="368">
        <f>'Cons. Staples'!R40</f>
        <v>7.3168455407778596E-2</v>
      </c>
      <c r="S85" s="369">
        <f>'Cons. Staples'!S40</f>
        <v>7.1810347589244858E-2</v>
      </c>
      <c r="T85" s="369">
        <f>'Cons. Staples'!T40</f>
        <v>7.8849704985541766E-2</v>
      </c>
      <c r="U85" s="369">
        <f>'Cons. Staples'!U40</f>
        <v>7.9253249483859506E-2</v>
      </c>
      <c r="V85" s="369">
        <f>'Cons. Staples'!V40</f>
        <v>7.5329915850172791E-2</v>
      </c>
      <c r="W85" s="368">
        <f>'Cons. Staples'!W40</f>
        <v>7.6505752177779246E-2</v>
      </c>
      <c r="X85" s="369">
        <f>'Cons. Staples'!X40</f>
        <v>7.0664051200604372E-2</v>
      </c>
      <c r="Y85" s="369">
        <f>'Cons. Staples'!Y40</f>
        <v>7.8272044347561201E-2</v>
      </c>
      <c r="Z85" s="369">
        <f>'Cons. Staples'!Z40</f>
        <v>7.7592499889515471E-2</v>
      </c>
      <c r="AA85" s="369">
        <f>'Cons. Staples'!AA40</f>
        <v>7.2288622657896359E-2</v>
      </c>
      <c r="AB85" s="368">
        <f>'Cons. Staples'!AB40</f>
        <v>7.4210081250025275E-2</v>
      </c>
      <c r="AC85" s="368">
        <f>'Cons. Staples'!AC40</f>
        <v>7.5347931080662719E-2</v>
      </c>
      <c r="AD85" s="367"/>
      <c r="AE85" s="366">
        <f t="shared" si="15"/>
        <v>7.6505752177779246E-2</v>
      </c>
      <c r="AF85" s="373">
        <f>+AF18/'Sales Summary'!AF18</f>
        <v>7.4897127114396903E-2</v>
      </c>
      <c r="AG85" s="373">
        <f>+AG18/'Sales Summary'!AG18</f>
        <v>7.5840993048341895E-2</v>
      </c>
      <c r="AH85" s="171"/>
      <c r="AI85" s="433"/>
      <c r="AJ85" s="433"/>
    </row>
    <row r="86" spans="1:36" s="234" customFormat="1" ht="12.75" hidden="1" customHeight="1" outlineLevel="2">
      <c r="A86" s="278"/>
      <c r="B86" s="387" t="str">
        <f t="shared" si="14"/>
        <v>Capital Goods</v>
      </c>
      <c r="C86" s="384">
        <f>'Capital Goods'!C40</f>
        <v>8.7761914670373586E-2</v>
      </c>
      <c r="D86" s="384">
        <f>'Capital Goods'!D40</f>
        <v>9.0283083179136761E-2</v>
      </c>
      <c r="E86" s="384">
        <f>'Capital Goods'!E40</f>
        <v>7.8525632212198188E-2</v>
      </c>
      <c r="F86" s="384">
        <f>'Capital Goods'!F40</f>
        <v>6.2023137948812465E-2</v>
      </c>
      <c r="G86" s="384">
        <f>'Capital Goods'!G40</f>
        <v>7.3822210440814079E-2</v>
      </c>
      <c r="H86" s="384">
        <f>'Capital Goods'!H40</f>
        <v>8.48580873749568E-2</v>
      </c>
      <c r="I86" s="384">
        <f>'Capital Goods'!I40</f>
        <v>8.6350937750392515E-2</v>
      </c>
      <c r="J86" s="384">
        <f>'Capital Goods'!J40</f>
        <v>9.0556876642854722E-2</v>
      </c>
      <c r="K86" s="384">
        <f>'Capital Goods'!K40</f>
        <v>9.8528858058036559E-2</v>
      </c>
      <c r="L86" s="384">
        <f>'Capital Goods'!L40</f>
        <v>9.251492008522727E-2</v>
      </c>
      <c r="M86" s="385">
        <f>'Capital Goods'!M40</f>
        <v>9.2762047277026916E-2</v>
      </c>
      <c r="N86" s="384">
        <f>'Capital Goods'!N40</f>
        <v>8.6214266955551122E-2</v>
      </c>
      <c r="O86" s="384">
        <f>'Capital Goods'!O40</f>
        <v>9.4625315957611839E-2</v>
      </c>
      <c r="P86" s="384">
        <f>'Capital Goods'!P40</f>
        <v>9.4925427022038919E-2</v>
      </c>
      <c r="Q86" s="384">
        <f>'Capital Goods'!Q40</f>
        <v>8.417764807068924E-2</v>
      </c>
      <c r="R86" s="385">
        <f>'Capital Goods'!R40</f>
        <v>9.0941377314646521E-2</v>
      </c>
      <c r="S86" s="384">
        <f>'Capital Goods'!S40</f>
        <v>9.8359950048933206E-2</v>
      </c>
      <c r="T86" s="384">
        <f>'Capital Goods'!T40</f>
        <v>9.9973743040114416E-2</v>
      </c>
      <c r="U86" s="384">
        <f>'Capital Goods'!U40</f>
        <v>0.10563500459253448</v>
      </c>
      <c r="V86" s="384">
        <f>'Capital Goods'!V40</f>
        <v>9.5535940934588434E-2</v>
      </c>
      <c r="W86" s="385">
        <f>'Capital Goods'!W40</f>
        <v>0.10048642268478865</v>
      </c>
      <c r="X86" s="384">
        <f>'Capital Goods'!X40</f>
        <v>9.9211562565233322E-2</v>
      </c>
      <c r="Y86" s="384">
        <f>'Capital Goods'!Y40</f>
        <v>8.4387413702947126E-2</v>
      </c>
      <c r="Z86" s="384">
        <f>'Capital Goods'!Z40</f>
        <v>0.10476919431657022</v>
      </c>
      <c r="AA86" s="384">
        <f>'Capital Goods'!AA40</f>
        <v>9.3429346890973569E-2</v>
      </c>
      <c r="AB86" s="385">
        <f>'Capital Goods'!AB40</f>
        <v>9.5172087218478821E-2</v>
      </c>
      <c r="AC86" s="385">
        <f>'Capital Goods'!AC40</f>
        <v>0.10530990602880073</v>
      </c>
      <c r="AD86" s="349"/>
      <c r="AE86" s="384">
        <f t="shared" si="15"/>
        <v>0.10048642268478865</v>
      </c>
      <c r="AF86" s="237">
        <f>+AF19/'Sales Summary'!AF19</f>
        <v>9.5274337275578408E-2</v>
      </c>
      <c r="AG86" s="237">
        <f>+AG19/'Sales Summary'!AG19</f>
        <v>0.10402563190690124</v>
      </c>
      <c r="AH86" s="168"/>
      <c r="AI86" s="436"/>
      <c r="AJ86" s="436"/>
    </row>
    <row r="87" spans="1:36" s="234" customFormat="1" ht="12.75" hidden="1" customHeight="1" outlineLevel="2">
      <c r="A87" s="278"/>
      <c r="B87" s="387" t="str">
        <f t="shared" si="14"/>
        <v>Transportation</v>
      </c>
      <c r="C87" s="384">
        <f>Transportation!C40</f>
        <v>3.5933377053761872E-2</v>
      </c>
      <c r="D87" s="384">
        <f>Transportation!D40</f>
        <v>6.2845252132778223E-2</v>
      </c>
      <c r="E87" s="384">
        <f>Transportation!E40</f>
        <v>3.6198338504123233E-2</v>
      </c>
      <c r="F87" s="384">
        <f>Transportation!F40</f>
        <v>2.4125057348583657E-2</v>
      </c>
      <c r="G87" s="384">
        <f>Transportation!G40</f>
        <v>6.4849900009071565E-2</v>
      </c>
      <c r="H87" s="384">
        <f>Transportation!H40</f>
        <v>5.8967142400726376E-2</v>
      </c>
      <c r="I87" s="384">
        <f>Transportation!I40</f>
        <v>6.3182482708684026E-2</v>
      </c>
      <c r="J87" s="384">
        <f>Transportation!J40</f>
        <v>7.5224149263324963E-2</v>
      </c>
      <c r="K87" s="384">
        <f>Transportation!K40</f>
        <v>8.8027293293805695E-2</v>
      </c>
      <c r="L87" s="384">
        <f>Transportation!L40</f>
        <v>0.11149216648398123</v>
      </c>
      <c r="M87" s="385">
        <f>Transportation!M40</f>
        <v>9.6008108787931298E-2</v>
      </c>
      <c r="N87" s="384">
        <f>Transportation!N40</f>
        <v>6.8905264212372017E-2</v>
      </c>
      <c r="O87" s="384">
        <f>Transportation!O40</f>
        <v>0.10390446123535146</v>
      </c>
      <c r="P87" s="384">
        <f>Transportation!P40</f>
        <v>8.969191125925273E-2</v>
      </c>
      <c r="Q87" s="384">
        <f>Transportation!Q40</f>
        <v>7.9575627528860743E-2</v>
      </c>
      <c r="R87" s="385">
        <f>Transportation!R40</f>
        <v>8.76465511821517E-2</v>
      </c>
      <c r="S87" s="384">
        <f>Transportation!S40</f>
        <v>8.0128320673450992E-2</v>
      </c>
      <c r="T87" s="384">
        <f>Transportation!T40</f>
        <v>0.11307473710155713</v>
      </c>
      <c r="U87" s="384">
        <f>Transportation!U40</f>
        <v>0.10225311405916179</v>
      </c>
      <c r="V87" s="384">
        <f>Transportation!V40</f>
        <v>9.6907772662986433E-2</v>
      </c>
      <c r="W87" s="385">
        <f>Transportation!W40</f>
        <v>9.7472982425477001E-2</v>
      </c>
      <c r="X87" s="384">
        <f>Transportation!X40</f>
        <v>7.9665246450532926E-2</v>
      </c>
      <c r="Y87" s="384">
        <f>Transportation!Y40</f>
        <v>0.11431364975576079</v>
      </c>
      <c r="Z87" s="384">
        <f>Transportation!Z40</f>
        <v>0.10740093081647663</v>
      </c>
      <c r="AA87" s="384">
        <f>Transportation!AA40</f>
        <v>9.2434332685505036E-2</v>
      </c>
      <c r="AB87" s="385">
        <f>Transportation!AB40</f>
        <v>9.8531369079781203E-2</v>
      </c>
      <c r="AC87" s="385">
        <f>Transportation!AC40</f>
        <v>9.8282077541852919E-2</v>
      </c>
      <c r="AD87" s="349"/>
      <c r="AE87" s="384">
        <f t="shared" si="15"/>
        <v>9.7472982425477001E-2</v>
      </c>
      <c r="AF87" s="237">
        <f>+AF20/'Sales Summary'!AF20</f>
        <v>9.915224001273451E-2</v>
      </c>
      <c r="AG87" s="237">
        <f>+AG20/'Sales Summary'!AG20</f>
        <v>9.8742808500283344E-2</v>
      </c>
      <c r="AH87" s="168"/>
      <c r="AI87" s="436"/>
      <c r="AJ87" s="436"/>
    </row>
    <row r="88" spans="1:36" s="374" customFormat="1" ht="12.75" hidden="1" customHeight="1" outlineLevel="2">
      <c r="A88" s="382"/>
      <c r="B88" s="381" t="str">
        <f t="shared" si="14"/>
        <v>Commercial &amp; Professional Services</v>
      </c>
      <c r="C88" s="377">
        <f>'Comm &amp; Prof Svcs'!C40</f>
        <v>8.5514109342915604E-2</v>
      </c>
      <c r="D88" s="377">
        <f>'Comm &amp; Prof Svcs'!D40</f>
        <v>8.9516844146287425E-2</v>
      </c>
      <c r="E88" s="377">
        <f>'Comm &amp; Prof Svcs'!E40</f>
        <v>8.6124992757033225E-2</v>
      </c>
      <c r="F88" s="377">
        <f>'Comm &amp; Prof Svcs'!F40</f>
        <v>8.2410828594872004E-2</v>
      </c>
      <c r="G88" s="377">
        <f>'Comm &amp; Prof Svcs'!G40</f>
        <v>8.2359657317801219E-2</v>
      </c>
      <c r="H88" s="377">
        <f>'Comm &amp; Prof Svcs'!H40</f>
        <v>8.8464311590801287E-2</v>
      </c>
      <c r="I88" s="377">
        <f>'Comm &amp; Prof Svcs'!I40</f>
        <v>9.1023591894272726E-2</v>
      </c>
      <c r="J88" s="377">
        <f>'Comm &amp; Prof Svcs'!J40</f>
        <v>9.7177699380934235E-2</v>
      </c>
      <c r="K88" s="377">
        <f>'Comm &amp; Prof Svcs'!K40</f>
        <v>0.10620015094893202</v>
      </c>
      <c r="L88" s="377">
        <f>'Comm &amp; Prof Svcs'!L40</f>
        <v>0.11619372516944221</v>
      </c>
      <c r="M88" s="379">
        <f>'Comm &amp; Prof Svcs'!M40</f>
        <v>0.12098809759167435</v>
      </c>
      <c r="N88" s="377">
        <f>'Comm &amp; Prof Svcs'!N40</f>
        <v>0.10325686185581852</v>
      </c>
      <c r="O88" s="377">
        <f>'Comm &amp; Prof Svcs'!O40</f>
        <v>0.11018502092230624</v>
      </c>
      <c r="P88" s="377">
        <f>'Comm &amp; Prof Svcs'!P40</f>
        <v>0.11602662427304186</v>
      </c>
      <c r="Q88" s="377">
        <f>'Comm &amp; Prof Svcs'!Q40</f>
        <v>0.12362548732230157</v>
      </c>
      <c r="R88" s="379">
        <f>'Comm &amp; Prof Svcs'!R40</f>
        <v>0.11446735846919431</v>
      </c>
      <c r="S88" s="377">
        <f>'Comm &amp; Prof Svcs'!S40</f>
        <v>0.13294133339282047</v>
      </c>
      <c r="T88" s="377">
        <f>'Comm &amp; Prof Svcs'!T40</f>
        <v>0.13657185405584465</v>
      </c>
      <c r="U88" s="377">
        <f>'Comm &amp; Prof Svcs'!U40</f>
        <v>0.13309547456229626</v>
      </c>
      <c r="V88" s="377">
        <f>'Comm &amp; Prof Svcs'!V40</f>
        <v>0.13213697291886994</v>
      </c>
      <c r="W88" s="379">
        <f>'Comm &amp; Prof Svcs'!W40</f>
        <v>0.12920578622703663</v>
      </c>
      <c r="X88" s="377">
        <f>'Comm &amp; Prof Svcs'!X40</f>
        <v>6.8500716127790906E-2</v>
      </c>
      <c r="Y88" s="377">
        <f>'Comm &amp; Prof Svcs'!Y40</f>
        <v>0.1259835704929996</v>
      </c>
      <c r="Z88" s="377">
        <f>'Comm &amp; Prof Svcs'!Z40</f>
        <v>0.13661965243976834</v>
      </c>
      <c r="AA88" s="377">
        <f>'Comm &amp; Prof Svcs'!AA40</f>
        <v>0.13711428811320875</v>
      </c>
      <c r="AB88" s="379">
        <f>'Comm &amp; Prof Svcs'!AB40</f>
        <v>0.13751606607063152</v>
      </c>
      <c r="AC88" s="379">
        <f>'Comm &amp; Prof Svcs'!AC40</f>
        <v>0.14097807933536627</v>
      </c>
      <c r="AD88" s="378"/>
      <c r="AE88" s="377">
        <f t="shared" si="15"/>
        <v>0.12920578622703663</v>
      </c>
      <c r="AF88" s="435">
        <f>+AF21/'Sales Summary'!AF21</f>
        <v>0.14213219517420456</v>
      </c>
      <c r="AG88" s="435">
        <f>+AG21/'Sales Summary'!AG21</f>
        <v>0.14079483324204278</v>
      </c>
      <c r="AH88" s="375"/>
      <c r="AI88" s="434"/>
      <c r="AJ88" s="434"/>
    </row>
    <row r="89" spans="1:36" s="364" customFormat="1" ht="12.75" customHeight="1" outlineLevel="1" collapsed="1">
      <c r="A89" s="372"/>
      <c r="B89" s="371" t="str">
        <f t="shared" si="14"/>
        <v>Industrials</v>
      </c>
      <c r="C89" s="366">
        <f>Industrials!C40</f>
        <v>7.6228800472220401E-2</v>
      </c>
      <c r="D89" s="366">
        <f>Industrials!D40</f>
        <v>8.422582226401909E-2</v>
      </c>
      <c r="E89" s="366">
        <f>Industrials!E40</f>
        <v>6.9383389759959391E-2</v>
      </c>
      <c r="F89" s="366">
        <f>Industrials!F40</f>
        <v>5.4320751858753132E-2</v>
      </c>
      <c r="G89" s="366">
        <f>Industrials!G40</f>
        <v>7.196815581201936E-2</v>
      </c>
      <c r="H89" s="366">
        <f>Industrials!H40</f>
        <v>7.8469919427586202E-2</v>
      </c>
      <c r="I89" s="366">
        <f>Industrials!I40</f>
        <v>8.0805753660021865E-2</v>
      </c>
      <c r="J89" s="366">
        <f>Industrials!J40</f>
        <v>8.6972701920508072E-2</v>
      </c>
      <c r="K89" s="369">
        <f>Industrials!K40</f>
        <v>9.5964823117440146E-2</v>
      </c>
      <c r="L89" s="369">
        <f>Industrials!L40</f>
        <v>9.8475046893894816E-2</v>
      </c>
      <c r="M89" s="368">
        <f>Industrials!M40</f>
        <v>9.4708892879244916E-2</v>
      </c>
      <c r="N89" s="369">
        <f>Industrials!N40</f>
        <v>8.2182415397715147E-2</v>
      </c>
      <c r="O89" s="369">
        <f>Industrials!O40</f>
        <v>9.7788424283180173E-2</v>
      </c>
      <c r="P89" s="369">
        <f>Industrials!P40</f>
        <v>9.4371012247313521E-2</v>
      </c>
      <c r="Q89" s="369">
        <f>Industrials!Q40</f>
        <v>8.4486656234039795E-2</v>
      </c>
      <c r="R89" s="368">
        <f>Industrials!R40</f>
        <v>9.09673388352608E-2</v>
      </c>
      <c r="S89" s="369">
        <f>Industrials!S40</f>
        <v>9.4957001365183882E-2</v>
      </c>
      <c r="T89" s="369">
        <f>Industrials!T40</f>
        <v>0.10482856874592797</v>
      </c>
      <c r="U89" s="369">
        <f>Industrials!U40</f>
        <v>0.10577759749070183</v>
      </c>
      <c r="V89" s="369">
        <f>Industrials!V40</f>
        <v>9.7278647063754969E-2</v>
      </c>
      <c r="W89" s="368">
        <f>Industrials!W40</f>
        <v>0.10078536923828342</v>
      </c>
      <c r="X89" s="369">
        <f>Industrials!X40</f>
        <v>9.2918359946602538E-2</v>
      </c>
      <c r="Y89" s="369">
        <f>Industrials!Y40</f>
        <v>9.4255272381183475E-2</v>
      </c>
      <c r="Z89" s="369">
        <f>Industrials!Z40</f>
        <v>0.10679948324219235</v>
      </c>
      <c r="AA89" s="369">
        <f>Industrials!AA40</f>
        <v>9.4922700707722282E-2</v>
      </c>
      <c r="AB89" s="368">
        <f>Industrials!AB40</f>
        <v>9.7783494417307715E-2</v>
      </c>
      <c r="AC89" s="368">
        <f>Industrials!AC40</f>
        <v>0.10485876636878849</v>
      </c>
      <c r="AD89" s="367"/>
      <c r="AE89" s="366">
        <f t="shared" si="15"/>
        <v>0.10078536923828342</v>
      </c>
      <c r="AF89" s="373">
        <f>+AF22/'Sales Summary'!AF22</f>
        <v>9.8206207061692238E-2</v>
      </c>
      <c r="AG89" s="373">
        <f>+AG22/'Sales Summary'!AG22</f>
        <v>0.10408217063791758</v>
      </c>
      <c r="AH89" s="171"/>
      <c r="AI89" s="433"/>
      <c r="AJ89" s="433"/>
    </row>
    <row r="90" spans="1:36" s="234" customFormat="1" ht="12.75" hidden="1" customHeight="1" outlineLevel="2">
      <c r="A90" s="278"/>
      <c r="B90" s="387" t="str">
        <f t="shared" si="14"/>
        <v>Diversified Financials</v>
      </c>
      <c r="C90" s="384">
        <f>'Div Financials'!C40</f>
        <v>0.13058764880935458</v>
      </c>
      <c r="D90" s="384">
        <f>'Div Financials'!D40</f>
        <v>0.10501093982307262</v>
      </c>
      <c r="E90" s="384">
        <f>'Div Financials'!E40</f>
        <v>6.9585513431212928E-2</v>
      </c>
      <c r="F90" s="384">
        <f>'Div Financials'!F40</f>
        <v>0.10335645987358849</v>
      </c>
      <c r="G90" s="384">
        <f>'Div Financials'!G40</f>
        <v>0.12707177012921073</v>
      </c>
      <c r="H90" s="384">
        <f>'Div Financials'!H40</f>
        <v>0.11989198260099526</v>
      </c>
      <c r="I90" s="384">
        <f>'Div Financials'!I40</f>
        <v>0.12994626051764202</v>
      </c>
      <c r="J90" s="384">
        <f>'Div Financials'!J40</f>
        <v>0.14576298733539794</v>
      </c>
      <c r="K90" s="384">
        <f>'Div Financials'!K40</f>
        <v>0.15051845519532345</v>
      </c>
      <c r="L90" s="384">
        <f>'Div Financials'!L40</f>
        <v>0.14477912697511433</v>
      </c>
      <c r="M90" s="385">
        <f>'Div Financials'!M40</f>
        <v>0.14429921661714643</v>
      </c>
      <c r="N90" s="384">
        <f>'Div Financials'!N40</f>
        <v>0.13179496638967508</v>
      </c>
      <c r="O90" s="384">
        <f>'Div Financials'!O40</f>
        <v>0.1384174770647405</v>
      </c>
      <c r="P90" s="384">
        <f>'Div Financials'!P40</f>
        <v>0.13723435867866568</v>
      </c>
      <c r="Q90" s="384">
        <f>'Div Financials'!Q40</f>
        <v>0.11520154854915349</v>
      </c>
      <c r="R90" s="385">
        <f>'Div Financials'!R40</f>
        <v>0.13654910558600419</v>
      </c>
      <c r="S90" s="384">
        <f>'Div Financials'!S40</f>
        <v>0.19472239929643026</v>
      </c>
      <c r="T90" s="384">
        <f>'Div Financials'!T40</f>
        <v>0.18998751227945457</v>
      </c>
      <c r="U90" s="384">
        <f>'Div Financials'!U40</f>
        <v>0.17042361615198129</v>
      </c>
      <c r="V90" s="384">
        <f>'Div Financials'!V40</f>
        <v>0.15939985174539778</v>
      </c>
      <c r="W90" s="385">
        <f>'Div Financials'!W40</f>
        <v>0.18821808454955782</v>
      </c>
      <c r="X90" s="384">
        <f>'Div Financials'!X40</f>
        <v>0.1664575609243763</v>
      </c>
      <c r="Y90" s="384">
        <f>'Div Financials'!Y40</f>
        <v>0.17684739122209775</v>
      </c>
      <c r="Z90" s="384">
        <f>'Div Financials'!Z40</f>
        <v>0.18211327392751417</v>
      </c>
      <c r="AA90" s="384">
        <f>'Div Financials'!AA40</f>
        <v>0.16483194853479238</v>
      </c>
      <c r="AB90" s="385">
        <f>'Div Financials'!AB40</f>
        <v>0.16236800697850681</v>
      </c>
      <c r="AC90" s="385">
        <f>'Div Financials'!AC40</f>
        <v>0.16736048966871525</v>
      </c>
      <c r="AD90" s="349"/>
      <c r="AE90" s="384">
        <f t="shared" si="15"/>
        <v>0.18821808454955782</v>
      </c>
      <c r="AF90" s="237">
        <f>+AF23/'Sales Summary'!AF23</f>
        <v>0.16383809249107492</v>
      </c>
      <c r="AG90" s="237">
        <f>+AG23/'Sales Summary'!AG23</f>
        <v>0.169819143531829</v>
      </c>
      <c r="AH90" s="168"/>
      <c r="AI90" s="436"/>
      <c r="AJ90" s="436"/>
    </row>
    <row r="91" spans="1:36" s="234" customFormat="1" ht="12.75" hidden="1" customHeight="1" outlineLevel="2">
      <c r="A91" s="278"/>
      <c r="B91" s="387" t="str">
        <f t="shared" si="14"/>
        <v>Insurance</v>
      </c>
      <c r="C91" s="384">
        <f>Insurance!C40</f>
        <v>0.11867170890367901</v>
      </c>
      <c r="D91" s="384">
        <f>Insurance!D40</f>
        <v>0.10332564979953121</v>
      </c>
      <c r="E91" s="384">
        <f>Insurance!E40</f>
        <v>-7.8162572368230654E-2</v>
      </c>
      <c r="F91" s="384">
        <f>Insurance!F40</f>
        <v>6.0246884808028298E-2</v>
      </c>
      <c r="G91" s="384">
        <f>Insurance!G40</f>
        <v>8.3509219411581417E-2</v>
      </c>
      <c r="H91" s="384">
        <f>Insurance!H40</f>
        <v>7.3030083060438108E-2</v>
      </c>
      <c r="I91" s="384">
        <f>Insurance!I40</f>
        <v>7.8020875310876023E-2</v>
      </c>
      <c r="J91" s="384">
        <f>Insurance!J40</f>
        <v>0.10043211844557066</v>
      </c>
      <c r="K91" s="384">
        <f>Insurance!K40</f>
        <v>9.9728639758472432E-2</v>
      </c>
      <c r="L91" s="384">
        <f>Insurance!L40</f>
        <v>8.8963889054255854E-2</v>
      </c>
      <c r="M91" s="385">
        <f>Insurance!M40</f>
        <v>8.2733203533505356E-2</v>
      </c>
      <c r="N91" s="384">
        <f>Insurance!N40</f>
        <v>0.10531152249631752</v>
      </c>
      <c r="O91" s="384">
        <f>Insurance!O40</f>
        <v>9.6037872142089531E-2</v>
      </c>
      <c r="P91" s="384">
        <f>Insurance!P40</f>
        <v>4.4615629885757235E-2</v>
      </c>
      <c r="Q91" s="384">
        <f>Insurance!Q40</f>
        <v>8.9560756700859098E-2</v>
      </c>
      <c r="R91" s="385">
        <f>Insurance!R40</f>
        <v>8.0301670425850291E-2</v>
      </c>
      <c r="S91" s="384">
        <f>Insurance!S40</f>
        <v>0.11285678939661116</v>
      </c>
      <c r="T91" s="384">
        <f>Insurance!T40</f>
        <v>9.6263517240070956E-2</v>
      </c>
      <c r="U91" s="384">
        <f>Insurance!U40</f>
        <v>8.830441366316949E-2</v>
      </c>
      <c r="V91" s="384">
        <f>Insurance!V40</f>
        <v>5.0197522439682875E-2</v>
      </c>
      <c r="W91" s="385">
        <f>Insurance!W40</f>
        <v>9.2698624024760881E-2</v>
      </c>
      <c r="X91" s="384">
        <f>Insurance!X40</f>
        <v>0.12545898349311946</v>
      </c>
      <c r="Y91" s="384">
        <f>Insurance!Y40</f>
        <v>0.10493711819818582</v>
      </c>
      <c r="Z91" s="384">
        <f>Insurance!Z40</f>
        <v>8.3577153166129306E-2</v>
      </c>
      <c r="AA91" s="384">
        <f>Insurance!AA40</f>
        <v>0.10256643602377546</v>
      </c>
      <c r="AB91" s="385">
        <f>Insurance!AB40</f>
        <v>0.10143418771429193</v>
      </c>
      <c r="AC91" s="385">
        <f>Insurance!AC40</f>
        <v>0.10288022363572873</v>
      </c>
      <c r="AD91" s="349"/>
      <c r="AE91" s="384">
        <f t="shared" si="15"/>
        <v>9.2698624024760881E-2</v>
      </c>
      <c r="AF91" s="237">
        <f>+AF24/'Sales Summary'!AF24</f>
        <v>0.1021813527790035</v>
      </c>
      <c r="AG91" s="237">
        <f>+AG24/'Sales Summary'!AG24</f>
        <v>0.10236965378070516</v>
      </c>
      <c r="AH91" s="168"/>
      <c r="AI91" s="436"/>
      <c r="AJ91" s="436"/>
    </row>
    <row r="92" spans="1:36" s="374" customFormat="1" ht="12.75" hidden="1" customHeight="1" outlineLevel="2">
      <c r="A92" s="382"/>
      <c r="B92" s="381" t="str">
        <f t="shared" si="14"/>
        <v>Banks</v>
      </c>
      <c r="C92" s="377">
        <f>Banks!C40</f>
        <v>0.16494206214697421</v>
      </c>
      <c r="D92" s="377">
        <f>Banks!D40</f>
        <v>0.10313566557272184</v>
      </c>
      <c r="E92" s="377">
        <f>Banks!E40</f>
        <v>-3.5364108250354388E-2</v>
      </c>
      <c r="F92" s="377">
        <f>Banks!F40</f>
        <v>3.5283571236017657E-3</v>
      </c>
      <c r="G92" s="377">
        <f>Banks!G40</f>
        <v>0.10440197529154772</v>
      </c>
      <c r="H92" s="377">
        <f>Banks!H40</f>
        <v>0.11785566310918638</v>
      </c>
      <c r="I92" s="377">
        <f>Banks!I40</f>
        <v>0.14561795519472392</v>
      </c>
      <c r="J92" s="377">
        <f>Banks!J40</f>
        <v>0.16998125192215222</v>
      </c>
      <c r="K92" s="377">
        <f>Banks!K40</f>
        <v>0.15330970424435811</v>
      </c>
      <c r="L92" s="377">
        <f>Banks!L40</f>
        <v>0.20785300675127114</v>
      </c>
      <c r="M92" s="379">
        <f>Banks!M40</f>
        <v>0.19609330846351761</v>
      </c>
      <c r="N92" s="377">
        <f>Banks!N40</f>
        <v>0.2018568298176581</v>
      </c>
      <c r="O92" s="377">
        <f>Banks!O40</f>
        <v>0.2129881921574816</v>
      </c>
      <c r="P92" s="377">
        <f>Banks!P40</f>
        <v>0.2064562915075297</v>
      </c>
      <c r="Q92" s="377">
        <f>Banks!Q40</f>
        <v>0.19556363364221541</v>
      </c>
      <c r="R92" s="379">
        <f>Banks!R40</f>
        <v>0.20140304664638806</v>
      </c>
      <c r="S92" s="377">
        <f>Banks!S40</f>
        <v>0.27485447705541743</v>
      </c>
      <c r="T92" s="377">
        <f>Banks!T40</f>
        <v>0.26952366411409628</v>
      </c>
      <c r="U92" s="377">
        <f>Banks!U40</f>
        <v>0.28382890576425063</v>
      </c>
      <c r="V92" s="377">
        <f>Banks!V40</f>
        <v>0.27510178875925945</v>
      </c>
      <c r="W92" s="379">
        <f>Banks!W40</f>
        <v>0.26712411488074211</v>
      </c>
      <c r="X92" s="377">
        <f>Banks!X40</f>
        <v>0.28113694365840525</v>
      </c>
      <c r="Y92" s="377">
        <f>Banks!Y40</f>
        <v>0.29196441238178028</v>
      </c>
      <c r="Z92" s="377">
        <f>Banks!Z40</f>
        <v>0.25474089789775056</v>
      </c>
      <c r="AA92" s="377">
        <f>Banks!AA40</f>
        <v>0.26065150868191417</v>
      </c>
      <c r="AB92" s="379">
        <f>Banks!AB40</f>
        <v>0.26884856116305117</v>
      </c>
      <c r="AC92" s="379">
        <f>Banks!AC40</f>
        <v>0.26016185545194959</v>
      </c>
      <c r="AD92" s="378"/>
      <c r="AE92" s="377">
        <f t="shared" si="15"/>
        <v>0.26712411488074211</v>
      </c>
      <c r="AF92" s="435">
        <f>+AF25/'Sales Summary'!AF25</f>
        <v>0.27034908770627086</v>
      </c>
      <c r="AG92" s="435">
        <f>+AG25/'Sales Summary'!AG25</f>
        <v>0.25971786706456224</v>
      </c>
      <c r="AH92" s="375"/>
      <c r="AI92" s="434"/>
      <c r="AJ92" s="434"/>
    </row>
    <row r="93" spans="1:36" s="364" customFormat="1" ht="12.75" customHeight="1" outlineLevel="1" collapsed="1">
      <c r="A93" s="372"/>
      <c r="B93" s="371" t="str">
        <f t="shared" si="14"/>
        <v>Financials</v>
      </c>
      <c r="C93" s="366">
        <f>Financials!C40</f>
        <v>0.14058272811473774</v>
      </c>
      <c r="D93" s="366">
        <f>Financials!D40</f>
        <v>0.10372089662278737</v>
      </c>
      <c r="E93" s="366">
        <f>Financials!E40</f>
        <v>-2.0565649150453953E-2</v>
      </c>
      <c r="F93" s="366">
        <f>Financials!F40</f>
        <v>4.3177702917504633E-2</v>
      </c>
      <c r="G93" s="366">
        <f>Financials!G40</f>
        <v>0.10453349713431172</v>
      </c>
      <c r="H93" s="366">
        <f>Financials!H40</f>
        <v>0.10471106730798914</v>
      </c>
      <c r="I93" s="366">
        <f>Financials!I40</f>
        <v>0.11798653717785415</v>
      </c>
      <c r="J93" s="366">
        <f>Financials!J40</f>
        <v>0.13947000923424954</v>
      </c>
      <c r="K93" s="369">
        <f>Financials!K40</f>
        <v>0.13431566700063743</v>
      </c>
      <c r="L93" s="369">
        <f>Financials!L40</f>
        <v>0.14831158556903862</v>
      </c>
      <c r="M93" s="368">
        <f>Financials!M40</f>
        <v>0.14238481876960976</v>
      </c>
      <c r="N93" s="369">
        <f>Financials!N40</f>
        <v>0.14874584997738644</v>
      </c>
      <c r="O93" s="369">
        <f>Financials!O40</f>
        <v>0.15178549148254644</v>
      </c>
      <c r="P93" s="369">
        <f>Financials!P40</f>
        <v>0.1323095422369113</v>
      </c>
      <c r="Q93" s="369">
        <f>Financials!Q40</f>
        <v>0.13515653045182116</v>
      </c>
      <c r="R93" s="368">
        <f>Financials!R40</f>
        <v>0.14171564783153676</v>
      </c>
      <c r="S93" s="369">
        <f>Financials!S40</f>
        <v>0.19580052601103404</v>
      </c>
      <c r="T93" s="369">
        <f>Financials!T40</f>
        <v>0.18479147543594585</v>
      </c>
      <c r="U93" s="369">
        <f>Financials!U40</f>
        <v>0.18023490434897299</v>
      </c>
      <c r="V93" s="369">
        <f>Financials!V40</f>
        <v>0.15998586897211678</v>
      </c>
      <c r="W93" s="368">
        <f>Financials!W40</f>
        <v>0.1829391765330699</v>
      </c>
      <c r="X93" s="369">
        <f>Financials!X40</f>
        <v>0.19067627390350395</v>
      </c>
      <c r="Y93" s="369">
        <f>Financials!Y40</f>
        <v>0.19087308437334044</v>
      </c>
      <c r="Z93" s="369">
        <f>Financials!Z40</f>
        <v>0.17347908956052469</v>
      </c>
      <c r="AA93" s="369">
        <f>Financials!AA40</f>
        <v>0.17518179736129169</v>
      </c>
      <c r="AB93" s="368">
        <f>Financials!AB40</f>
        <v>0.17695913317962753</v>
      </c>
      <c r="AC93" s="368">
        <f>Financials!AC40</f>
        <v>0.17629176932760238</v>
      </c>
      <c r="AD93" s="367"/>
      <c r="AE93" s="366">
        <f t="shared" si="15"/>
        <v>0.1829391765330699</v>
      </c>
      <c r="AF93" s="373">
        <f>+AF26/'Sales Summary'!AF26</f>
        <v>0.17821165552416207</v>
      </c>
      <c r="AG93" s="373">
        <f>+AG26/'Sales Summary'!AG26</f>
        <v>0.1768292275092456</v>
      </c>
      <c r="AH93" s="171"/>
      <c r="AI93" s="433"/>
      <c r="AJ93" s="433"/>
    </row>
    <row r="94" spans="1:36" s="364" customFormat="1" ht="12.75" customHeight="1" outlineLevel="1">
      <c r="A94" s="372"/>
      <c r="B94" s="371" t="str">
        <f t="shared" si="14"/>
        <v>Energy</v>
      </c>
      <c r="C94" s="366">
        <f>Energy!C40</f>
        <v>0.10298643787967433</v>
      </c>
      <c r="D94" s="366">
        <f>Energy!D40</f>
        <v>9.977846689564121E-2</v>
      </c>
      <c r="E94" s="366">
        <f>Energy!E40</f>
        <v>9.4756016632146625E-2</v>
      </c>
      <c r="F94" s="366">
        <f>Energy!F40</f>
        <v>6.0981980676632651E-2</v>
      </c>
      <c r="G94" s="366">
        <f>Energy!G40</f>
        <v>7.5776901351813322E-2</v>
      </c>
      <c r="H94" s="366">
        <f>Energy!H40</f>
        <v>8.8752287974398172E-2</v>
      </c>
      <c r="I94" s="366">
        <f>Energy!I40</f>
        <v>8.3946743058850568E-2</v>
      </c>
      <c r="J94" s="366">
        <f>Energy!J40</f>
        <v>7.7798588270963698E-2</v>
      </c>
      <c r="K94" s="369">
        <f>Energy!K40</f>
        <v>8.010374046589061E-2</v>
      </c>
      <c r="L94" s="369">
        <f>Energy!L40</f>
        <v>5.1556108093391798E-2</v>
      </c>
      <c r="M94" s="368">
        <f>Energy!M40</f>
        <v>1.4262390842782757E-2</v>
      </c>
      <c r="N94" s="369">
        <f>Energy!N40</f>
        <v>4.8444313842256601E-2</v>
      </c>
      <c r="O94" s="369">
        <f>Energy!O40</f>
        <v>4.0346672332851011E-2</v>
      </c>
      <c r="P94" s="369">
        <f>Energy!P40</f>
        <v>4.9954119179517212E-2</v>
      </c>
      <c r="Q94" s="369">
        <f>Energy!Q40</f>
        <v>5.4837967964724087E-2</v>
      </c>
      <c r="R94" s="368">
        <f>Energy!R40</f>
        <v>4.5576151772622857E-2</v>
      </c>
      <c r="S94" s="369">
        <f>Energy!S40</f>
        <v>6.5787053435438364E-2</v>
      </c>
      <c r="T94" s="369">
        <f>Energy!T40</f>
        <v>6.4898628150960078E-2</v>
      </c>
      <c r="U94" s="369">
        <f>Energy!U40</f>
        <v>7.9352253517403909E-2</v>
      </c>
      <c r="V94" s="369">
        <f>Energy!V40</f>
        <v>8.0808039773081639E-2</v>
      </c>
      <c r="W94" s="368">
        <f>Energy!W40</f>
        <v>7.1115339298157165E-2</v>
      </c>
      <c r="X94" s="369">
        <f>Energy!X40</f>
        <v>4.169647082548706E-2</v>
      </c>
      <c r="Y94" s="369">
        <f>Energy!Y40</f>
        <v>6.3062979774980779E-2</v>
      </c>
      <c r="Z94" s="369">
        <f>Energy!Z40</f>
        <v>5.54051780446932E-2</v>
      </c>
      <c r="AA94" s="369">
        <f>Energy!AA40</f>
        <v>5.6939418771312068E-2</v>
      </c>
      <c r="AB94" s="368">
        <f>Energy!AB40</f>
        <v>5.4761385959706213E-2</v>
      </c>
      <c r="AC94" s="368">
        <f>Energy!AC40</f>
        <v>6.2782222697116238E-2</v>
      </c>
      <c r="AD94" s="367"/>
      <c r="AE94" s="366">
        <f t="shared" si="15"/>
        <v>7.1115339298157165E-2</v>
      </c>
      <c r="AF94" s="373">
        <f>+AF27/'Sales Summary'!AF27</f>
        <v>5.4007200616992823E-2</v>
      </c>
      <c r="AG94" s="373">
        <f>+AG27/'Sales Summary'!AG27</f>
        <v>6.2168296935376462E-2</v>
      </c>
      <c r="AH94" s="171"/>
      <c r="AI94" s="433"/>
      <c r="AJ94" s="433"/>
    </row>
    <row r="95" spans="1:36" s="234" customFormat="1" ht="12.75" hidden="1" customHeight="1" outlineLevel="2">
      <c r="A95" s="278"/>
      <c r="B95" s="387" t="str">
        <f t="shared" si="14"/>
        <v>Media &amp; Entertainment</v>
      </c>
      <c r="C95" s="384">
        <f>'M&amp;E'!C40</f>
        <v>8.6701158274165829E-2</v>
      </c>
      <c r="D95" s="384">
        <f>'M&amp;E'!D40</f>
        <v>0.1128928018311996</v>
      </c>
      <c r="E95" s="384">
        <f>'M&amp;E'!E40</f>
        <v>8.1500345183367739E-2</v>
      </c>
      <c r="F95" s="384">
        <f>'M&amp;E'!F40</f>
        <v>9.3612911734213461E-2</v>
      </c>
      <c r="G95" s="384">
        <f>'M&amp;E'!G40</f>
        <v>0.11771367538647795</v>
      </c>
      <c r="H95" s="384">
        <f>'M&amp;E'!H40</f>
        <v>0.11971841816372548</v>
      </c>
      <c r="I95" s="384">
        <f>'M&amp;E'!I40</f>
        <v>0.12355728233970384</v>
      </c>
      <c r="J95" s="384">
        <f>'M&amp;E'!J40</f>
        <v>0.13808730514168077</v>
      </c>
      <c r="K95" s="384">
        <f>'M&amp;E'!K40</f>
        <v>0.15335791386192002</v>
      </c>
      <c r="L95" s="384">
        <f>'M&amp;E'!L40</f>
        <v>0.16115103991317192</v>
      </c>
      <c r="M95" s="385">
        <f>'M&amp;E'!M40</f>
        <v>0.16748974879767869</v>
      </c>
      <c r="N95" s="384">
        <f>'M&amp;E'!N40</f>
        <v>0.16417233240610316</v>
      </c>
      <c r="O95" s="384">
        <f>'M&amp;E'!O40</f>
        <v>0.13531498102207326</v>
      </c>
      <c r="P95" s="384">
        <f>'M&amp;E'!P40</f>
        <v>0.16944548269715226</v>
      </c>
      <c r="Q95" s="384">
        <f>'M&amp;E'!Q40</f>
        <v>0.17719305178118461</v>
      </c>
      <c r="R95" s="385">
        <f>'M&amp;E'!R40</f>
        <v>0.15590124555564258</v>
      </c>
      <c r="S95" s="384">
        <f>'M&amp;E'!S40</f>
        <v>0.19202041272506892</v>
      </c>
      <c r="T95" s="384">
        <f>'M&amp;E'!T40</f>
        <v>0.184077252303608</v>
      </c>
      <c r="U95" s="384">
        <f>'M&amp;E'!U40</f>
        <v>0.18644850947993269</v>
      </c>
      <c r="V95" s="384">
        <f>'M&amp;E'!V40</f>
        <v>0.17652705831080115</v>
      </c>
      <c r="W95" s="385">
        <f>'M&amp;E'!W40</f>
        <v>0.17451175364472093</v>
      </c>
      <c r="X95" s="384">
        <f>'M&amp;E'!X40</f>
        <v>0.1671190204011723</v>
      </c>
      <c r="Y95" s="384">
        <f>'M&amp;E'!Y40</f>
        <v>0.15355469691560356</v>
      </c>
      <c r="Z95" s="384">
        <f>'M&amp;E'!Z40</f>
        <v>0.14614085871160609</v>
      </c>
      <c r="AA95" s="384">
        <f>'M&amp;E'!AA40</f>
        <v>0.16578784145989797</v>
      </c>
      <c r="AB95" s="385">
        <f>'M&amp;E'!AB40</f>
        <v>0.15906163090958247</v>
      </c>
      <c r="AC95" s="385">
        <f>'M&amp;E'!AC40</f>
        <v>0.1660474591417109</v>
      </c>
      <c r="AD95" s="349"/>
      <c r="AE95" s="384">
        <f t="shared" si="15"/>
        <v>0.17451175364472093</v>
      </c>
      <c r="AF95" s="237">
        <f>+AF28/'Sales Summary'!AF28</f>
        <v>0.16200041651216601</v>
      </c>
      <c r="AG95" s="237">
        <f>+AG28/'Sales Summary'!AG28</f>
        <v>0.16816663210985286</v>
      </c>
      <c r="AH95" s="168"/>
      <c r="AI95" s="436"/>
      <c r="AJ95" s="436"/>
    </row>
    <row r="96" spans="1:36" s="374" customFormat="1" ht="12.75" hidden="1" customHeight="1" outlineLevel="2">
      <c r="A96" s="382"/>
      <c r="B96" s="381" t="str">
        <f t="shared" si="14"/>
        <v>Telecommunication Services</v>
      </c>
      <c r="C96" s="377">
        <f>Teleco!C40</f>
        <v>0.10877312292814602</v>
      </c>
      <c r="D96" s="377">
        <f>Teleco!D40</f>
        <v>0.11198276506123972</v>
      </c>
      <c r="E96" s="377">
        <f>Teleco!E40</f>
        <v>0.10780549383474142</v>
      </c>
      <c r="F96" s="377">
        <f>Teleco!F40</f>
        <v>8.4716813494883844E-2</v>
      </c>
      <c r="G96" s="377">
        <f>Teleco!G40</f>
        <v>8.7792257436843713E-2</v>
      </c>
      <c r="H96" s="377">
        <f>Teleco!H40</f>
        <v>8.0753872599552148E-2</v>
      </c>
      <c r="I96" s="377">
        <f>Teleco!I40</f>
        <v>8.3577939018111724E-2</v>
      </c>
      <c r="J96" s="377">
        <f>Teleco!J40</f>
        <v>8.1702394738199305E-2</v>
      </c>
      <c r="K96" s="377">
        <f>Teleco!K40</f>
        <v>9.7483305243212109E-2</v>
      </c>
      <c r="L96" s="377">
        <f>Teleco!L40</f>
        <v>0.10768281217674151</v>
      </c>
      <c r="M96" s="379">
        <f>Teleco!M40</f>
        <v>0.10963059658679619</v>
      </c>
      <c r="N96" s="377">
        <f>Teleco!N40</f>
        <v>0.1039921662717065</v>
      </c>
      <c r="O96" s="377">
        <f>Teleco!O40</f>
        <v>0.10571092621351107</v>
      </c>
      <c r="P96" s="377">
        <f>Teleco!P40</f>
        <v>9.5612216434525693E-2</v>
      </c>
      <c r="Q96" s="377">
        <f>Teleco!Q40</f>
        <v>0.26886549488484923</v>
      </c>
      <c r="R96" s="379">
        <f>Teleco!R40</f>
        <v>0.11247109287858091</v>
      </c>
      <c r="S96" s="377">
        <f>Teleco!S40</f>
        <v>0.12707633755528258</v>
      </c>
      <c r="T96" s="377">
        <f>Teleco!T40</f>
        <v>0.12839768773226709</v>
      </c>
      <c r="U96" s="377">
        <f>Teleco!U40</f>
        <v>0.11835571205353225</v>
      </c>
      <c r="V96" s="377">
        <f>Teleco!V40</f>
        <v>0.11295269198583967</v>
      </c>
      <c r="W96" s="379">
        <f>Teleco!W40</f>
        <v>0.1347777960196351</v>
      </c>
      <c r="X96" s="377">
        <f>Teleco!X40</f>
        <v>0.11301336169712602</v>
      </c>
      <c r="Y96" s="377">
        <f>Teleco!Y40</f>
        <v>0.11538061175499281</v>
      </c>
      <c r="Z96" s="377">
        <f>Teleco!Z40</f>
        <v>0.1128115799382107</v>
      </c>
      <c r="AA96" s="377">
        <f>Teleco!AA40</f>
        <v>0.12905535452010719</v>
      </c>
      <c r="AB96" s="379">
        <f>Teleco!AB40</f>
        <v>0.13827277700822477</v>
      </c>
      <c r="AC96" s="379">
        <f>Teleco!AC40</f>
        <v>0.13995535535927353</v>
      </c>
      <c r="AD96" s="378"/>
      <c r="AE96" s="377">
        <f t="shared" si="15"/>
        <v>0.1347777960196351</v>
      </c>
      <c r="AF96" s="435">
        <f>+AF29/'Sales Summary'!AF29</f>
        <v>0.13938631615375829</v>
      </c>
      <c r="AG96" s="435">
        <f>+AG29/'Sales Summary'!AG29</f>
        <v>0.13973386478875757</v>
      </c>
      <c r="AH96" s="375"/>
      <c r="AI96" s="434"/>
      <c r="AJ96" s="434"/>
    </row>
    <row r="97" spans="1:36" s="364" customFormat="1" ht="12.75" customHeight="1" outlineLevel="1" collapsed="1">
      <c r="A97" s="372"/>
      <c r="B97" s="371" t="str">
        <f t="shared" si="14"/>
        <v>Communication Services</v>
      </c>
      <c r="C97" s="366">
        <f>'Comm Svcs'!C40</f>
        <v>9.8222398888287918E-2</v>
      </c>
      <c r="D97" s="366">
        <f>'Comm Svcs'!D40</f>
        <v>0.1123639059816068</v>
      </c>
      <c r="E97" s="366">
        <f>'Comm Svcs'!E40</f>
        <v>9.6102679590677989E-2</v>
      </c>
      <c r="F97" s="366">
        <f>'Comm Svcs'!F40</f>
        <v>8.846279653961367E-2</v>
      </c>
      <c r="G97" s="366">
        <f>'Comm Svcs'!G40</f>
        <v>0.10103965202267887</v>
      </c>
      <c r="H97" s="366">
        <f>'Comm Svcs'!H40</f>
        <v>9.9189806909084216E-2</v>
      </c>
      <c r="I97" s="366">
        <f>'Comm Svcs'!I40</f>
        <v>0.10289706925776622</v>
      </c>
      <c r="J97" s="366">
        <f>'Comm Svcs'!J40</f>
        <v>0.1094933276411177</v>
      </c>
      <c r="K97" s="369">
        <f>'Comm Svcs'!K40</f>
        <v>0.12565344247634444</v>
      </c>
      <c r="L97" s="369">
        <f>'Comm Svcs'!L40</f>
        <v>0.13441443652034668</v>
      </c>
      <c r="M97" s="368">
        <f>'Comm Svcs'!M40</f>
        <v>0.14028878725046875</v>
      </c>
      <c r="N97" s="369">
        <f>'Comm Svcs'!N40</f>
        <v>0.1375271703360102</v>
      </c>
      <c r="O97" s="369">
        <f>'Comm Svcs'!O40</f>
        <v>0.12241168936694355</v>
      </c>
      <c r="P97" s="369">
        <f>'Comm Svcs'!P40</f>
        <v>0.13729187646997776</v>
      </c>
      <c r="Q97" s="369">
        <f>'Comm Svcs'!Q40</f>
        <v>0.21607633021354863</v>
      </c>
      <c r="R97" s="368">
        <f>'Comm Svcs'!R40</f>
        <v>0.13704011247486453</v>
      </c>
      <c r="S97" s="369">
        <f>'Comm Svcs'!S40</f>
        <v>0.16512221542930022</v>
      </c>
      <c r="T97" s="369">
        <f>'Comm Svcs'!T40</f>
        <v>0.16114798819584436</v>
      </c>
      <c r="U97" s="369">
        <f>'Comm Svcs'!U40</f>
        <v>0.15728906570564627</v>
      </c>
      <c r="V97" s="369">
        <f>'Comm Svcs'!V40</f>
        <v>0.15100001586779666</v>
      </c>
      <c r="W97" s="368">
        <f>'Comm Svcs'!W40</f>
        <v>0.15812100156354159</v>
      </c>
      <c r="X97" s="369">
        <f>'Comm Svcs'!X40</f>
        <v>0.14480613795135969</v>
      </c>
      <c r="Y97" s="369">
        <f>'Comm Svcs'!Y40</f>
        <v>0.13843403371930219</v>
      </c>
      <c r="Z97" s="369">
        <f>'Comm Svcs'!Z40</f>
        <v>0.13296723996966245</v>
      </c>
      <c r="AA97" s="369">
        <f>'Comm Svcs'!AA40</f>
        <v>0.15186247648173753</v>
      </c>
      <c r="AB97" s="368">
        <f>'Comm Svcs'!AB40</f>
        <v>0.15082373502348045</v>
      </c>
      <c r="AC97" s="368">
        <f>'Comm Svcs'!AC40</f>
        <v>0.1563255748390821</v>
      </c>
      <c r="AD97" s="367"/>
      <c r="AE97" s="366">
        <f t="shared" si="15"/>
        <v>0.15812100156354159</v>
      </c>
      <c r="AF97" s="373">
        <f>+AF30/'Sales Summary'!AF30</f>
        <v>0.15306842692698133</v>
      </c>
      <c r="AG97" s="373">
        <f>+AG30/'Sales Summary'!AG30</f>
        <v>0.15763067354236232</v>
      </c>
      <c r="AH97" s="171"/>
      <c r="AI97" s="433"/>
      <c r="AJ97" s="433"/>
    </row>
    <row r="98" spans="1:36" s="364" customFormat="1" ht="12.75" customHeight="1" outlineLevel="1">
      <c r="A98" s="372"/>
      <c r="B98" s="371" t="str">
        <f t="shared" si="14"/>
        <v>Materials</v>
      </c>
      <c r="C98" s="366">
        <f>Materials!C40</f>
        <v>8.2375514688693377E-2</v>
      </c>
      <c r="D98" s="366">
        <f>Materials!D40</f>
        <v>7.6350332218592859E-2</v>
      </c>
      <c r="E98" s="366">
        <f>Materials!E40</f>
        <v>6.1908412826933726E-2</v>
      </c>
      <c r="F98" s="366">
        <f>Materials!F40</f>
        <v>5.015526378414692E-2</v>
      </c>
      <c r="G98" s="366">
        <f>Materials!G40</f>
        <v>7.609582729245977E-2</v>
      </c>
      <c r="H98" s="366">
        <f>Materials!H40</f>
        <v>8.4283200691235363E-2</v>
      </c>
      <c r="I98" s="366">
        <f>Materials!I40</f>
        <v>8.1351644436600659E-2</v>
      </c>
      <c r="J98" s="366">
        <f>Materials!J40</f>
        <v>8.1622347544414858E-2</v>
      </c>
      <c r="K98" s="369">
        <f>Materials!K40</f>
        <v>8.3582019734453838E-2</v>
      </c>
      <c r="L98" s="369">
        <f>Materials!L40</f>
        <v>9.1986283723562309E-2</v>
      </c>
      <c r="M98" s="368">
        <f>Materials!M40</f>
        <v>9.9946414807514539E-2</v>
      </c>
      <c r="N98" s="369">
        <f>Materials!N40</f>
        <v>6.7348132584256801E-2</v>
      </c>
      <c r="O98" s="369">
        <f>Materials!O40</f>
        <v>7.6399727452683822E-2</v>
      </c>
      <c r="P98" s="369">
        <f>Materials!P40</f>
        <v>8.455570563745117E-2</v>
      </c>
      <c r="Q98" s="369">
        <f>Materials!Q40</f>
        <v>8.8449611994391331E-2</v>
      </c>
      <c r="R98" s="368">
        <f>Materials!R40</f>
        <v>7.7103693339149182E-2</v>
      </c>
      <c r="S98" s="369">
        <f>Materials!S40</f>
        <v>0.10052004271813514</v>
      </c>
      <c r="T98" s="369">
        <f>Materials!T40</f>
        <v>0.10837101468514503</v>
      </c>
      <c r="U98" s="369">
        <f>Materials!U40</f>
        <v>9.7525497741900821E-2</v>
      </c>
      <c r="V98" s="369">
        <f>Materials!V40</f>
        <v>9.0075608036903509E-2</v>
      </c>
      <c r="W98" s="368">
        <f>Materials!W40</f>
        <v>9.7818895651251014E-2</v>
      </c>
      <c r="X98" s="369">
        <f>Materials!X40</f>
        <v>8.9487796689899229E-2</v>
      </c>
      <c r="Y98" s="369">
        <f>Materials!Y40</f>
        <v>9.8334427150172113E-2</v>
      </c>
      <c r="Z98" s="369">
        <f>Materials!Z40</f>
        <v>0.11049678548244032</v>
      </c>
      <c r="AA98" s="369">
        <f>Materials!AA40</f>
        <v>9.0479155154190471E-2</v>
      </c>
      <c r="AB98" s="368">
        <f>Materials!AB40</f>
        <v>9.4016575480708187E-2</v>
      </c>
      <c r="AC98" s="368">
        <f>Materials!AC40</f>
        <v>0.10290187894090748</v>
      </c>
      <c r="AD98" s="367"/>
      <c r="AE98" s="366">
        <f t="shared" si="15"/>
        <v>9.7818895651251014E-2</v>
      </c>
      <c r="AF98" s="373">
        <f>+AF31/'Sales Summary'!AF31</f>
        <v>9.355203291754359E-2</v>
      </c>
      <c r="AG98" s="373">
        <f>+AG31/'Sales Summary'!AG31</f>
        <v>9.9238941921158799E-2</v>
      </c>
      <c r="AH98" s="171"/>
      <c r="AI98" s="433"/>
      <c r="AJ98" s="433"/>
    </row>
    <row r="99" spans="1:36" s="364" customFormat="1" ht="12.75" customHeight="1" outlineLevel="1">
      <c r="A99" s="372"/>
      <c r="B99" s="371" t="str">
        <f t="shared" si="14"/>
        <v>Utilities</v>
      </c>
      <c r="C99" s="366">
        <f>Utilities!C40</f>
        <v>8.6764567810629065E-2</v>
      </c>
      <c r="D99" s="366">
        <f>Utilities!D40</f>
        <v>8.8579582461841486E-2</v>
      </c>
      <c r="E99" s="366">
        <f>Utilities!E40</f>
        <v>9.0381347173649526E-2</v>
      </c>
      <c r="F99" s="366">
        <f>Utilities!F40</f>
        <v>9.7704774697628907E-2</v>
      </c>
      <c r="G99" s="366">
        <f>Utilities!G40</f>
        <v>9.7540986994568341E-2</v>
      </c>
      <c r="H99" s="366">
        <f>Utilities!H40</f>
        <v>0.1017934044620856</v>
      </c>
      <c r="I99" s="366">
        <f>Utilities!I40</f>
        <v>0.10352677595749302</v>
      </c>
      <c r="J99" s="366">
        <f>Utilities!J40</f>
        <v>9.8810724609003947E-2</v>
      </c>
      <c r="K99" s="369">
        <f>Utilities!K40</f>
        <v>9.945745912731116E-2</v>
      </c>
      <c r="L99" s="369">
        <f>Utilities!L40</f>
        <v>0.10844334393706291</v>
      </c>
      <c r="M99" s="368">
        <f>Utilities!M40</f>
        <v>0.11686012640218729</v>
      </c>
      <c r="N99" s="369">
        <f>Utilities!N40</f>
        <v>0.1155022484642156</v>
      </c>
      <c r="O99" s="369">
        <f>Utilities!O40</f>
        <v>0.10908715639930033</v>
      </c>
      <c r="P99" s="369">
        <f>Utilities!P40</f>
        <v>0.13537693392429703</v>
      </c>
      <c r="Q99" s="369">
        <f>Utilities!Q40</f>
        <v>7.9663893071454772E-2</v>
      </c>
      <c r="R99" s="368">
        <f>Utilities!R40</f>
        <v>0.11927325136431792</v>
      </c>
      <c r="S99" s="369">
        <f>Utilities!S40</f>
        <v>0.13712321603595312</v>
      </c>
      <c r="T99" s="369">
        <f>Utilities!T40</f>
        <v>0.1240831619786202</v>
      </c>
      <c r="U99" s="369">
        <f>Utilities!U40</f>
        <v>0.14566601378111541</v>
      </c>
      <c r="V99" s="369">
        <f>Utilities!V40</f>
        <v>9.0113330680586204E-2</v>
      </c>
      <c r="W99" s="368">
        <f>Utilities!W40</f>
        <v>0.12486139849153104</v>
      </c>
      <c r="X99" s="369">
        <f>Utilities!X40</f>
        <v>0.13236903495679381</v>
      </c>
      <c r="Y99" s="369">
        <f>Utilities!Y40</f>
        <v>0.12177745206137683</v>
      </c>
      <c r="Z99" s="369">
        <f>Utilities!Z40</f>
        <v>0.16318735300423137</v>
      </c>
      <c r="AA99" s="369">
        <f>Utilities!AA40</f>
        <v>9.7577245815105476E-2</v>
      </c>
      <c r="AB99" s="368">
        <f>Utilities!AB40</f>
        <v>0.12934798759318153</v>
      </c>
      <c r="AC99" s="368">
        <f>Utilities!AC40</f>
        <v>0.13313584227668804</v>
      </c>
      <c r="AD99" s="367"/>
      <c r="AE99" s="366">
        <f t="shared" si="15"/>
        <v>0.12486139849153104</v>
      </c>
      <c r="AF99" s="373">
        <f>+AF32/'Sales Summary'!AF32</f>
        <v>0.12922066401566068</v>
      </c>
      <c r="AG99" s="373">
        <f>+AG32/'Sales Summary'!AG32</f>
        <v>0.13322974874285065</v>
      </c>
      <c r="AH99" s="171"/>
      <c r="AI99" s="433"/>
      <c r="AJ99" s="433"/>
    </row>
    <row r="100" spans="1:36" s="364" customFormat="1" ht="12.75" customHeight="1" outlineLevel="1">
      <c r="A100" s="372"/>
      <c r="B100" s="371" t="str">
        <f t="shared" si="14"/>
        <v>Real Estate</v>
      </c>
      <c r="C100" s="366">
        <f>'Real Estate'!C48</f>
        <v>0.15540006560567232</v>
      </c>
      <c r="D100" s="366">
        <f>'Real Estate'!D48</f>
        <v>0.21469063979593792</v>
      </c>
      <c r="E100" s="366">
        <f>'Real Estate'!E48</f>
        <v>0.20291100109315</v>
      </c>
      <c r="F100" s="366">
        <f>'Real Estate'!F48</f>
        <v>0.2013683653959952</v>
      </c>
      <c r="G100" s="366">
        <f>'Real Estate'!G48</f>
        <v>0.21055224366787148</v>
      </c>
      <c r="H100" s="366">
        <f>'Real Estate'!H48</f>
        <v>0.2644438927965953</v>
      </c>
      <c r="I100" s="366">
        <f>'Real Estate'!I48</f>
        <v>0.28670060141476339</v>
      </c>
      <c r="J100" s="366">
        <f>'Real Estate'!J48</f>
        <v>0.29996180748186529</v>
      </c>
      <c r="K100" s="369">
        <f>'Real Estate'!K48</f>
        <v>0.32802421547331478</v>
      </c>
      <c r="L100" s="369">
        <f>'Real Estate'!L48</f>
        <v>0.35208282913333427</v>
      </c>
      <c r="M100" s="368">
        <f>'Real Estate'!M48</f>
        <v>0.35656924999719508</v>
      </c>
      <c r="N100" s="369">
        <f>'Real Estate'!N48</f>
        <v>0.34606201069385345</v>
      </c>
      <c r="O100" s="369">
        <f>'Real Estate'!O48</f>
        <v>0.3465341030046511</v>
      </c>
      <c r="P100" s="369">
        <f>'Real Estate'!P48</f>
        <v>0.34981364379209967</v>
      </c>
      <c r="Q100" s="369">
        <f>'Real Estate'!Q48</f>
        <v>0.33443085215911078</v>
      </c>
      <c r="R100" s="368">
        <f>'Real Estate'!R48</f>
        <v>0.34984339450976987</v>
      </c>
      <c r="S100" s="369">
        <f>'Real Estate'!S48</f>
        <v>0.3517290980189226</v>
      </c>
      <c r="T100" s="369">
        <f>'Real Estate'!T48</f>
        <v>0.35625596275656929</v>
      </c>
      <c r="U100" s="369">
        <f>'Real Estate'!U48</f>
        <v>0.34934402915346335</v>
      </c>
      <c r="V100" s="369">
        <f>'Real Estate'!V48</f>
        <v>0.34708814879328531</v>
      </c>
      <c r="W100" s="368">
        <f>'Real Estate'!W48</f>
        <v>0.35278580333357262</v>
      </c>
      <c r="X100" s="369">
        <f>'Real Estate'!X48</f>
        <v>0.35002770166307107</v>
      </c>
      <c r="Y100" s="369">
        <f>'Real Estate'!Y48</f>
        <v>0.34732483347620979</v>
      </c>
      <c r="Z100" s="369">
        <f>'Real Estate'!Z48</f>
        <v>0.34517781706334716</v>
      </c>
      <c r="AA100" s="369">
        <f>'Real Estate'!AA48</f>
        <v>0.33607077787704676</v>
      </c>
      <c r="AB100" s="368">
        <f>'Real Estate'!AB48</f>
        <v>0.34792335472154728</v>
      </c>
      <c r="AC100" s="368">
        <f>'Real Estate'!AC48</f>
        <v>0.34741608325276618</v>
      </c>
      <c r="AD100" s="367"/>
      <c r="AE100" s="366">
        <f t="shared" si="15"/>
        <v>0.35278580333357262</v>
      </c>
      <c r="AF100" s="373">
        <f>'Real Estate'!AF48</f>
        <v>0.34767207699396779</v>
      </c>
      <c r="AG100" s="373">
        <f>'Real Estate'!AG48</f>
        <v>0.34750277870661278</v>
      </c>
      <c r="AH100" s="171"/>
      <c r="AI100" s="433"/>
      <c r="AJ100" s="433"/>
    </row>
    <row r="101" spans="1:36" s="356" customFormat="1" ht="12.75" customHeight="1">
      <c r="A101" s="363"/>
      <c r="B101" s="362" t="str">
        <f t="shared" si="14"/>
        <v>Total Net Income</v>
      </c>
      <c r="C101" s="358">
        <v>9.5732550292523907E-2</v>
      </c>
      <c r="D101" s="358">
        <v>8.9445302419329728E-2</v>
      </c>
      <c r="E101" s="358">
        <v>6.5092662255683359E-2</v>
      </c>
      <c r="F101" s="358">
        <v>7.278573548256774E-2</v>
      </c>
      <c r="G101" s="358">
        <v>9.3590568037102931E-2</v>
      </c>
      <c r="H101" s="358">
        <v>9.7680750735473679E-2</v>
      </c>
      <c r="I101" s="358">
        <v>9.9596064018097757E-2</v>
      </c>
      <c r="J101" s="358">
        <v>0.10208961656815041</v>
      </c>
      <c r="K101" s="357">
        <v>0.10517293143056067</v>
      </c>
      <c r="L101" s="357">
        <v>0.10926661051958189</v>
      </c>
      <c r="M101" s="360">
        <v>0.1083251640958476</v>
      </c>
      <c r="N101" s="357">
        <v>0.10776340963500124</v>
      </c>
      <c r="O101" s="357">
        <v>0.10924278458745662</v>
      </c>
      <c r="P101" s="357">
        <v>0.11098622099465137</v>
      </c>
      <c r="Q101" s="357">
        <v>0.11517791525999481</v>
      </c>
      <c r="R101" s="360">
        <v>0.11088380896200822</v>
      </c>
      <c r="S101" s="357">
        <v>0.12484314277008707</v>
      </c>
      <c r="T101" s="357">
        <v>0.12427818071795182</v>
      </c>
      <c r="U101" s="357">
        <v>0.1283366096998626</v>
      </c>
      <c r="V101" s="357">
        <v>0.11779495975496992</v>
      </c>
      <c r="W101" s="360">
        <v>0.12468633883617326</v>
      </c>
      <c r="X101" s="357">
        <v>0.11761757745701285</v>
      </c>
      <c r="Y101" s="357">
        <v>0.12024779781170661</v>
      </c>
      <c r="Z101" s="357">
        <v>0.12044310894645205</v>
      </c>
      <c r="AA101" s="357">
        <v>0.11558414944613138</v>
      </c>
      <c r="AB101" s="360">
        <v>0.11925764580122443</v>
      </c>
      <c r="AC101" s="360">
        <v>0.12238472085845147</v>
      </c>
      <c r="AD101" s="359"/>
      <c r="AE101" s="358">
        <f t="shared" si="15"/>
        <v>0.12468633883617326</v>
      </c>
      <c r="AF101" s="357">
        <f>+AF34/'Sales Summary'!AF34</f>
        <v>0.12022914173704256</v>
      </c>
      <c r="AG101" s="357">
        <f>+AG34/'Sales Summary'!AG34</f>
        <v>0.12273646601289356</v>
      </c>
      <c r="AH101" s="171"/>
      <c r="AI101" s="432"/>
      <c r="AJ101" s="432"/>
    </row>
    <row r="102" spans="1:36">
      <c r="M102" s="185"/>
      <c r="R102" s="185"/>
      <c r="W102" s="185"/>
      <c r="AB102" s="185"/>
      <c r="AC102" s="185"/>
      <c r="AI102" s="349"/>
      <c r="AJ102" s="349"/>
    </row>
    <row r="103" spans="1:36" hidden="1">
      <c r="B103" s="168" t="s">
        <v>16</v>
      </c>
      <c r="C103" s="354">
        <v>0</v>
      </c>
      <c r="D103" s="354">
        <v>0</v>
      </c>
      <c r="E103" s="354">
        <v>0</v>
      </c>
      <c r="F103" s="354">
        <v>0</v>
      </c>
      <c r="G103" s="354">
        <v>0</v>
      </c>
      <c r="H103" s="354">
        <v>0</v>
      </c>
      <c r="I103" s="354">
        <v>0</v>
      </c>
      <c r="J103" s="354">
        <v>0</v>
      </c>
      <c r="K103" s="354">
        <v>0</v>
      </c>
      <c r="L103" s="354">
        <v>0</v>
      </c>
      <c r="M103" s="414">
        <v>0</v>
      </c>
      <c r="N103" s="354">
        <v>0</v>
      </c>
      <c r="O103" s="354">
        <v>0</v>
      </c>
      <c r="P103" s="354">
        <v>0</v>
      </c>
      <c r="Q103" s="354">
        <v>0</v>
      </c>
      <c r="R103" s="414">
        <v>0</v>
      </c>
      <c r="S103" s="354">
        <v>0</v>
      </c>
      <c r="T103" s="354">
        <v>0</v>
      </c>
      <c r="U103" s="354">
        <v>0</v>
      </c>
      <c r="V103" s="354">
        <v>0</v>
      </c>
      <c r="W103" s="414">
        <v>0</v>
      </c>
      <c r="X103" s="354">
        <v>0</v>
      </c>
      <c r="Y103" s="354">
        <v>0</v>
      </c>
      <c r="Z103" s="354">
        <v>0</v>
      </c>
      <c r="AA103" s="354">
        <v>0</v>
      </c>
      <c r="AB103" s="414">
        <v>0</v>
      </c>
      <c r="AC103" s="414">
        <v>0</v>
      </c>
      <c r="AD103" s="355"/>
      <c r="AE103" s="354">
        <f>Tech!AE39-AE6</f>
        <v>0</v>
      </c>
      <c r="AF103" s="354">
        <f>Tech!AF39-AF6</f>
        <v>0</v>
      </c>
      <c r="AG103" s="354">
        <f>Tech!AG39-AG6</f>
        <v>0</v>
      </c>
      <c r="AI103" s="349"/>
      <c r="AJ103" s="349"/>
    </row>
    <row r="104" spans="1:36" hidden="1">
      <c r="B104" s="168" t="s">
        <v>18</v>
      </c>
      <c r="C104" s="354">
        <v>0</v>
      </c>
      <c r="D104" s="354">
        <v>0</v>
      </c>
      <c r="E104" s="354">
        <v>0</v>
      </c>
      <c r="F104" s="354">
        <v>0</v>
      </c>
      <c r="G104" s="354">
        <v>0</v>
      </c>
      <c r="H104" s="354">
        <v>0</v>
      </c>
      <c r="I104" s="354">
        <v>0</v>
      </c>
      <c r="J104" s="354">
        <v>0</v>
      </c>
      <c r="K104" s="354">
        <v>0</v>
      </c>
      <c r="L104" s="354">
        <v>0</v>
      </c>
      <c r="M104" s="414">
        <v>0</v>
      </c>
      <c r="N104" s="354">
        <v>0</v>
      </c>
      <c r="O104" s="354">
        <v>0</v>
      </c>
      <c r="P104" s="354">
        <v>0</v>
      </c>
      <c r="Q104" s="354">
        <v>0</v>
      </c>
      <c r="R104" s="414">
        <v>0</v>
      </c>
      <c r="S104" s="354">
        <v>0</v>
      </c>
      <c r="T104" s="354">
        <v>0</v>
      </c>
      <c r="U104" s="354">
        <v>0</v>
      </c>
      <c r="V104" s="354">
        <v>0</v>
      </c>
      <c r="W104" s="414">
        <v>0</v>
      </c>
      <c r="X104" s="354">
        <v>0</v>
      </c>
      <c r="Y104" s="354">
        <v>0</v>
      </c>
      <c r="Z104" s="354">
        <v>0</v>
      </c>
      <c r="AA104" s="354">
        <v>0</v>
      </c>
      <c r="AB104" s="414">
        <v>0</v>
      </c>
      <c r="AC104" s="414">
        <v>0</v>
      </c>
      <c r="AD104" s="355"/>
      <c r="AE104" s="354">
        <f>HC!AE39-AE9</f>
        <v>0</v>
      </c>
      <c r="AF104" s="354">
        <f>HC!AF39-AF9</f>
        <v>0</v>
      </c>
      <c r="AG104" s="354">
        <f>HC!AG39-AG9</f>
        <v>0</v>
      </c>
      <c r="AI104" s="349"/>
      <c r="AJ104" s="349"/>
    </row>
    <row r="105" spans="1:36" hidden="1">
      <c r="B105" s="168" t="s">
        <v>22</v>
      </c>
      <c r="C105" s="354">
        <v>0</v>
      </c>
      <c r="D105" s="354">
        <v>0</v>
      </c>
      <c r="E105" s="354">
        <v>0</v>
      </c>
      <c r="F105" s="354">
        <v>0</v>
      </c>
      <c r="G105" s="354">
        <v>0</v>
      </c>
      <c r="H105" s="354">
        <v>0</v>
      </c>
      <c r="I105" s="354">
        <v>0</v>
      </c>
      <c r="J105" s="354">
        <v>0</v>
      </c>
      <c r="K105" s="354">
        <v>0</v>
      </c>
      <c r="L105" s="354">
        <v>0</v>
      </c>
      <c r="M105" s="414">
        <v>0</v>
      </c>
      <c r="N105" s="354">
        <v>0</v>
      </c>
      <c r="O105" s="354">
        <v>0</v>
      </c>
      <c r="P105" s="354">
        <v>0</v>
      </c>
      <c r="Q105" s="354">
        <v>0</v>
      </c>
      <c r="R105" s="414">
        <v>0</v>
      </c>
      <c r="S105" s="354">
        <v>0</v>
      </c>
      <c r="T105" s="354">
        <v>0</v>
      </c>
      <c r="U105" s="354">
        <v>0</v>
      </c>
      <c r="V105" s="354">
        <v>0</v>
      </c>
      <c r="W105" s="414">
        <v>0</v>
      </c>
      <c r="X105" s="354">
        <v>0</v>
      </c>
      <c r="Y105" s="354">
        <v>0</v>
      </c>
      <c r="Z105" s="354">
        <v>0</v>
      </c>
      <c r="AA105" s="354">
        <v>0</v>
      </c>
      <c r="AB105" s="414">
        <v>0</v>
      </c>
      <c r="AC105" s="414">
        <v>0</v>
      </c>
      <c r="AD105" s="355"/>
      <c r="AE105" s="354">
        <f>'Cons. Disc.'!AE39-AE14</f>
        <v>0</v>
      </c>
      <c r="AF105" s="354">
        <f>'Cons. Disc.'!AF39-AF14</f>
        <v>0</v>
      </c>
      <c r="AG105" s="354">
        <f>'Cons. Disc.'!AG39-AG14</f>
        <v>0</v>
      </c>
      <c r="AI105" s="349"/>
      <c r="AJ105" s="349"/>
    </row>
    <row r="106" spans="1:36" hidden="1">
      <c r="B106" s="168" t="s">
        <v>21</v>
      </c>
      <c r="C106" s="354">
        <v>0</v>
      </c>
      <c r="D106" s="354">
        <v>0</v>
      </c>
      <c r="E106" s="354">
        <v>0</v>
      </c>
      <c r="F106" s="354">
        <v>0</v>
      </c>
      <c r="G106" s="354">
        <v>0</v>
      </c>
      <c r="H106" s="354">
        <v>0</v>
      </c>
      <c r="I106" s="354">
        <v>0</v>
      </c>
      <c r="J106" s="354">
        <v>0</v>
      </c>
      <c r="K106" s="354">
        <v>0</v>
      </c>
      <c r="L106" s="354">
        <v>0</v>
      </c>
      <c r="M106" s="414">
        <v>0</v>
      </c>
      <c r="N106" s="354">
        <v>0</v>
      </c>
      <c r="O106" s="354">
        <v>0</v>
      </c>
      <c r="P106" s="354">
        <v>0</v>
      </c>
      <c r="Q106" s="354">
        <v>0</v>
      </c>
      <c r="R106" s="414">
        <v>0</v>
      </c>
      <c r="S106" s="354">
        <v>0</v>
      </c>
      <c r="T106" s="354">
        <v>0</v>
      </c>
      <c r="U106" s="354">
        <v>0</v>
      </c>
      <c r="V106" s="354">
        <v>0</v>
      </c>
      <c r="W106" s="414">
        <v>0</v>
      </c>
      <c r="X106" s="354">
        <v>0</v>
      </c>
      <c r="Y106" s="354">
        <v>0</v>
      </c>
      <c r="Z106" s="354">
        <v>0</v>
      </c>
      <c r="AA106" s="354">
        <v>0</v>
      </c>
      <c r="AB106" s="414">
        <v>0</v>
      </c>
      <c r="AC106" s="414">
        <v>0</v>
      </c>
      <c r="AD106" s="355"/>
      <c r="AE106" s="354">
        <f>'Cons. Staples'!AE39-AE18</f>
        <v>0</v>
      </c>
      <c r="AF106" s="354">
        <f>'Cons. Staples'!AF39-AF18</f>
        <v>0</v>
      </c>
      <c r="AG106" s="354">
        <f>'Cons. Staples'!AG39-AG18</f>
        <v>0</v>
      </c>
      <c r="AI106" s="349"/>
      <c r="AJ106" s="349"/>
    </row>
    <row r="107" spans="1:36" hidden="1">
      <c r="B107" s="168" t="s">
        <v>17</v>
      </c>
      <c r="C107" s="354">
        <v>0</v>
      </c>
      <c r="D107" s="354">
        <v>0</v>
      </c>
      <c r="E107" s="354">
        <v>0</v>
      </c>
      <c r="F107" s="354">
        <v>0</v>
      </c>
      <c r="G107" s="354">
        <v>0</v>
      </c>
      <c r="H107" s="354">
        <v>0</v>
      </c>
      <c r="I107" s="354">
        <v>0</v>
      </c>
      <c r="J107" s="354">
        <v>0</v>
      </c>
      <c r="K107" s="354">
        <v>0</v>
      </c>
      <c r="L107" s="354">
        <v>0</v>
      </c>
      <c r="M107" s="414">
        <v>0</v>
      </c>
      <c r="N107" s="354">
        <v>0</v>
      </c>
      <c r="O107" s="354">
        <v>0</v>
      </c>
      <c r="P107" s="354">
        <v>0</v>
      </c>
      <c r="Q107" s="354">
        <v>0</v>
      </c>
      <c r="R107" s="414">
        <v>0</v>
      </c>
      <c r="S107" s="354">
        <v>0</v>
      </c>
      <c r="T107" s="354">
        <v>0</v>
      </c>
      <c r="U107" s="354">
        <v>0</v>
      </c>
      <c r="V107" s="354">
        <v>0</v>
      </c>
      <c r="W107" s="414">
        <v>0</v>
      </c>
      <c r="X107" s="354">
        <v>0</v>
      </c>
      <c r="Y107" s="354">
        <v>0</v>
      </c>
      <c r="Z107" s="354">
        <v>0</v>
      </c>
      <c r="AA107" s="354">
        <v>0</v>
      </c>
      <c r="AB107" s="414">
        <v>0</v>
      </c>
      <c r="AC107" s="414">
        <v>0</v>
      </c>
      <c r="AD107" s="355"/>
      <c r="AE107" s="354">
        <f>Industrials!AE39-AE22</f>
        <v>0</v>
      </c>
      <c r="AF107" s="354">
        <f>Industrials!AF39-AF22</f>
        <v>0</v>
      </c>
      <c r="AG107" s="354">
        <f>Industrials!AG39-AG22</f>
        <v>0</v>
      </c>
      <c r="AI107" s="349"/>
      <c r="AJ107" s="349"/>
    </row>
    <row r="108" spans="1:36" hidden="1">
      <c r="B108" s="168" t="s">
        <v>19</v>
      </c>
      <c r="C108" s="354">
        <v>0</v>
      </c>
      <c r="D108" s="354">
        <v>0</v>
      </c>
      <c r="E108" s="354">
        <v>0</v>
      </c>
      <c r="F108" s="354">
        <v>0</v>
      </c>
      <c r="G108" s="354">
        <v>0</v>
      </c>
      <c r="H108" s="354">
        <v>0</v>
      </c>
      <c r="I108" s="354">
        <v>0</v>
      </c>
      <c r="J108" s="354">
        <v>0</v>
      </c>
      <c r="K108" s="354">
        <v>0</v>
      </c>
      <c r="L108" s="354">
        <v>0</v>
      </c>
      <c r="M108" s="414">
        <v>0</v>
      </c>
      <c r="N108" s="354">
        <v>0</v>
      </c>
      <c r="O108" s="354">
        <v>0</v>
      </c>
      <c r="P108" s="354">
        <v>0</v>
      </c>
      <c r="Q108" s="354">
        <v>0</v>
      </c>
      <c r="R108" s="414">
        <v>0</v>
      </c>
      <c r="S108" s="354">
        <v>0</v>
      </c>
      <c r="T108" s="354">
        <v>0</v>
      </c>
      <c r="U108" s="354">
        <v>0</v>
      </c>
      <c r="V108" s="354">
        <v>0</v>
      </c>
      <c r="W108" s="414">
        <v>0</v>
      </c>
      <c r="X108" s="354">
        <v>0</v>
      </c>
      <c r="Y108" s="354">
        <v>0</v>
      </c>
      <c r="Z108" s="354">
        <v>0</v>
      </c>
      <c r="AA108" s="354">
        <v>0</v>
      </c>
      <c r="AB108" s="414">
        <v>0</v>
      </c>
      <c r="AC108" s="414">
        <v>0</v>
      </c>
      <c r="AD108" s="355"/>
      <c r="AE108" s="354">
        <f>Financials!AE39-AE26</f>
        <v>0</v>
      </c>
      <c r="AF108" s="354">
        <f>Financials!AF39-AF26</f>
        <v>0</v>
      </c>
      <c r="AG108" s="354">
        <f>Financials!AG39-AG26</f>
        <v>0</v>
      </c>
      <c r="AI108" s="349"/>
      <c r="AJ108" s="349"/>
    </row>
    <row r="109" spans="1:36" hidden="1">
      <c r="B109" s="168" t="s">
        <v>20</v>
      </c>
      <c r="C109" s="354">
        <v>0</v>
      </c>
      <c r="D109" s="354">
        <v>0</v>
      </c>
      <c r="E109" s="354">
        <v>0</v>
      </c>
      <c r="F109" s="354">
        <v>0</v>
      </c>
      <c r="G109" s="354">
        <v>0</v>
      </c>
      <c r="H109" s="354">
        <v>0</v>
      </c>
      <c r="I109" s="354">
        <v>0</v>
      </c>
      <c r="J109" s="354">
        <v>0</v>
      </c>
      <c r="K109" s="354">
        <v>0</v>
      </c>
      <c r="L109" s="354">
        <v>0</v>
      </c>
      <c r="M109" s="414">
        <v>0</v>
      </c>
      <c r="N109" s="354">
        <v>0</v>
      </c>
      <c r="O109" s="354">
        <v>0</v>
      </c>
      <c r="P109" s="354">
        <v>0</v>
      </c>
      <c r="Q109" s="354">
        <v>0</v>
      </c>
      <c r="R109" s="414">
        <v>0</v>
      </c>
      <c r="S109" s="354">
        <v>0</v>
      </c>
      <c r="T109" s="354">
        <v>0</v>
      </c>
      <c r="U109" s="354">
        <v>0</v>
      </c>
      <c r="V109" s="354">
        <v>0</v>
      </c>
      <c r="W109" s="414">
        <v>0</v>
      </c>
      <c r="X109" s="354">
        <v>0</v>
      </c>
      <c r="Y109" s="354">
        <v>0</v>
      </c>
      <c r="Z109" s="354">
        <v>0</v>
      </c>
      <c r="AA109" s="354">
        <v>0</v>
      </c>
      <c r="AB109" s="414">
        <v>0</v>
      </c>
      <c r="AC109" s="414">
        <v>0</v>
      </c>
      <c r="AD109" s="355"/>
      <c r="AE109" s="354">
        <f>Energy!AE39-AE27</f>
        <v>0</v>
      </c>
      <c r="AF109" s="354">
        <f>Energy!AF39-AF27</f>
        <v>0</v>
      </c>
      <c r="AG109" s="354">
        <f>Energy!AG39-AG27</f>
        <v>0</v>
      </c>
      <c r="AI109" s="349"/>
      <c r="AJ109" s="349"/>
    </row>
    <row r="110" spans="1:36" hidden="1">
      <c r="B110" s="168" t="s">
        <v>13</v>
      </c>
      <c r="C110" s="354">
        <v>0</v>
      </c>
      <c r="D110" s="354">
        <v>0</v>
      </c>
      <c r="E110" s="354">
        <v>0</v>
      </c>
      <c r="F110" s="354">
        <v>0</v>
      </c>
      <c r="G110" s="354">
        <v>0</v>
      </c>
      <c r="H110" s="354">
        <v>0</v>
      </c>
      <c r="I110" s="354">
        <v>0</v>
      </c>
      <c r="J110" s="354">
        <v>0</v>
      </c>
      <c r="K110" s="354">
        <v>0</v>
      </c>
      <c r="L110" s="354">
        <v>0</v>
      </c>
      <c r="M110" s="414">
        <v>0</v>
      </c>
      <c r="N110" s="354">
        <v>0</v>
      </c>
      <c r="O110" s="354">
        <v>0</v>
      </c>
      <c r="P110" s="354">
        <v>0</v>
      </c>
      <c r="Q110" s="354">
        <v>0</v>
      </c>
      <c r="R110" s="414">
        <v>0</v>
      </c>
      <c r="S110" s="354">
        <v>0</v>
      </c>
      <c r="T110" s="354">
        <v>0</v>
      </c>
      <c r="U110" s="354">
        <v>0</v>
      </c>
      <c r="V110" s="354">
        <v>0</v>
      </c>
      <c r="W110" s="414">
        <v>0</v>
      </c>
      <c r="X110" s="354">
        <v>0</v>
      </c>
      <c r="Y110" s="354">
        <v>0</v>
      </c>
      <c r="Z110" s="354">
        <v>0</v>
      </c>
      <c r="AA110" s="354">
        <v>0</v>
      </c>
      <c r="AB110" s="414">
        <v>0</v>
      </c>
      <c r="AC110" s="414">
        <v>0</v>
      </c>
      <c r="AD110" s="355"/>
      <c r="AE110" s="354">
        <f>'Comm Svcs'!AE39-AE30</f>
        <v>0</v>
      </c>
      <c r="AF110" s="354">
        <f>'Comm Svcs'!AF39-AF30</f>
        <v>0</v>
      </c>
      <c r="AG110" s="354">
        <f>'Comm Svcs'!AG39-AG30</f>
        <v>0</v>
      </c>
      <c r="AI110" s="349"/>
      <c r="AJ110" s="349"/>
    </row>
    <row r="111" spans="1:36" hidden="1">
      <c r="B111" s="168" t="s">
        <v>15</v>
      </c>
      <c r="C111" s="354">
        <v>0</v>
      </c>
      <c r="D111" s="354">
        <v>0</v>
      </c>
      <c r="E111" s="354">
        <v>0</v>
      </c>
      <c r="F111" s="354">
        <v>0</v>
      </c>
      <c r="G111" s="354">
        <v>0</v>
      </c>
      <c r="H111" s="354">
        <v>0</v>
      </c>
      <c r="I111" s="354">
        <v>0</v>
      </c>
      <c r="J111" s="354">
        <v>0</v>
      </c>
      <c r="K111" s="354">
        <v>0</v>
      </c>
      <c r="L111" s="354">
        <v>0</v>
      </c>
      <c r="M111" s="414">
        <v>0</v>
      </c>
      <c r="N111" s="354">
        <v>0</v>
      </c>
      <c r="O111" s="354">
        <v>0</v>
      </c>
      <c r="P111" s="354">
        <v>0</v>
      </c>
      <c r="Q111" s="354">
        <v>0</v>
      </c>
      <c r="R111" s="414">
        <v>0</v>
      </c>
      <c r="S111" s="354">
        <v>0</v>
      </c>
      <c r="T111" s="354">
        <v>0</v>
      </c>
      <c r="U111" s="354">
        <v>0</v>
      </c>
      <c r="V111" s="354">
        <v>0</v>
      </c>
      <c r="W111" s="414">
        <v>0</v>
      </c>
      <c r="X111" s="354">
        <v>0</v>
      </c>
      <c r="Y111" s="354">
        <v>0</v>
      </c>
      <c r="Z111" s="354">
        <v>0</v>
      </c>
      <c r="AA111" s="354">
        <v>0</v>
      </c>
      <c r="AB111" s="414">
        <v>0</v>
      </c>
      <c r="AC111" s="414">
        <v>0</v>
      </c>
      <c r="AD111" s="355"/>
      <c r="AE111" s="354">
        <f>Materials!AE39-AE31</f>
        <v>0</v>
      </c>
      <c r="AF111" s="354">
        <f>Materials!AF39-AF31</f>
        <v>0</v>
      </c>
      <c r="AG111" s="354">
        <f>Materials!AG39-AG31</f>
        <v>0</v>
      </c>
      <c r="AI111" s="349"/>
      <c r="AJ111" s="349"/>
    </row>
    <row r="112" spans="1:36" hidden="1">
      <c r="B112" s="168" t="s">
        <v>12</v>
      </c>
      <c r="C112" s="354">
        <v>0</v>
      </c>
      <c r="D112" s="354">
        <v>0</v>
      </c>
      <c r="E112" s="354">
        <v>0</v>
      </c>
      <c r="F112" s="354">
        <v>0</v>
      </c>
      <c r="G112" s="354">
        <v>0</v>
      </c>
      <c r="H112" s="354">
        <v>0</v>
      </c>
      <c r="I112" s="354">
        <v>0</v>
      </c>
      <c r="J112" s="354">
        <v>0</v>
      </c>
      <c r="K112" s="354">
        <v>0</v>
      </c>
      <c r="L112" s="354">
        <v>0</v>
      </c>
      <c r="M112" s="414">
        <v>0</v>
      </c>
      <c r="N112" s="354">
        <v>0</v>
      </c>
      <c r="O112" s="354">
        <v>0</v>
      </c>
      <c r="P112" s="354">
        <v>0</v>
      </c>
      <c r="Q112" s="354">
        <v>0</v>
      </c>
      <c r="R112" s="414">
        <v>0</v>
      </c>
      <c r="S112" s="354">
        <v>0</v>
      </c>
      <c r="T112" s="354">
        <v>0</v>
      </c>
      <c r="U112" s="354">
        <v>0</v>
      </c>
      <c r="V112" s="354">
        <v>0</v>
      </c>
      <c r="W112" s="414">
        <v>0</v>
      </c>
      <c r="X112" s="354">
        <v>0</v>
      </c>
      <c r="Y112" s="354">
        <v>0</v>
      </c>
      <c r="Z112" s="354">
        <v>0</v>
      </c>
      <c r="AA112" s="354">
        <v>0</v>
      </c>
      <c r="AB112" s="414">
        <v>0</v>
      </c>
      <c r="AC112" s="414">
        <v>0</v>
      </c>
      <c r="AD112" s="355"/>
      <c r="AE112" s="354">
        <f>Utilities!AE39-AE32</f>
        <v>0</v>
      </c>
      <c r="AF112" s="354">
        <f>Utilities!AF39-AF32</f>
        <v>0</v>
      </c>
      <c r="AG112" s="354">
        <f>Utilities!AG39-AG32</f>
        <v>0</v>
      </c>
      <c r="AI112" s="349"/>
      <c r="AJ112" s="349"/>
    </row>
    <row r="113" spans="1:36" hidden="1">
      <c r="B113" s="168" t="s">
        <v>14</v>
      </c>
      <c r="C113" s="354">
        <v>0</v>
      </c>
      <c r="D113" s="354">
        <v>0</v>
      </c>
      <c r="E113" s="354">
        <v>0</v>
      </c>
      <c r="F113" s="354">
        <v>0</v>
      </c>
      <c r="G113" s="354">
        <v>0</v>
      </c>
      <c r="H113" s="354">
        <v>0</v>
      </c>
      <c r="I113" s="354">
        <v>0</v>
      </c>
      <c r="J113" s="354">
        <v>0</v>
      </c>
      <c r="K113" s="354">
        <v>0</v>
      </c>
      <c r="L113" s="354">
        <v>0</v>
      </c>
      <c r="M113" s="414">
        <v>0</v>
      </c>
      <c r="N113" s="354">
        <v>0</v>
      </c>
      <c r="O113" s="354">
        <v>0</v>
      </c>
      <c r="P113" s="354">
        <v>0</v>
      </c>
      <c r="Q113" s="354">
        <v>0</v>
      </c>
      <c r="R113" s="414">
        <v>0</v>
      </c>
      <c r="S113" s="354">
        <v>0</v>
      </c>
      <c r="T113" s="354">
        <v>0</v>
      </c>
      <c r="U113" s="354">
        <v>0</v>
      </c>
      <c r="V113" s="354">
        <v>0</v>
      </c>
      <c r="W113" s="414">
        <v>0</v>
      </c>
      <c r="X113" s="354">
        <v>0</v>
      </c>
      <c r="Y113" s="354">
        <v>0</v>
      </c>
      <c r="Z113" s="354">
        <v>0</v>
      </c>
      <c r="AA113" s="354">
        <v>0</v>
      </c>
      <c r="AB113" s="414">
        <v>0</v>
      </c>
      <c r="AC113" s="414">
        <v>0</v>
      </c>
      <c r="AD113" s="355"/>
      <c r="AE113" s="354">
        <f>'Real Estate'!AE47-AE33</f>
        <v>0</v>
      </c>
      <c r="AF113" s="354">
        <f>'Real Estate'!AF47-AF33</f>
        <v>0</v>
      </c>
      <c r="AG113" s="354">
        <f>'Real Estate'!AG47-AG33</f>
        <v>0</v>
      </c>
      <c r="AI113" s="349"/>
      <c r="AJ113" s="349"/>
    </row>
    <row r="114" spans="1:36" s="350" customFormat="1">
      <c r="A114" s="353"/>
      <c r="B114" s="350" t="s">
        <v>64</v>
      </c>
      <c r="C114" s="351">
        <f t="shared" ref="C114:AG114" si="16">+SUM(C103:C113)</f>
        <v>0</v>
      </c>
      <c r="D114" s="351">
        <f t="shared" si="16"/>
        <v>0</v>
      </c>
      <c r="E114" s="351">
        <f t="shared" si="16"/>
        <v>0</v>
      </c>
      <c r="F114" s="351">
        <f t="shared" si="16"/>
        <v>0</v>
      </c>
      <c r="G114" s="351">
        <f t="shared" si="16"/>
        <v>0</v>
      </c>
      <c r="H114" s="351">
        <f t="shared" si="16"/>
        <v>0</v>
      </c>
      <c r="I114" s="351">
        <f t="shared" si="16"/>
        <v>0</v>
      </c>
      <c r="J114" s="351">
        <f t="shared" si="16"/>
        <v>0</v>
      </c>
      <c r="K114" s="351">
        <f t="shared" si="16"/>
        <v>0</v>
      </c>
      <c r="L114" s="351">
        <f t="shared" si="16"/>
        <v>0</v>
      </c>
      <c r="M114" s="431">
        <f t="shared" si="16"/>
        <v>0</v>
      </c>
      <c r="N114" s="351">
        <f t="shared" si="16"/>
        <v>0</v>
      </c>
      <c r="O114" s="351">
        <f t="shared" si="16"/>
        <v>0</v>
      </c>
      <c r="P114" s="351">
        <f t="shared" si="16"/>
        <v>0</v>
      </c>
      <c r="Q114" s="351">
        <f t="shared" si="16"/>
        <v>0</v>
      </c>
      <c r="R114" s="431">
        <f t="shared" si="16"/>
        <v>0</v>
      </c>
      <c r="S114" s="351">
        <f t="shared" si="16"/>
        <v>0</v>
      </c>
      <c r="T114" s="351">
        <f t="shared" si="16"/>
        <v>0</v>
      </c>
      <c r="U114" s="351">
        <f t="shared" si="16"/>
        <v>0</v>
      </c>
      <c r="V114" s="351">
        <f t="shared" si="16"/>
        <v>0</v>
      </c>
      <c r="W114" s="431">
        <f t="shared" si="16"/>
        <v>0</v>
      </c>
      <c r="X114" s="351">
        <f t="shared" si="16"/>
        <v>0</v>
      </c>
      <c r="Y114" s="351">
        <f t="shared" si="16"/>
        <v>0</v>
      </c>
      <c r="Z114" s="351">
        <f t="shared" si="16"/>
        <v>0</v>
      </c>
      <c r="AA114" s="351">
        <f t="shared" si="16"/>
        <v>0</v>
      </c>
      <c r="AB114" s="431">
        <f t="shared" si="16"/>
        <v>0</v>
      </c>
      <c r="AC114" s="431">
        <f t="shared" si="16"/>
        <v>0</v>
      </c>
      <c r="AD114" s="352">
        <f t="shared" si="16"/>
        <v>0</v>
      </c>
      <c r="AE114" s="351">
        <f t="shared" si="16"/>
        <v>0</v>
      </c>
      <c r="AF114" s="351">
        <f t="shared" si="16"/>
        <v>0</v>
      </c>
      <c r="AG114" s="351">
        <f t="shared" si="16"/>
        <v>0</v>
      </c>
      <c r="AI114" s="430"/>
      <c r="AJ114" s="430"/>
    </row>
    <row r="116" spans="1:36">
      <c r="K116" s="187">
        <f>+(K34-K26)/('Sales Summary'!K34-'Sales Summary'!K26)</f>
        <v>0.10007428082206252</v>
      </c>
      <c r="L116" s="187">
        <f>+(L34-L26)/('Sales Summary'!L34-'Sales Summary'!L26)</f>
        <v>0.10300119177280549</v>
      </c>
      <c r="M116" s="187">
        <f>+(M34-M26)/('Sales Summary'!M34-'Sales Summary'!M26)</f>
        <v>0.10202020671506767</v>
      </c>
      <c r="R116" s="187">
        <f>+(R34-R26)/('Sales Summary'!R34-'Sales Summary'!R26)</f>
        <v>0.10563762035126413</v>
      </c>
      <c r="W116" s="187"/>
      <c r="X116" s="187"/>
      <c r="Y116" s="187"/>
      <c r="Z116" s="187"/>
      <c r="AA116" s="187"/>
      <c r="AB116" s="187"/>
      <c r="AC116" s="187"/>
      <c r="AF116" s="187"/>
      <c r="AG116" s="187"/>
    </row>
    <row r="117" spans="1:36" ht="12.75" customHeight="1">
      <c r="AF117" s="189"/>
      <c r="AG117" s="189"/>
    </row>
    <row r="118" spans="1:36">
      <c r="AF118" s="187"/>
      <c r="AG118" s="187"/>
    </row>
  </sheetData>
  <mergeCells count="1">
    <mergeCell ref="AI1:AJ1"/>
  </mergeCells>
  <hyperlinks>
    <hyperlink ref="B27" location="Energy!A1" display="Energy"/>
    <hyperlink ref="B26" location="Financials!A1" display="Financials"/>
    <hyperlink ref="B22" location="Industrials!A1" display="Industrials"/>
    <hyperlink ref="B18" location="'Cons. Staples'!A1" display="Consumer Staples"/>
    <hyperlink ref="B14" location="'Cons. Disc.'!A1" display="Consumer Discretionary"/>
    <hyperlink ref="B3" location="Software!A1" display="Software &amp; Services"/>
    <hyperlink ref="B4" location="Semis!A1" display="Semiconductors &amp; Semiconductor Equipment"/>
    <hyperlink ref="B5" location="Hardware!A1" display="Technology Hardware &amp; Equipment"/>
    <hyperlink ref="B7" location="'HC Equip &amp; Svcs'!A1" display="Health Care Equipment &amp; Services"/>
    <hyperlink ref="B8" location="'Pharma, Biotech, LS'!A1" display="Pharmaceuticals Biotechnology &amp; Life Sciences"/>
    <hyperlink ref="B6" location="Tech!A1" display="Tech"/>
    <hyperlink ref="B9" location="HC!A1" display="Health Care"/>
    <hyperlink ref="B10" location="Retail!A1" display="Retailing"/>
    <hyperlink ref="B11" location="Autos!A1" display="Automobiles &amp; Components"/>
    <hyperlink ref="B12" location="Durables!A1" display="Consumer Durables &amp; Apparel"/>
    <hyperlink ref="B13" location="'Cons. Services'!A1" display="Consumer Services"/>
    <hyperlink ref="B15" location="'Food, Bev, Tobacco'!A1" display="Food Beverage &amp; Tobacco"/>
    <hyperlink ref="B16" location="'HH &amp; Personal Prod.'!A1" display="Household &amp; Personal Products"/>
    <hyperlink ref="B17" location="'Food &amp; Staples Retail'!A1" display="Food &amp; Staples Retailing"/>
    <hyperlink ref="B19" location="'Capital Goods'!A1" display="Capital Goods"/>
    <hyperlink ref="B20" location="Transportation!A1" display="Transportation"/>
    <hyperlink ref="B21" location="'Comm &amp; Prof Svcs'!A1" display="Commercial &amp; Professional Services"/>
    <hyperlink ref="B23" location="'Div Financials'!A1" display="Diversified Financials"/>
    <hyperlink ref="B24" location="Insurance!A1" display="Insurance"/>
    <hyperlink ref="B25" location="Banks!A1" display="Banks"/>
    <hyperlink ref="B28" location="'M&amp;E'!A1" display="Media &amp; Entertainment"/>
    <hyperlink ref="B29" location="Teleco!A1" display="Telecommunication Services"/>
    <hyperlink ref="B30" location="'Comm Svcs'!A1" display="Communication Services"/>
    <hyperlink ref="B31" location="Materials!A1" display="Materials"/>
    <hyperlink ref="B32" location="Utilities!A1" display="Utilities"/>
    <hyperlink ref="B33" location="'Real Estate'!A1" display="Real Estate"/>
    <hyperlink ref="B60" location="Energy!A1" display="Energy"/>
    <hyperlink ref="B59" location="Financials!A1" display="Financials"/>
    <hyperlink ref="B55" location="Industrials!A1" display="Industrials"/>
    <hyperlink ref="B51" location="'Cons. Staples'!A1" display="Consumer Staples"/>
    <hyperlink ref="B47" location="'Cons. Disc.'!A1" display="Consumer Discretionary"/>
    <hyperlink ref="B36" location="Software!A1" display="Software &amp; Services"/>
    <hyperlink ref="B37" location="Semis!A1" display="Semiconductors &amp; Semiconductor Equipment"/>
    <hyperlink ref="B38" location="Hardware!A1" display="Technology Hardware &amp; Equipment"/>
    <hyperlink ref="B40" location="'HC Equip &amp; Svcs'!A1" display="Health Care Equipment &amp; Services"/>
    <hyperlink ref="B41" location="'Pharma, Biotech, LS'!A1" display="Pharmaceuticals Biotechnology &amp; Life Sciences"/>
    <hyperlink ref="B39" location="Tech!A1" display="Tech"/>
    <hyperlink ref="B42" location="HC!A1" display="Health Care"/>
    <hyperlink ref="B43" location="Retail!A1" display="Retailing"/>
    <hyperlink ref="B44" location="Autos!A1" display="Automobiles &amp; Components"/>
    <hyperlink ref="B45" location="Durables!A1" display="Consumer Durables &amp; Apparel"/>
    <hyperlink ref="B46" location="'Cons. Services'!A1" display="Consumer Services"/>
    <hyperlink ref="B48" location="'Food, Bev, Tobacco'!A1" display="Food Beverage &amp; Tobacco"/>
    <hyperlink ref="B49" location="'HH &amp; Personal Prod.'!A1" display="Household &amp; Personal Products"/>
    <hyperlink ref="B50" location="'Food &amp; Staples Retail'!A1" display="Food &amp; Staples Retailing"/>
    <hyperlink ref="B52" location="'Capital Goods'!A1" display="Capital Goods"/>
    <hyperlink ref="B53" location="Transportation!A1" display="Transportation"/>
    <hyperlink ref="B54" location="'Comm &amp; Prof Svcs'!A1" display="Commercial &amp; Professional Services"/>
    <hyperlink ref="B56" location="'Div Financials'!A1" display="Diversified Financials"/>
    <hyperlink ref="B57" location="Insurance!A1" display="Insurance"/>
    <hyperlink ref="B58" location="Banks!A1" display="Banks"/>
    <hyperlink ref="B61" location="'M&amp;E'!A1" display="Media &amp; Entertainment"/>
    <hyperlink ref="B62" location="Teleco!A1" display="Telecommunication Services"/>
    <hyperlink ref="B63" location="'Comm Svcs'!A1" display="Communication Services"/>
    <hyperlink ref="B64" location="Materials!A1" display="Materials"/>
    <hyperlink ref="B65" location="Utilities!A1" display="Utilities"/>
    <hyperlink ref="B66" location="'Real Estate'!A1" display="Real Estate"/>
    <hyperlink ref="B94" location="Energy!A1" display="Energy"/>
    <hyperlink ref="B93" location="Financials!A1" display="Financials"/>
    <hyperlink ref="B89" location="Industrials!A1" display="Industrials"/>
    <hyperlink ref="B85" location="'Cons. Staples'!A1" display="Consumer Staples"/>
    <hyperlink ref="B81" location="'Cons. Disc.'!A1" display="Consumer Discretionary"/>
    <hyperlink ref="B70" location="Software!A1" display="Software &amp; Services"/>
    <hyperlink ref="B71" location="Semis!A1" display="Semiconductors &amp; Semiconductor Equipment"/>
    <hyperlink ref="B72" location="Hardware!A1" display="Technology Hardware &amp; Equipment"/>
    <hyperlink ref="B74" location="'HC Equip &amp; Svcs'!A1" display="Health Care Equipment &amp; Services"/>
    <hyperlink ref="B75" location="'Pharma, Biotech, LS'!A1" display="Pharmaceuticals Biotechnology &amp; Life Sciences"/>
    <hyperlink ref="B73" location="Tech!A1" display="Tech"/>
    <hyperlink ref="B76" location="HC!A1" display="Health Care"/>
    <hyperlink ref="B77" location="Retail!A1" display="Retailing"/>
    <hyperlink ref="B78" location="Autos!A1" display="Automobiles &amp; Components"/>
    <hyperlink ref="B79" location="Durables!A1" display="Consumer Durables &amp; Apparel"/>
    <hyperlink ref="B80" location="'Cons. Services'!A1" display="Consumer Services"/>
    <hyperlink ref="B82" location="'Food, Bev, Tobacco'!A1" display="Food Beverage &amp; Tobacco"/>
    <hyperlink ref="B83" location="'HH &amp; Personal Prod.'!A1" display="Household &amp; Personal Products"/>
    <hyperlink ref="B84" location="'Food &amp; Staples Retail'!A1" display="Food &amp; Staples Retailing"/>
    <hyperlink ref="B86" location="'Capital Goods'!A1" display="Capital Goods"/>
    <hyperlink ref="B87" location="Transportation!A1" display="Transportation"/>
    <hyperlink ref="B88" location="'Comm &amp; Prof Svcs'!A1" display="Commercial &amp; Professional Services"/>
    <hyperlink ref="B90" location="'Div Financials'!A1" display="Diversified Financials"/>
    <hyperlink ref="B91" location="Insurance!A1" display="Insurance"/>
    <hyperlink ref="B92" location="Banks!A1" display="Banks"/>
    <hyperlink ref="B95" location="'M&amp;E'!A1" display="Media &amp; Entertainment"/>
    <hyperlink ref="B96" location="Teleco!A1" display="Telecommunication Services"/>
    <hyperlink ref="B97" location="'Comm Svcs'!A1" display="Communication Services"/>
    <hyperlink ref="B98" location="Materials!A1" display="Materials"/>
    <hyperlink ref="B99" location="Utilities!A1" display="Utilities"/>
    <hyperlink ref="B100" location="'Real Estate'!A1" display="Real Estate"/>
  </hyperlinks>
  <pageMargins left="0.7" right="0.7" top="0.75" bottom="0.75" header="0.3" footer="0.3"/>
  <pageSetup scale="38"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K45"/>
  <sheetViews>
    <sheetView workbookViewId="0">
      <pane xSplit="2" ySplit="2" topLeftCell="C3" activePane="bottomRight" state="frozen"/>
      <selection activeCell="AD6" sqref="AD6"/>
      <selection pane="topRight" activeCell="AD6" sqref="AD6"/>
      <selection pane="bottomLeft" activeCell="AD6" sqref="AD6"/>
      <selection pane="bottomRight" activeCell="B1" sqref="B1"/>
    </sheetView>
  </sheetViews>
  <sheetFormatPr defaultRowHeight="12.75" outlineLevelCol="1"/>
  <cols>
    <col min="1" max="1" width="2.7109375" style="169" customWidth="1"/>
    <col min="2" max="2" width="20.42578125" style="168" bestFit="1" customWidth="1"/>
    <col min="3" max="3" width="11.7109375" style="168"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16</v>
      </c>
      <c r="Z1" s="470" t="s">
        <v>63</v>
      </c>
      <c r="AA1" s="470" t="s">
        <v>63</v>
      </c>
      <c r="AB1" s="470"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f>+Software!C3+Semis!C3+Hardware!C3</f>
        <v>563413.86047429987</v>
      </c>
      <c r="D3" s="179">
        <f>+Software!D3+Semis!D3+Hardware!D3</f>
        <v>620238.31936472445</v>
      </c>
      <c r="E3" s="179">
        <f>+Software!E3+Semis!E3+Hardware!E3</f>
        <v>666972.971496023</v>
      </c>
      <c r="F3" s="179">
        <f>+Software!F3+Semis!F3+Hardware!F3</f>
        <v>626047.46956228162</v>
      </c>
      <c r="G3" s="179">
        <f>+Software!G3+Semis!G3+Hardware!G3</f>
        <v>738610.41173747368</v>
      </c>
      <c r="H3" s="179">
        <f>+Software!H3+Semis!H3+Hardware!H3</f>
        <v>851148.8163648172</v>
      </c>
      <c r="I3" s="179">
        <f>+Software!I3+Semis!I3+Hardware!I3</f>
        <v>965604.98577299574</v>
      </c>
      <c r="J3" s="179">
        <f>+Software!J3+Semis!J3+Hardware!J3</f>
        <v>978948.11838252714</v>
      </c>
      <c r="K3" s="179">
        <f>+Software!K3+Semis!K3+Hardware!K3</f>
        <v>1031681.4430944812</v>
      </c>
      <c r="L3" s="179">
        <f>+Software!L3+Semis!L3+Hardware!L3</f>
        <v>1012801.4663380629</v>
      </c>
      <c r="M3" s="180">
        <f>+Software!M3+Semis!M3+Hardware!M3</f>
        <v>981931.51545320603</v>
      </c>
      <c r="N3" s="179">
        <f>+Software!N3+Semis!N3+Hardware!N3</f>
        <v>248916.23286314486</v>
      </c>
      <c r="O3" s="179">
        <f>+Software!O3+Semis!O3+Hardware!O3</f>
        <v>254864.04352482432</v>
      </c>
      <c r="P3" s="179">
        <f>+Software!P3+Semis!P3+Hardware!P3</f>
        <v>267466.61067632574</v>
      </c>
      <c r="Q3" s="179">
        <f>+Software!Q3+Semis!Q3+Hardware!Q3</f>
        <v>320199.8270162454</v>
      </c>
      <c r="R3" s="180">
        <f>+Software!R3+Semis!R3+Hardware!R3</f>
        <v>1090178.3179810927</v>
      </c>
      <c r="S3" s="179">
        <f>+Software!S3+Semis!S3+Hardware!S3</f>
        <v>286841.49161046511</v>
      </c>
      <c r="T3" s="179">
        <f>+Software!T3+Semis!T3+Hardware!T3</f>
        <v>288016.36712423764</v>
      </c>
      <c r="U3" s="179">
        <f>+Software!U3+Semis!U3+Hardware!U3</f>
        <v>297292.3370165478</v>
      </c>
      <c r="V3" s="179">
        <f>+Software!V3+Semis!V3+Hardware!V3</f>
        <v>321702.22732847533</v>
      </c>
      <c r="W3" s="180">
        <f>+Software!W3+Semis!W3+Hardware!W3</f>
        <v>1190108.1082157181</v>
      </c>
      <c r="X3" s="179">
        <f>+Software!X3+Semis!X3+Hardware!X3</f>
        <v>284425.58114261343</v>
      </c>
      <c r="Y3" s="179">
        <f>+Software!Y3+Semis!Y3+Hardware!Y3</f>
        <v>287342.96161656844</v>
      </c>
      <c r="Z3" s="179">
        <f>+Software!Z3+Semis!Z3+Hardware!Z3</f>
        <v>301791.3143161647</v>
      </c>
      <c r="AA3" s="179">
        <f>+Software!AA3+Semis!AA3+Hardware!AA3</f>
        <v>334093.45319269813</v>
      </c>
      <c r="AB3" s="180">
        <f>+Software!AB3+Semis!AB3+Hardware!AB3</f>
        <v>1217760.8031509356</v>
      </c>
      <c r="AC3" s="180">
        <f>+Software!AC3+Semis!AC3+Hardware!AC3</f>
        <v>1293126.045291391</v>
      </c>
      <c r="AE3" s="179">
        <f>+Software!AE3+Semis!AE3+Hardware!AE3</f>
        <v>1190108.1082157181</v>
      </c>
      <c r="AF3" s="179">
        <f>+Software!AF3+Semis!AF3+Hardware!AF3</f>
        <v>1219353.7148501871</v>
      </c>
      <c r="AG3" s="179">
        <f>+Software!AG3+Semis!AG3+Hardware!AG3</f>
        <v>1298737.2879066945</v>
      </c>
      <c r="AI3" s="245">
        <f>+AF3/AB3-1</f>
        <v>1.3080661613757982E-3</v>
      </c>
      <c r="AJ3" s="245">
        <f>+AG3/AC3-1</f>
        <v>4.3392851267172183E-3</v>
      </c>
    </row>
    <row r="4" spans="1:37" s="234" customFormat="1" ht="12.75" customHeight="1">
      <c r="A4" s="278"/>
      <c r="B4" s="458" t="s">
        <v>60</v>
      </c>
      <c r="C4" s="386"/>
      <c r="D4" s="384">
        <v>0.1113719874106911</v>
      </c>
      <c r="E4" s="384">
        <v>6.2024429634774281E-2</v>
      </c>
      <c r="F4" s="384">
        <v>-6.1360060576285624E-2</v>
      </c>
      <c r="G4" s="384">
        <v>0.17979937248830957</v>
      </c>
      <c r="H4" s="384">
        <v>0.14775509799498687</v>
      </c>
      <c r="I4" s="384">
        <v>5.8660743723825792E-2</v>
      </c>
      <c r="J4" s="384">
        <v>1.3818417268060434E-2</v>
      </c>
      <c r="K4" s="384">
        <v>5.3867333438552212E-2</v>
      </c>
      <c r="L4" s="384">
        <v>-1.8300200011147849E-2</v>
      </c>
      <c r="M4" s="385">
        <v>-3.047976519669926E-2</v>
      </c>
      <c r="N4" s="384"/>
      <c r="O4" s="384"/>
      <c r="P4" s="384"/>
      <c r="Q4" s="384"/>
      <c r="R4" s="385">
        <v>0.11023864783271153</v>
      </c>
      <c r="S4" s="384">
        <v>0.15236153267742725</v>
      </c>
      <c r="T4" s="384">
        <v>0.13007846513344745</v>
      </c>
      <c r="U4" s="384">
        <v>0.11151196130538876</v>
      </c>
      <c r="V4" s="384">
        <v>4.6920709677766848E-3</v>
      </c>
      <c r="W4" s="385">
        <v>9.1663710960318001E-2</v>
      </c>
      <c r="X4" s="384">
        <v>-8.4224581816511046E-3</v>
      </c>
      <c r="Y4" s="384">
        <v>-2.3380806944861554E-3</v>
      </c>
      <c r="Z4" s="384">
        <v>1.5133176134864756E-2</v>
      </c>
      <c r="AA4" s="384">
        <v>3.8517687512217735E-2</v>
      </c>
      <c r="AB4" s="385">
        <v>2.323544789277765E-2</v>
      </c>
      <c r="AC4" s="385">
        <v>6.1888379019466422E-2</v>
      </c>
      <c r="AE4" s="384">
        <f>INDEX(C4:AD4,1,MATCH(AE$2,$C$2:$AD$2,0))</f>
        <v>9.1663710960318001E-2</v>
      </c>
      <c r="AF4" s="237">
        <f>+AF3/AE3-1</f>
        <v>2.4573907557285501E-2</v>
      </c>
      <c r="AG4" s="237">
        <f>+AG3/AF3-1</f>
        <v>6.5102990288802731E-2</v>
      </c>
    </row>
    <row r="5" spans="1:37" s="187" customFormat="1" ht="12.75" customHeight="1">
      <c r="A5" s="313"/>
      <c r="B5" s="458" t="s">
        <v>93</v>
      </c>
      <c r="C5" s="384"/>
      <c r="D5" s="384"/>
      <c r="E5" s="384"/>
      <c r="F5" s="384"/>
      <c r="G5" s="384"/>
      <c r="H5" s="384"/>
      <c r="I5" s="384"/>
      <c r="J5" s="384"/>
      <c r="K5" s="384"/>
      <c r="L5" s="384"/>
      <c r="M5" s="385"/>
      <c r="N5" s="384"/>
      <c r="O5" s="384">
        <v>2.389482836561152E-2</v>
      </c>
      <c r="P5" s="384">
        <v>4.9448195897723535E-2</v>
      </c>
      <c r="Q5" s="384">
        <v>0.19715812828590651</v>
      </c>
      <c r="R5" s="385"/>
      <c r="S5" s="384">
        <v>-0.10417974212112224</v>
      </c>
      <c r="T5" s="384">
        <v>4.0959050490787519E-3</v>
      </c>
      <c r="U5" s="384">
        <v>3.2206398493696886E-2</v>
      </c>
      <c r="V5" s="384">
        <v>8.2107364612526323E-2</v>
      </c>
      <c r="W5" s="385"/>
      <c r="X5" s="384">
        <v>-0.11587313676818445</v>
      </c>
      <c r="Y5" s="384">
        <v>1.0257095941353267E-2</v>
      </c>
      <c r="Z5" s="384">
        <v>5.0282605212638609E-2</v>
      </c>
      <c r="AA5" s="384">
        <v>0.10703468703109476</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324">
        <f>+Software!C7+Semis!C7+Hardware!C7</f>
        <v>123634.29047876496</v>
      </c>
      <c r="D7" s="324">
        <f>+Software!D7+Semis!D7+Hardware!D7</f>
        <v>141903.49060843518</v>
      </c>
      <c r="E7" s="324">
        <f>+Software!E7+Semis!E7+Hardware!E7</f>
        <v>154558.96261363881</v>
      </c>
      <c r="F7" s="324">
        <f>+Software!F7+Semis!F7+Hardware!F7</f>
        <v>157973.17151238333</v>
      </c>
      <c r="G7" s="324">
        <f>+Software!G7+Semis!G7+Hardware!G7</f>
        <v>206295.93133298878</v>
      </c>
      <c r="H7" s="324">
        <f>+Software!H7+Semis!H7+Hardware!H7</f>
        <v>240075.26738445269</v>
      </c>
      <c r="I7" s="324">
        <f>+Software!I7+Semis!I7+Hardware!I7</f>
        <v>264906.88152572507</v>
      </c>
      <c r="J7" s="324">
        <f>+Software!J7+Semis!J7+Hardware!J7</f>
        <v>267792.07231335907</v>
      </c>
      <c r="K7" s="324">
        <f>+Software!K7+Semis!K7+Hardware!K7</f>
        <v>290505.57488502923</v>
      </c>
      <c r="L7" s="324">
        <f>+Software!L7+Semis!L7+Hardware!L7</f>
        <v>305434.17374636506</v>
      </c>
      <c r="M7" s="467">
        <f>+Software!M7+Semis!M7+Hardware!M7</f>
        <v>307621.69405319286</v>
      </c>
      <c r="N7" s="324">
        <f>+Software!N7+Semis!N7+Hardware!N7</f>
        <v>78048.837824327449</v>
      </c>
      <c r="O7" s="324">
        <f>+Software!O7+Semis!O7+Hardware!O7</f>
        <v>77623.668007671702</v>
      </c>
      <c r="P7" s="324">
        <f>+Software!P7+Semis!P7+Hardware!P7</f>
        <v>85643.496239586195</v>
      </c>
      <c r="Q7" s="324">
        <f>+Software!Q7+Semis!Q7+Hardware!Q7</f>
        <v>104699.97349752045</v>
      </c>
      <c r="R7" s="467">
        <f>+Software!R7+Semis!R7+Hardware!R7</f>
        <v>351462.75159868662</v>
      </c>
      <c r="S7" s="324">
        <f>+Software!S7+Semis!S7+Hardware!S7</f>
        <v>92227.59124267679</v>
      </c>
      <c r="T7" s="324">
        <f>+Software!T7+Semis!T7+Hardware!T7</f>
        <v>93942.551728543956</v>
      </c>
      <c r="U7" s="324">
        <f>+Software!U7+Semis!U7+Hardware!U7</f>
        <v>100427.59970723381</v>
      </c>
      <c r="V7" s="324">
        <f>+Software!V7+Semis!V7+Hardware!V7</f>
        <v>102225.33358066897</v>
      </c>
      <c r="W7" s="467">
        <f>+Software!W7+Semis!W7+Hardware!W7</f>
        <v>392786.34267352696</v>
      </c>
      <c r="X7" s="324">
        <f>+Software!X7+Semis!X7+Hardware!X7</f>
        <v>91259.320774492371</v>
      </c>
      <c r="Y7" s="324">
        <f>+Software!Y7+Semis!Y7+Hardware!Y7</f>
        <v>91772.710946653911</v>
      </c>
      <c r="Z7" s="324"/>
      <c r="AA7" s="324"/>
      <c r="AB7" s="467"/>
      <c r="AC7" s="467"/>
      <c r="AE7" s="466"/>
      <c r="AF7" s="466"/>
      <c r="AG7" s="466"/>
    </row>
    <row r="8" spans="1:37" s="234" customFormat="1" ht="12.75" customHeight="1">
      <c r="A8" s="278"/>
      <c r="B8" s="458" t="s">
        <v>58</v>
      </c>
      <c r="C8" s="386">
        <f t="shared" ref="C8:Y8" si="1">+C7/C3</f>
        <v>0.21943778659382934</v>
      </c>
      <c r="D8" s="384">
        <f t="shared" si="1"/>
        <v>0.22878865458325603</v>
      </c>
      <c r="E8" s="384">
        <f t="shared" si="1"/>
        <v>0.23173197298679502</v>
      </c>
      <c r="F8" s="384">
        <f t="shared" si="1"/>
        <v>0.25233417463189273</v>
      </c>
      <c r="G8" s="384">
        <f t="shared" si="1"/>
        <v>0.27930276645804053</v>
      </c>
      <c r="H8" s="384">
        <f t="shared" si="1"/>
        <v>0.28206027285544888</v>
      </c>
      <c r="I8" s="384">
        <f t="shared" si="1"/>
        <v>0.27434290981177895</v>
      </c>
      <c r="J8" s="384">
        <f t="shared" si="1"/>
        <v>0.27355083204595165</v>
      </c>
      <c r="K8" s="384">
        <f t="shared" si="1"/>
        <v>0.28158456937411908</v>
      </c>
      <c r="L8" s="384">
        <f t="shared" si="1"/>
        <v>0.30157358959077002</v>
      </c>
      <c r="M8" s="385">
        <f t="shared" si="1"/>
        <v>0.31328222916973131</v>
      </c>
      <c r="N8" s="384">
        <f t="shared" si="1"/>
        <v>0.31355463212091522</v>
      </c>
      <c r="O8" s="384">
        <f t="shared" si="1"/>
        <v>0.30456892598155372</v>
      </c>
      <c r="P8" s="384">
        <f t="shared" si="1"/>
        <v>0.32020257041813538</v>
      </c>
      <c r="Q8" s="384">
        <f t="shared" si="1"/>
        <v>0.32698322942007235</v>
      </c>
      <c r="R8" s="385">
        <f t="shared" si="1"/>
        <v>0.32239015012659805</v>
      </c>
      <c r="S8" s="384">
        <f t="shared" si="1"/>
        <v>0.32152807017167234</v>
      </c>
      <c r="T8" s="384">
        <f t="shared" si="1"/>
        <v>0.32617087933763589</v>
      </c>
      <c r="U8" s="384">
        <f t="shared" si="1"/>
        <v>0.33780756246550625</v>
      </c>
      <c r="V8" s="384">
        <f t="shared" si="1"/>
        <v>0.31776383530068442</v>
      </c>
      <c r="W8" s="385">
        <f t="shared" si="1"/>
        <v>0.33004257341160037</v>
      </c>
      <c r="X8" s="384">
        <f t="shared" si="1"/>
        <v>0.32085482750137784</v>
      </c>
      <c r="Y8" s="384">
        <f t="shared" si="1"/>
        <v>0.3193838833926817</v>
      </c>
      <c r="Z8" s="384"/>
      <c r="AA8" s="384"/>
      <c r="AB8" s="385"/>
      <c r="AC8" s="385"/>
      <c r="AE8" s="384"/>
      <c r="AF8" s="384"/>
      <c r="AG8" s="384"/>
    </row>
    <row r="9" spans="1:37" s="187" customFormat="1" ht="12.75" customHeight="1">
      <c r="A9" s="313"/>
      <c r="B9" s="465" t="s">
        <v>56</v>
      </c>
      <c r="C9" s="384"/>
      <c r="D9" s="384">
        <f t="shared" ref="D9:M9" si="2">+(D7-C7)/(D$3-C$3)</f>
        <v>0.32150240383105072</v>
      </c>
      <c r="E9" s="384">
        <f t="shared" si="2"/>
        <v>0.27079418435915054</v>
      </c>
      <c r="F9" s="384">
        <f t="shared" si="2"/>
        <v>-8.3424973119991058E-2</v>
      </c>
      <c r="G9" s="384">
        <f t="shared" si="2"/>
        <v>0.42929545805045055</v>
      </c>
      <c r="H9" s="384">
        <f t="shared" si="2"/>
        <v>0.30015829852324494</v>
      </c>
      <c r="I9" s="384">
        <f t="shared" si="2"/>
        <v>0.21695304210921829</v>
      </c>
      <c r="J9" s="384">
        <f t="shared" si="2"/>
        <v>0.21623039147291537</v>
      </c>
      <c r="K9" s="384">
        <f t="shared" si="2"/>
        <v>0.43072388656961064</v>
      </c>
      <c r="L9" s="384">
        <f t="shared" si="2"/>
        <v>-0.79071065891332581</v>
      </c>
      <c r="M9" s="385">
        <f t="shared" si="2"/>
        <v>-7.0862448566475403E-2</v>
      </c>
      <c r="N9" s="384"/>
      <c r="O9" s="384"/>
      <c r="P9" s="384"/>
      <c r="Q9" s="384"/>
      <c r="R9" s="385">
        <f t="shared" ref="R9:Y9" si="3">+(R7-M7)/(R$3-M$3)</f>
        <v>0.4050101852588151</v>
      </c>
      <c r="S9" s="384">
        <f t="shared" si="3"/>
        <v>0.37386042670971087</v>
      </c>
      <c r="T9" s="384">
        <f t="shared" si="3"/>
        <v>0.49223951594032572</v>
      </c>
      <c r="U9" s="384">
        <f t="shared" si="3"/>
        <v>0.49568293154055482</v>
      </c>
      <c r="V9" s="384">
        <f t="shared" si="3"/>
        <v>-1.6471242029885498</v>
      </c>
      <c r="W9" s="385">
        <f t="shared" si="3"/>
        <v>0.41352624655587294</v>
      </c>
      <c r="X9" s="384">
        <f t="shared" si="3"/>
        <v>0.40078905285155053</v>
      </c>
      <c r="Y9" s="384">
        <f t="shared" si="3"/>
        <v>3.2221904293600447</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f>+Software!C11+Semis!C11+Hardware!C11</f>
        <v>27945.031821737663</v>
      </c>
      <c r="D11" s="174">
        <f>+Software!D11+Semis!D11+Hardware!D11</f>
        <v>31826.497445402805</v>
      </c>
      <c r="E11" s="174">
        <f>+Software!E11+Semis!E11+Hardware!E11</f>
        <v>35516.646621572516</v>
      </c>
      <c r="F11" s="174">
        <f>+Software!F11+Semis!F11+Hardware!F11</f>
        <v>36987.796866029232</v>
      </c>
      <c r="G11" s="174">
        <f>+Software!G11+Semis!G11+Hardware!G11</f>
        <v>37046.996605497945</v>
      </c>
      <c r="H11" s="174">
        <f>+Software!H11+Semis!H11+Hardware!H11</f>
        <v>41823.933890188433</v>
      </c>
      <c r="I11" s="174">
        <f>+Software!I11+Semis!I11+Hardware!I11</f>
        <v>51949.060796167898</v>
      </c>
      <c r="J11" s="174">
        <f>+Software!J11+Semis!J11+Hardware!J11</f>
        <v>55705.962624366657</v>
      </c>
      <c r="K11" s="174">
        <f>+Software!K11+Semis!K11+Hardware!K11</f>
        <v>60165.677183551357</v>
      </c>
      <c r="L11" s="174">
        <f>+Software!L11+Semis!L11+Hardware!L11</f>
        <v>63032.122028102473</v>
      </c>
      <c r="M11" s="175">
        <f>+Software!M11+Semis!M11+Hardware!M11</f>
        <v>61052.179750574651</v>
      </c>
      <c r="N11" s="174">
        <f>+Software!N11+Semis!N11+Hardware!N11</f>
        <v>16040.152170377743</v>
      </c>
      <c r="O11" s="174">
        <f>+Software!O11+Semis!O11+Hardware!O11</f>
        <v>16501.646426121999</v>
      </c>
      <c r="P11" s="174">
        <f>+Software!P11+Semis!P11+Hardware!P11</f>
        <v>17178.256127357326</v>
      </c>
      <c r="Q11" s="174">
        <f>+Software!Q11+Semis!Q11+Hardware!Q11</f>
        <v>17669.865075469286</v>
      </c>
      <c r="R11" s="175">
        <f>+Software!R11+Semis!R11+Hardware!R11</f>
        <v>67395.733839181179</v>
      </c>
      <c r="S11" s="174">
        <f>+Software!S11+Semis!S11+Hardware!S11</f>
        <v>17961.268826923559</v>
      </c>
      <c r="T11" s="174">
        <f>+Software!T11+Semis!T11+Hardware!T11</f>
        <v>17672.53414861999</v>
      </c>
      <c r="U11" s="174">
        <f>+Software!U11+Semis!U11+Hardware!U11</f>
        <v>19198.479586159789</v>
      </c>
      <c r="V11" s="174">
        <f>+Software!V11+Semis!V11+Hardware!V11</f>
        <v>19666.964443538734</v>
      </c>
      <c r="W11" s="175">
        <f>+Software!W11+Semis!W11+Hardware!W11</f>
        <v>73688.315629947232</v>
      </c>
      <c r="X11" s="174">
        <f>+Software!X11+Semis!X11+Hardware!X11</f>
        <v>20027.643997447471</v>
      </c>
      <c r="Y11" s="174">
        <f>+Software!Y11+Semis!Y11+Hardware!Y11</f>
        <v>19932.902863562245</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f>+Software!C13+Semis!C13+Hardware!C13</f>
        <v>95689.258657027298</v>
      </c>
      <c r="D13" s="176">
        <f>+Software!D13+Semis!D13+Hardware!D13</f>
        <v>110076.99316303237</v>
      </c>
      <c r="E13" s="176">
        <f>+Software!E13+Semis!E13+Hardware!E13</f>
        <v>119042.31599206632</v>
      </c>
      <c r="F13" s="176">
        <f>+Software!F13+Semis!F13+Hardware!F13</f>
        <v>120985.3746463541</v>
      </c>
      <c r="G13" s="176">
        <f>+Software!G13+Semis!G13+Hardware!G13</f>
        <v>169248.93472749082</v>
      </c>
      <c r="H13" s="176">
        <f>+Software!H13+Semis!H13+Hardware!H13</f>
        <v>198251.33349426428</v>
      </c>
      <c r="I13" s="176">
        <f>+Software!I13+Semis!I13+Hardware!I13</f>
        <v>212957.82072955716</v>
      </c>
      <c r="J13" s="176">
        <f>+Software!J13+Semis!J13+Hardware!J13</f>
        <v>212086.10968899244</v>
      </c>
      <c r="K13" s="176">
        <f>+Software!K13+Semis!K13+Hardware!K13</f>
        <v>230339.89770147786</v>
      </c>
      <c r="L13" s="176">
        <f>+Software!L13+Semis!L13+Hardware!L13</f>
        <v>242402.05171826261</v>
      </c>
      <c r="M13" s="177">
        <f>+Software!M13+Semis!M13+Hardware!M13</f>
        <v>246569.51430261816</v>
      </c>
      <c r="N13" s="176">
        <f>+Software!N13+Semis!N13+Hardware!N13</f>
        <v>62008.685653949695</v>
      </c>
      <c r="O13" s="176">
        <f>+Software!O13+Semis!O13+Hardware!O13</f>
        <v>61122.021581549707</v>
      </c>
      <c r="P13" s="176">
        <f>+Software!P13+Semis!P13+Hardware!P13</f>
        <v>68465.240112228872</v>
      </c>
      <c r="Q13" s="176">
        <f>+Software!Q13+Semis!Q13+Hardware!Q13</f>
        <v>87030.108422051169</v>
      </c>
      <c r="R13" s="177">
        <f>+Software!R13+Semis!R13+Hardware!R13</f>
        <v>284067.01775950548</v>
      </c>
      <c r="S13" s="176">
        <f>+Software!S13+Semis!S13+Hardware!S13</f>
        <v>74266.322415753239</v>
      </c>
      <c r="T13" s="176">
        <f>+Software!T13+Semis!T13+Hardware!T13</f>
        <v>76270.017579923966</v>
      </c>
      <c r="U13" s="176">
        <f>+Software!U13+Semis!U13+Hardware!U13</f>
        <v>81229.120121074026</v>
      </c>
      <c r="V13" s="176">
        <f>+Software!V13+Semis!V13+Hardware!V13</f>
        <v>82558.369137130241</v>
      </c>
      <c r="W13" s="177">
        <f>+Software!W13+Semis!W13+Hardware!W13</f>
        <v>319098.02704357973</v>
      </c>
      <c r="X13" s="176">
        <f>+Software!X13+Semis!X13+Hardware!X13</f>
        <v>71231.676777044893</v>
      </c>
      <c r="Y13" s="176">
        <f>+Software!Y13+Semis!Y13+Hardware!Y13</f>
        <v>71839.808083091659</v>
      </c>
      <c r="Z13" s="176">
        <f>+Software!Z13+Semis!Z13+Hardware!Z13</f>
        <v>77544.682499666276</v>
      </c>
      <c r="AA13" s="176">
        <f>+Software!AA13+Semis!AA13+Hardware!AA13</f>
        <v>89155.985145882965</v>
      </c>
      <c r="AB13" s="177">
        <f>+Software!AB13+Semis!AB13+Hardware!AB13</f>
        <v>315116.9985408535</v>
      </c>
      <c r="AC13" s="177">
        <f>+Software!AC13+Semis!AC13+Hardware!AC13</f>
        <v>343211.76394984371</v>
      </c>
      <c r="AE13" s="176">
        <f>+Software!AE13+Semis!AE13+Hardware!AE13</f>
        <v>319098.02704357973</v>
      </c>
      <c r="AF13" s="176">
        <f>+Software!AF13+Semis!AF13+Hardware!AF13</f>
        <v>318873.10366722877</v>
      </c>
      <c r="AG13" s="176">
        <f>+Software!AG13+Semis!AG13+Hardware!AG13</f>
        <v>344871.68052971759</v>
      </c>
      <c r="AI13" s="245">
        <f>+AF13/AB13-1</f>
        <v>1.1919715990466706E-2</v>
      </c>
      <c r="AJ13" s="245">
        <f>+AG13/AC13-1</f>
        <v>4.8364209920159773E-3</v>
      </c>
    </row>
    <row r="14" spans="1:37" s="234" customFormat="1" ht="12.75" customHeight="1">
      <c r="A14" s="278"/>
      <c r="B14" s="458" t="s">
        <v>57</v>
      </c>
      <c r="C14" s="386">
        <v>0.17509423014208386</v>
      </c>
      <c r="D14" s="386">
        <v>0.17793899740860686</v>
      </c>
      <c r="E14" s="386">
        <v>0.18122431294465183</v>
      </c>
      <c r="F14" s="386">
        <v>0.1955592836556814</v>
      </c>
      <c r="G14" s="386">
        <v>0.23186126188911155</v>
      </c>
      <c r="H14" s="386">
        <v>0.23649109975947358</v>
      </c>
      <c r="I14" s="386">
        <v>0.23988394448428027</v>
      </c>
      <c r="J14" s="386">
        <v>0.23207056917007385</v>
      </c>
      <c r="K14" s="386">
        <v>0.23553727607578878</v>
      </c>
      <c r="L14" s="386">
        <v>0.23933817216389303</v>
      </c>
      <c r="M14" s="459">
        <v>0.2511066305767925</v>
      </c>
      <c r="N14" s="386">
        <v>0.24911467179419466</v>
      </c>
      <c r="O14" s="386">
        <v>0.23982206644852316</v>
      </c>
      <c r="P14" s="386">
        <v>0.25597677384517348</v>
      </c>
      <c r="Q14" s="386">
        <v>0.2717993611459249</v>
      </c>
      <c r="R14" s="459">
        <v>0.26056931519750881</v>
      </c>
      <c r="S14" s="386">
        <v>0.25891066874177321</v>
      </c>
      <c r="T14" s="386">
        <v>0.26481140062093905</v>
      </c>
      <c r="U14" s="386">
        <v>0.27322978094976158</v>
      </c>
      <c r="V14" s="386">
        <v>0.27524756974855091</v>
      </c>
      <c r="W14" s="459">
        <v>0.26812524411920119</v>
      </c>
      <c r="X14" s="386">
        <v>0.25044047195364177</v>
      </c>
      <c r="Y14" s="386">
        <v>0.25001415618091599</v>
      </c>
      <c r="Z14" s="386">
        <v>0.25694802607350192</v>
      </c>
      <c r="AA14" s="386">
        <v>0.26685942000323987</v>
      </c>
      <c r="AB14" s="459">
        <v>0.25876756562166692</v>
      </c>
      <c r="AC14" s="459">
        <v>0.26541245936509233</v>
      </c>
      <c r="AE14" s="386">
        <f>INDEX(C14:AD14,1,MATCH(AE$2,$C$2:$AD$2,0))</f>
        <v>0.26812524411920119</v>
      </c>
      <c r="AF14" s="386">
        <f>+AF13/AF3</f>
        <v>0.26150992922214233</v>
      </c>
      <c r="AG14" s="386">
        <f>+AG13/AG3</f>
        <v>0.2655438353399262</v>
      </c>
    </row>
    <row r="15" spans="1:37" s="187" customFormat="1" ht="12.75" customHeight="1">
      <c r="A15" s="313"/>
      <c r="B15" s="458" t="s">
        <v>56</v>
      </c>
      <c r="C15" s="384"/>
      <c r="D15" s="384">
        <f t="shared" ref="D15:M15" si="4">+(D13-C13)/(D$3-C$3)</f>
        <v>0.25319615508788473</v>
      </c>
      <c r="E15" s="384">
        <f t="shared" si="4"/>
        <v>0.19183458997076391</v>
      </c>
      <c r="F15" s="384">
        <f t="shared" si="4"/>
        <v>-4.7477943152257708E-2</v>
      </c>
      <c r="G15" s="384">
        <f t="shared" si="4"/>
        <v>0.42876953239210558</v>
      </c>
      <c r="H15" s="384">
        <f t="shared" si="4"/>
        <v>0.25771112415189446</v>
      </c>
      <c r="I15" s="384">
        <f t="shared" si="4"/>
        <v>0.12849012256251535</v>
      </c>
      <c r="J15" s="384">
        <f t="shared" si="4"/>
        <v>-6.5330313808170962E-2</v>
      </c>
      <c r="K15" s="384">
        <f t="shared" si="4"/>
        <v>0.3461528001921616</v>
      </c>
      <c r="L15" s="384">
        <f t="shared" si="4"/>
        <v>-0.63888606285938054</v>
      </c>
      <c r="M15" s="385">
        <f t="shared" si="4"/>
        <v>-0.13500062244672659</v>
      </c>
      <c r="N15" s="384"/>
      <c r="O15" s="384"/>
      <c r="P15" s="384"/>
      <c r="Q15" s="384"/>
      <c r="R15" s="385">
        <f t="shared" ref="R15:AB15" si="5">+(R13-M13)/(R$3-M$3)</f>
        <v>0.34640749270378829</v>
      </c>
      <c r="S15" s="384">
        <f t="shared" si="5"/>
        <v>0.32320509250763263</v>
      </c>
      <c r="T15" s="384">
        <f t="shared" si="5"/>
        <v>0.45692109492567579</v>
      </c>
      <c r="U15" s="384">
        <f t="shared" si="5"/>
        <v>0.42794867300958828</v>
      </c>
      <c r="V15" s="384">
        <f t="shared" si="5"/>
        <v>-2.9763966690633628</v>
      </c>
      <c r="W15" s="385">
        <f t="shared" si="5"/>
        <v>0.35055621753858257</v>
      </c>
      <c r="X15" s="384">
        <f t="shared" si="5"/>
        <v>1.2561084854302882</v>
      </c>
      <c r="Y15" s="384">
        <f t="shared" si="5"/>
        <v>6.5788138742229672</v>
      </c>
      <c r="Z15" s="384">
        <f t="shared" si="5"/>
        <v>-0.81895003598295213</v>
      </c>
      <c r="AA15" s="384">
        <f t="shared" si="5"/>
        <v>0.53244255903703841</v>
      </c>
      <c r="AB15" s="385">
        <f t="shared" si="5"/>
        <v>-0.14396529929732566</v>
      </c>
      <c r="AC15" s="385">
        <f>+(AC13-AB13)/(AC$3-AB$3)</f>
        <v>0.37278146544836988</v>
      </c>
      <c r="AD15" s="311"/>
      <c r="AE15" s="384">
        <f>INDEX(C15:AD15,1,MATCH(AE$2,$C$2:$AD$2,0))</f>
        <v>0.35055621753858257</v>
      </c>
      <c r="AF15" s="384">
        <f>+(AF13-AE13)/(AF$3-AE$3)</f>
        <v>-7.6908432491141739E-3</v>
      </c>
      <c r="AG15" s="384">
        <f>+(AG13-AF13)/(AG$3-AF$3)</f>
        <v>0.32750575290913547</v>
      </c>
      <c r="AH15" s="311"/>
      <c r="AI15" s="311"/>
      <c r="AJ15" s="311"/>
      <c r="AK15" s="311"/>
    </row>
    <row r="16" spans="1:37" ht="12.75" customHeight="1">
      <c r="M16" s="185"/>
      <c r="R16" s="185"/>
      <c r="W16" s="185"/>
      <c r="AB16" s="185"/>
      <c r="AC16" s="185"/>
    </row>
    <row r="17" spans="1:37" ht="12.75" customHeight="1">
      <c r="A17" s="286"/>
      <c r="B17" s="168" t="s">
        <v>35</v>
      </c>
      <c r="C17" s="174">
        <f>+Software!C17+Semis!C17+Hardware!C17</f>
        <v>2763.6673431649397</v>
      </c>
      <c r="D17" s="174">
        <f>+Software!D17+Semis!D17+Hardware!D17</f>
        <v>4100.1304159050433</v>
      </c>
      <c r="E17" s="174">
        <f>+Software!E17+Semis!E17+Hardware!E17</f>
        <v>4766.6631373469545</v>
      </c>
      <c r="F17" s="174">
        <f>+Software!F17+Semis!F17+Hardware!F17</f>
        <v>5042.937355899041</v>
      </c>
      <c r="G17" s="174">
        <f>+Software!G17+Semis!G17+Hardware!G17</f>
        <v>5517.2030422180669</v>
      </c>
      <c r="H17" s="174">
        <f>+Software!H17+Semis!H17+Hardware!H17</f>
        <v>5904.1515876418271</v>
      </c>
      <c r="I17" s="174">
        <f>+Software!I17+Semis!I17+Hardware!I17</f>
        <v>6826.3591575200353</v>
      </c>
      <c r="J17" s="174">
        <f>+Software!J17+Semis!J17+Hardware!J17</f>
        <v>6691.8626843586535</v>
      </c>
      <c r="K17" s="174">
        <f>+Software!K17+Semis!K17+Hardware!K17</f>
        <v>7187.5282717053042</v>
      </c>
      <c r="L17" s="174">
        <f>+Software!L17+Semis!L17+Hardware!L17</f>
        <v>9249.926920408916</v>
      </c>
      <c r="M17" s="175">
        <f>+Software!M17+Semis!M17+Hardware!M17</f>
        <v>14435.814483245096</v>
      </c>
      <c r="N17" s="174">
        <f>+Software!N17+Semis!N17+Hardware!N17</f>
        <v>4050.0528056914573</v>
      </c>
      <c r="O17" s="174">
        <f>+Software!O17+Semis!O17+Hardware!O17</f>
        <v>4367.5637668630152</v>
      </c>
      <c r="P17" s="174">
        <f>+Software!P17+Semis!P17+Hardware!P17</f>
        <v>4510.4915241090212</v>
      </c>
      <c r="Q17" s="174">
        <f>+Software!Q17+Semis!Q17+Hardware!Q17</f>
        <v>4617.8955504548285</v>
      </c>
      <c r="R17" s="175">
        <f>+Software!R17+Semis!R17+Hardware!R17</f>
        <v>17618.003969601541</v>
      </c>
      <c r="S17" s="174">
        <f>+Software!S17+Semis!S17+Hardware!S17</f>
        <v>4611.1385291762053</v>
      </c>
      <c r="T17" s="174">
        <f>+Software!T17+Semis!T17+Hardware!T17</f>
        <v>4656.468275344705</v>
      </c>
      <c r="U17" s="174">
        <f>+Software!U17+Semis!U17+Hardware!U17</f>
        <v>4733.08095985207</v>
      </c>
      <c r="V17" s="174">
        <f>+Software!V17+Semis!V17+Hardware!V17</f>
        <v>4939.525550442544</v>
      </c>
      <c r="W17" s="175">
        <f>+Software!W17+Semis!W17+Hardware!W17</f>
        <v>18914.189905734522</v>
      </c>
      <c r="X17" s="174">
        <f>+Software!X17+Semis!X17+Hardware!X17</f>
        <v>5064.1314901178193</v>
      </c>
      <c r="Y17" s="174">
        <f>+Software!Y17+Semis!Y17+Hardware!Y17</f>
        <v>5033.3556479613335</v>
      </c>
      <c r="Z17" s="174"/>
      <c r="AA17" s="174"/>
      <c r="AB17" s="175"/>
      <c r="AC17" s="175"/>
      <c r="AE17" s="174">
        <f>+Software!AE17+Semis!AE17+Hardware!AE17</f>
        <v>18914.189905734522</v>
      </c>
      <c r="AF17" s="174">
        <f>+Software!AF17+Semis!AF17+Hardware!AF17</f>
        <v>20952.926116939332</v>
      </c>
      <c r="AG17" s="174">
        <f>+Software!AG17+Semis!AG17+Hardware!AG17</f>
        <v>20952.926116939332</v>
      </c>
    </row>
    <row r="18" spans="1:37" s="187" customFormat="1" ht="12.75" customHeight="1">
      <c r="A18" s="313"/>
      <c r="B18" s="458" t="s">
        <v>55</v>
      </c>
      <c r="C18" s="384">
        <v>3.8594288871140331E-2</v>
      </c>
      <c r="D18" s="384">
        <v>4.2597141179942545E-2</v>
      </c>
      <c r="E18" s="384">
        <v>3.8253750410912515E-2</v>
      </c>
      <c r="F18" s="384">
        <v>3.9535996159258943E-2</v>
      </c>
      <c r="G18" s="384">
        <v>4.0023387593746532E-2</v>
      </c>
      <c r="H18" s="384">
        <v>3.5419832503624106E-2</v>
      </c>
      <c r="I18" s="384">
        <v>3.5686259840612918E-2</v>
      </c>
      <c r="J18" s="384">
        <v>3.1478897550651808E-2</v>
      </c>
      <c r="K18" s="384">
        <v>2.736491481041517E-2</v>
      </c>
      <c r="L18" s="384">
        <v>2.674286114273151E-2</v>
      </c>
      <c r="M18" s="385">
        <v>3.0193723645825975E-2</v>
      </c>
      <c r="N18" s="384">
        <v>3.0043876741809094E-2</v>
      </c>
      <c r="O18" s="384">
        <v>3.0655355626108122E-2</v>
      </c>
      <c r="P18" s="384">
        <v>3.013138094850544E-2</v>
      </c>
      <c r="Q18" s="384">
        <v>2.9744803056471411E-2</v>
      </c>
      <c r="R18" s="385">
        <v>3.0260044433148395E-2</v>
      </c>
      <c r="S18" s="384">
        <v>3.0014886382307183E-2</v>
      </c>
      <c r="T18" s="384">
        <v>3.1267610534027754E-2</v>
      </c>
      <c r="U18" s="384">
        <v>3.2474899749406608E-2</v>
      </c>
      <c r="V18" s="384">
        <v>3.369409216544577E-2</v>
      </c>
      <c r="W18" s="385">
        <v>3.180132514179583E-2</v>
      </c>
      <c r="X18" s="384">
        <v>3.3397799802472788E-2</v>
      </c>
      <c r="Y18" s="384">
        <v>3.1573229897856818E-2</v>
      </c>
      <c r="Z18" s="384"/>
      <c r="AA18" s="384"/>
      <c r="AB18" s="385"/>
      <c r="AC18" s="385"/>
      <c r="AD18" s="311"/>
      <c r="AE18" s="384">
        <f>INDEX(C18:AD18,1,MATCH(AE$2,$C$2:$AD$2,0))</f>
        <v>3.180132514179583E-2</v>
      </c>
      <c r="AF18" s="384">
        <f>+AF17/AF43</f>
        <v>3.2075130842572665E-2</v>
      </c>
      <c r="AG18" s="384">
        <f>+AG17/AG43</f>
        <v>3.2075130842572665E-2</v>
      </c>
      <c r="AH18" s="311"/>
      <c r="AI18" s="311"/>
      <c r="AJ18" s="311"/>
      <c r="AK18" s="311"/>
    </row>
    <row r="19" spans="1:37" ht="12.75" customHeight="1">
      <c r="A19" s="286"/>
      <c r="B19" s="168" t="s">
        <v>34</v>
      </c>
      <c r="C19" s="174">
        <f>+Software!C19+Semis!C19+Hardware!C19</f>
        <v>7384.7216994584069</v>
      </c>
      <c r="D19" s="174">
        <f>+Software!D19+Semis!D19+Hardware!D19</f>
        <v>7799.3824113372921</v>
      </c>
      <c r="E19" s="174">
        <f>+Software!E19+Semis!E19+Hardware!E19</f>
        <v>5230.8920219604988</v>
      </c>
      <c r="F19" s="174">
        <f>+Software!F19+Semis!F19+Hardware!F19</f>
        <v>3316.8707143927013</v>
      </c>
      <c r="G19" s="174">
        <f>+Software!G19+Semis!G19+Hardware!G19</f>
        <v>3425.1567762811428</v>
      </c>
      <c r="H19" s="174">
        <f>+Software!H19+Semis!H19+Hardware!H19</f>
        <v>3569.207721271383</v>
      </c>
      <c r="I19" s="174">
        <f>+Software!I19+Semis!I19+Hardware!I19</f>
        <v>3436.0040526365192</v>
      </c>
      <c r="J19" s="174">
        <f>+Software!J19+Semis!J19+Hardware!J19</f>
        <v>4527.6439160582022</v>
      </c>
      <c r="K19" s="174">
        <f>+Software!K19+Semis!K19+Hardware!K19</f>
        <v>5215.7025521188307</v>
      </c>
      <c r="L19" s="174">
        <f>+Software!L19+Semis!L19+Hardware!L19</f>
        <v>6525.621454315753</v>
      </c>
      <c r="M19" s="175">
        <f>+Software!M19+Semis!M19+Hardware!M19</f>
        <v>8884.2812608580025</v>
      </c>
      <c r="N19" s="174">
        <f>+Software!N19+Semis!N19+Hardware!N19</f>
        <v>2646.5094197741919</v>
      </c>
      <c r="O19" s="174">
        <f>+Software!O19+Semis!O19+Hardware!O19</f>
        <v>2814.8261762684297</v>
      </c>
      <c r="P19" s="174">
        <f>+Software!P19+Semis!P19+Hardware!P19</f>
        <v>3020.637868968387</v>
      </c>
      <c r="Q19" s="174">
        <f>+Software!Q19+Semis!Q19+Hardware!Q19</f>
        <v>3170.615562591538</v>
      </c>
      <c r="R19" s="175">
        <f>+Software!R19+Semis!R19+Hardware!R19</f>
        <v>11711.714757462334</v>
      </c>
      <c r="S19" s="174">
        <f>+Software!S19+Semis!S19+Hardware!S19</f>
        <v>3367.3172972492757</v>
      </c>
      <c r="T19" s="174">
        <f>+Software!T19+Semis!T19+Hardware!T19</f>
        <v>3419.9133970366811</v>
      </c>
      <c r="U19" s="174">
        <f>+Software!U19+Semis!U19+Hardware!U19</f>
        <v>3359.9672533956268</v>
      </c>
      <c r="V19" s="174">
        <f>+Software!V19+Semis!V19+Hardware!V19</f>
        <v>3273.945029702591</v>
      </c>
      <c r="W19" s="175">
        <f>+Software!W19+Semis!W19+Hardware!W19</f>
        <v>13508.795176064876</v>
      </c>
      <c r="X19" s="174">
        <f>+Software!X19+Semis!X19+Hardware!X19</f>
        <v>3308.0107193771637</v>
      </c>
      <c r="Y19" s="174">
        <f>+Software!Y19+Semis!Y19+Hardware!Y19</f>
        <v>3208.470450873926</v>
      </c>
      <c r="Z19" s="174"/>
      <c r="AA19" s="174"/>
      <c r="AB19" s="175"/>
      <c r="AC19" s="175"/>
      <c r="AE19" s="174">
        <f>+Software!AE19+Semis!AE19+Hardware!AE19</f>
        <v>13508.795176064876</v>
      </c>
      <c r="AF19" s="174">
        <f>+Software!AF19+Semis!AF19+Hardware!AF19</f>
        <v>14158.316040199334</v>
      </c>
      <c r="AG19" s="174">
        <f>+Software!AG19+Semis!AG19+Hardware!AG19</f>
        <v>14158.316040199334</v>
      </c>
    </row>
    <row r="20" spans="1:37" s="187" customFormat="1" ht="12.75" customHeight="1">
      <c r="A20" s="313"/>
      <c r="B20" s="458" t="s">
        <v>54</v>
      </c>
      <c r="C20" s="384">
        <v>4.6954890483863178E-2</v>
      </c>
      <c r="D20" s="384">
        <v>4.8030039259958794E-2</v>
      </c>
      <c r="E20" s="384">
        <v>3.0155004850612531E-2</v>
      </c>
      <c r="F20" s="384">
        <v>1.6138322911738251E-2</v>
      </c>
      <c r="G20" s="384">
        <v>1.384544504144399E-2</v>
      </c>
      <c r="H20" s="384">
        <v>1.2884722546777661E-2</v>
      </c>
      <c r="I20" s="384">
        <v>1.1538046006385827E-2</v>
      </c>
      <c r="J20" s="384">
        <v>1.325939590548058E-2</v>
      </c>
      <c r="K20" s="384">
        <v>1.4167114566690418E-2</v>
      </c>
      <c r="L20" s="384">
        <v>1.6257850943644268E-2</v>
      </c>
      <c r="M20" s="385">
        <v>1.9005046264429906E-2</v>
      </c>
      <c r="N20" s="384">
        <v>2.1919911643129255E-2</v>
      </c>
      <c r="O20" s="384">
        <v>2.2106663350719348E-2</v>
      </c>
      <c r="P20" s="384">
        <v>2.2116562299961017E-2</v>
      </c>
      <c r="Q20" s="384">
        <v>2.2373488209769924E-2</v>
      </c>
      <c r="R20" s="385">
        <v>2.2253209736071894E-2</v>
      </c>
      <c r="S20" s="384">
        <v>2.4036226651024735E-2</v>
      </c>
      <c r="T20" s="384">
        <v>2.5891539035857173E-2</v>
      </c>
      <c r="U20" s="384">
        <v>2.7687858413139102E-2</v>
      </c>
      <c r="V20" s="384">
        <v>2.8217905222648706E-2</v>
      </c>
      <c r="W20" s="385">
        <v>2.6525900793359716E-2</v>
      </c>
      <c r="X20" s="384">
        <v>2.8978012301385372E-2</v>
      </c>
      <c r="Y20" s="384">
        <v>2.6621545798477135E-2</v>
      </c>
      <c r="Z20" s="384"/>
      <c r="AA20" s="384"/>
      <c r="AB20" s="385"/>
      <c r="AC20" s="385"/>
      <c r="AD20" s="311"/>
      <c r="AE20" s="384">
        <f>INDEX(C20:AD20,1,MATCH(AE$2,$C$2:$AD$2,0))</f>
        <v>2.6525900793359716E-2</v>
      </c>
      <c r="AF20" s="384">
        <f>+AF19/AF44</f>
        <v>2.7816921175329506E-2</v>
      </c>
      <c r="AG20" s="384">
        <f>+AG19/AG44</f>
        <v>2.7816921175329506E-2</v>
      </c>
      <c r="AH20" s="311"/>
      <c r="AI20" s="311"/>
      <c r="AJ20" s="311"/>
      <c r="AK20" s="311"/>
    </row>
    <row r="21" spans="1:37" ht="12.75" customHeight="1">
      <c r="C21" s="17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174">
        <f>+Software!C22+Semis!C22+Hardware!C22</f>
        <v>2705.2124988980831</v>
      </c>
      <c r="D22" s="174">
        <f>+Software!D22+Semis!D22+Hardware!D22</f>
        <v>1726.2514647509197</v>
      </c>
      <c r="E22" s="174">
        <f>+Software!E22+Semis!E22+Hardware!E22</f>
        <v>-1917.6649588400614</v>
      </c>
      <c r="F22" s="174">
        <f>+Software!F22+Semis!F22+Hardware!F22</f>
        <v>2515.6593745385708</v>
      </c>
      <c r="G22" s="174">
        <f>+Software!G22+Semis!G22+Hardware!G22</f>
        <v>4576.5506279557012</v>
      </c>
      <c r="H22" s="174">
        <f>+Software!H22+Semis!H22+Hardware!H22</f>
        <v>4075.1887087199575</v>
      </c>
      <c r="I22" s="174">
        <f>+Software!I22+Semis!I22+Hardware!I22</f>
        <v>4007.0764811940135</v>
      </c>
      <c r="J22" s="174">
        <f>+Software!J22+Semis!J22+Hardware!J22</f>
        <v>2186.3699716083029</v>
      </c>
      <c r="K22" s="174">
        <f>+Software!K22+Semis!K22+Hardware!K22</f>
        <v>3655.286306977403</v>
      </c>
      <c r="L22" s="174">
        <f>+Software!L22+Semis!L22+Hardware!L22</f>
        <v>1273.398668742906</v>
      </c>
      <c r="M22" s="175">
        <f>+Software!M22+Semis!M22+Hardware!M22</f>
        <v>2423.9558305500759</v>
      </c>
      <c r="N22" s="174">
        <f>+Software!N22+Semis!N22+Hardware!N22</f>
        <v>550.62102433263317</v>
      </c>
      <c r="O22" s="174">
        <f>+Software!O22+Semis!O22+Hardware!O22</f>
        <v>718.24669713370349</v>
      </c>
      <c r="P22" s="174">
        <f>+Software!P22+Semis!P22+Hardware!P22</f>
        <v>1888.7210246859795</v>
      </c>
      <c r="Q22" s="174">
        <f>+Software!Q22+Semis!Q22+Hardware!Q22</f>
        <v>1798.2258223362951</v>
      </c>
      <c r="R22" s="175">
        <f>+Software!R22+Semis!R22+Hardware!R22</f>
        <v>5401.1452723651164</v>
      </c>
      <c r="S22" s="174">
        <f>+Software!S22+Semis!S22+Hardware!S22</f>
        <v>150.19128635279048</v>
      </c>
      <c r="T22" s="174">
        <f>+Software!T22+Semis!T22+Hardware!T22</f>
        <v>61.551625020481879</v>
      </c>
      <c r="U22" s="174">
        <f>+Software!U22+Semis!U22+Hardware!U22</f>
        <v>-580.29039688790726</v>
      </c>
      <c r="V22" s="174">
        <f>+Software!V22+Semis!V22+Hardware!V22</f>
        <v>5217.5697012535529</v>
      </c>
      <c r="W22" s="175">
        <f>+Software!W22+Semis!W22+Hardware!W22</f>
        <v>1066.4651978883339</v>
      </c>
      <c r="X22" s="174">
        <f>+Software!X22+Semis!X22+Hardware!X22</f>
        <v>763.69248312500167</v>
      </c>
      <c r="Y22" s="174">
        <f>+Software!Y22+Semis!Y22+Hardware!Y22</f>
        <v>1005.1991142318911</v>
      </c>
      <c r="Z22" s="174"/>
      <c r="AA22" s="174"/>
      <c r="AB22" s="175"/>
      <c r="AC22" s="175"/>
      <c r="AE22" s="174">
        <f>+Software!AE22+Semis!AE22+Hardware!AE22</f>
        <v>1066.4651978883339</v>
      </c>
      <c r="AF22" s="174">
        <f>+Software!AF22+Semis!AF22+Hardware!AF22</f>
        <v>2788.1405002872634</v>
      </c>
      <c r="AG22" s="174">
        <f>+Software!AG22+Semis!AG22+Hardware!AG22</f>
        <v>-500</v>
      </c>
    </row>
    <row r="23" spans="1:37" ht="12.75" customHeight="1">
      <c r="M23" s="185"/>
      <c r="R23" s="185"/>
      <c r="W23" s="185"/>
      <c r="AB23" s="185"/>
      <c r="AC23" s="185"/>
    </row>
    <row r="24" spans="1:37" s="171" customFormat="1" ht="12.75" customHeight="1">
      <c r="A24" s="286"/>
      <c r="B24" s="178" t="s">
        <v>33</v>
      </c>
      <c r="C24" s="176">
        <f>+Software!C24+Semis!C24+Hardware!C24</f>
        <v>103015.52551221885</v>
      </c>
      <c r="D24" s="176">
        <f>+Software!D24+Semis!D24+Hardware!D24</f>
        <v>115502.49662321556</v>
      </c>
      <c r="E24" s="176">
        <f>+Software!E24+Semis!E24+Hardware!E24</f>
        <v>117588.87991783977</v>
      </c>
      <c r="F24" s="176">
        <f>+Software!F24+Semis!F24+Hardware!F24</f>
        <v>121774.9673793863</v>
      </c>
      <c r="G24" s="176">
        <f>+Software!G24+Semis!G24+Hardware!G24</f>
        <v>171733.4390895096</v>
      </c>
      <c r="H24" s="176">
        <f>+Software!H24+Semis!H24+Hardware!H24</f>
        <v>199991.57833661378</v>
      </c>
      <c r="I24" s="176">
        <f>+Software!I24+Semis!I24+Hardware!I24</f>
        <v>213574.54210586764</v>
      </c>
      <c r="J24" s="176">
        <f>+Software!J24+Semis!J24+Hardware!J24</f>
        <v>212108.26089230028</v>
      </c>
      <c r="K24" s="176">
        <f>+Software!K24+Semis!K24+Hardware!K24</f>
        <v>232023.3582888688</v>
      </c>
      <c r="L24" s="176">
        <f>+Software!L24+Semis!L24+Hardware!L24</f>
        <v>240951.14492091234</v>
      </c>
      <c r="M24" s="177">
        <f>+Software!M24+Semis!M24+Hardware!M24</f>
        <v>243441.93691078119</v>
      </c>
      <c r="N24" s="176">
        <f>+Software!N24+Semis!N24+Hardware!N24</f>
        <v>61155.763292365067</v>
      </c>
      <c r="O24" s="176">
        <f>+Software!O24+Semis!O24+Hardware!O24</f>
        <v>60287.530688088824</v>
      </c>
      <c r="P24" s="176">
        <f>+Software!P24+Semis!P24+Hardware!P24</f>
        <v>68864.107481774205</v>
      </c>
      <c r="Q24" s="176">
        <f>+Software!Q24+Semis!Q24+Hardware!Q24</f>
        <v>87381.054256524163</v>
      </c>
      <c r="R24" s="177">
        <f>+Software!R24+Semis!R24+Hardware!R24</f>
        <v>283561.87381973141</v>
      </c>
      <c r="S24" s="176">
        <f>+Software!S24+Semis!S24+Hardware!S24</f>
        <v>73172.692470179085</v>
      </c>
      <c r="T24" s="176">
        <f>+Software!T24+Semis!T24+Hardware!T24</f>
        <v>75095.014326636418</v>
      </c>
      <c r="U24" s="176">
        <f>+Software!U24+Semis!U24+Hardware!U24</f>
        <v>79275.716017729661</v>
      </c>
      <c r="V24" s="176">
        <f>+Software!V24+Semis!V24+Hardware!V24</f>
        <v>86110.358317643841</v>
      </c>
      <c r="W24" s="177">
        <f>+Software!W24+Semis!W24+Hardware!W24</f>
        <v>314759.09751179838</v>
      </c>
      <c r="X24" s="176">
        <f>+Software!X24+Semis!X24+Hardware!X24</f>
        <v>70239.248489429228</v>
      </c>
      <c r="Y24" s="176">
        <f>+Software!Y24+Semis!Y24+Hardware!Y24</f>
        <v>71020.122000236137</v>
      </c>
      <c r="Z24" s="176">
        <f>+Software!Z24+Semis!Z24+Hardware!Z24</f>
        <v>75495.133047180338</v>
      </c>
      <c r="AA24" s="176">
        <f>+Software!AA24+Semis!AA24+Hardware!AA24</f>
        <v>87068.047174435167</v>
      </c>
      <c r="AB24" s="177">
        <f>+Software!AB24+Semis!AB24+Hardware!AB24</f>
        <v>310395.76743988122</v>
      </c>
      <c r="AC24" s="177">
        <f>+Software!AC24+Semis!AC24+Hardware!AC24</f>
        <v>335346.03403824935</v>
      </c>
      <c r="AE24" s="176">
        <f>+Software!AE24+Semis!AE24+Hardware!AE24</f>
        <v>314759.09751179838</v>
      </c>
      <c r="AF24" s="176">
        <f>+Software!AF24+Semis!AF24+Hardware!AF24</f>
        <v>314866.63409077603</v>
      </c>
      <c r="AG24" s="176">
        <f>+Software!AG24+Semis!AG24+Hardware!AG24</f>
        <v>337577.07045297755</v>
      </c>
      <c r="AI24" s="245">
        <f>+AF24/AB24-1</f>
        <v>1.4403761648459801E-2</v>
      </c>
      <c r="AJ24" s="245">
        <f>+AG24/AC24-1</f>
        <v>6.6529381244262442E-3</v>
      </c>
    </row>
    <row r="25" spans="1:37" s="234" customFormat="1" ht="12.75" customHeight="1">
      <c r="A25" s="278"/>
      <c r="B25" s="458" t="s">
        <v>52</v>
      </c>
      <c r="C25" s="386">
        <v>0.18849998824731734</v>
      </c>
      <c r="D25" s="386">
        <v>0.18670930097887301</v>
      </c>
      <c r="E25" s="386">
        <v>0.17901167156779685</v>
      </c>
      <c r="F25" s="386">
        <v>0.19683557171696878</v>
      </c>
      <c r="G25" s="386">
        <v>0.23526488931798845</v>
      </c>
      <c r="H25" s="386">
        <v>0.23856701223564322</v>
      </c>
      <c r="I25" s="386">
        <v>0.24057864334948431</v>
      </c>
      <c r="J25" s="386">
        <v>0.23209480763796311</v>
      </c>
      <c r="K25" s="386">
        <v>0.23725872218691313</v>
      </c>
      <c r="L25" s="386">
        <v>0.23790560433537655</v>
      </c>
      <c r="M25" s="459">
        <v>0.24792150275207495</v>
      </c>
      <c r="N25" s="386">
        <v>0.24568812804582638</v>
      </c>
      <c r="O25" s="386">
        <v>0.23654780742822468</v>
      </c>
      <c r="P25" s="386">
        <v>0.25746805295674829</v>
      </c>
      <c r="Q25" s="386">
        <v>0.27289538245781403</v>
      </c>
      <c r="R25" s="459">
        <v>0.2601059561933512</v>
      </c>
      <c r="S25" s="386">
        <v>0.25509800572906199</v>
      </c>
      <c r="T25" s="386">
        <v>0.26073176006085702</v>
      </c>
      <c r="U25" s="386">
        <v>0.26665913024632415</v>
      </c>
      <c r="V25" s="386">
        <v>0.26767100443392478</v>
      </c>
      <c r="W25" s="459">
        <v>0.26447941606221331</v>
      </c>
      <c r="X25" s="386">
        <v>0.24695123486171472</v>
      </c>
      <c r="Y25" s="386">
        <v>0.24716151598313965</v>
      </c>
      <c r="Z25" s="386">
        <v>0.2501567456248579</v>
      </c>
      <c r="AA25" s="386">
        <v>0.26060985733897679</v>
      </c>
      <c r="AB25" s="459">
        <v>0.25489058823106925</v>
      </c>
      <c r="AC25" s="459">
        <v>0.25932973452922981</v>
      </c>
      <c r="AE25" s="384">
        <f>INDEX(C25:AD25,1,MATCH(AE$2,$C$2:$AD$2,0))</f>
        <v>0.26447941606221331</v>
      </c>
      <c r="AF25" s="384">
        <f>+AF24/AF$3</f>
        <v>0.25822419717601086</v>
      </c>
      <c r="AG25" s="384">
        <f>+AG24/AG$3</f>
        <v>0.25992714122891203</v>
      </c>
    </row>
    <row r="26" spans="1:37" ht="12.75" customHeight="1">
      <c r="M26" s="185"/>
      <c r="R26" s="185"/>
      <c r="W26" s="185"/>
      <c r="AB26" s="185"/>
      <c r="AC26" s="185"/>
    </row>
    <row r="27" spans="1:37" ht="12.75" customHeight="1">
      <c r="B27" s="168" t="s">
        <v>51</v>
      </c>
      <c r="C27" s="174">
        <f>+Software!C27+Semis!C27+Hardware!C27</f>
        <v>29945.83695226557</v>
      </c>
      <c r="D27" s="174">
        <f>+Software!D27+Semis!D27+Hardware!D27</f>
        <v>31496.635640027107</v>
      </c>
      <c r="E27" s="174">
        <f>+Software!E27+Semis!E27+Hardware!E27</f>
        <v>32334.034869516858</v>
      </c>
      <c r="F27" s="174">
        <f>+Software!F27+Semis!F27+Hardware!F27</f>
        <v>29988.809565391912</v>
      </c>
      <c r="G27" s="174">
        <f>+Software!G27+Semis!G27+Hardware!G27</f>
        <v>40338.064883372615</v>
      </c>
      <c r="H27" s="174">
        <f>+Software!H27+Semis!H27+Hardware!H27</f>
        <v>47121.888852358679</v>
      </c>
      <c r="I27" s="174">
        <f>+Software!I27+Semis!I27+Hardware!I27</f>
        <v>50060.467941656199</v>
      </c>
      <c r="J27" s="174">
        <f>+Software!J27+Semis!J27+Hardware!J27</f>
        <v>47391.401872891292</v>
      </c>
      <c r="K27" s="174">
        <f>+Software!K27+Semis!K27+Hardware!K27</f>
        <v>55094.009276567245</v>
      </c>
      <c r="L27" s="174">
        <f>+Software!L27+Semis!L27+Hardware!L27</f>
        <v>54781.136202735303</v>
      </c>
      <c r="M27" s="175">
        <f>+Software!M27+Semis!M27+Hardware!M27</f>
        <v>50767.93165332458</v>
      </c>
      <c r="N27" s="174">
        <f>+Software!N27+Semis!N27+Hardware!N27</f>
        <v>12385.944523559319</v>
      </c>
      <c r="O27" s="174">
        <f>+Software!O27+Semis!O27+Hardware!O27</f>
        <v>10119.476168947116</v>
      </c>
      <c r="P27" s="174">
        <f>+Software!P27+Semis!P27+Hardware!P27</f>
        <v>13591.907237633783</v>
      </c>
      <c r="Q27" s="174">
        <f>+Software!Q27+Semis!Q27+Hardware!Q27</f>
        <v>17159.342806254695</v>
      </c>
      <c r="R27" s="175">
        <f>+Software!R27+Semis!R27+Hardware!R27</f>
        <v>53785.21104366448</v>
      </c>
      <c r="S27" s="174">
        <f>+Software!S27+Semis!S27+Hardware!S27</f>
        <v>9419.8446811018675</v>
      </c>
      <c r="T27" s="174">
        <f>+Software!T27+Semis!T27+Hardware!T27</f>
        <v>9948.5086084746472</v>
      </c>
      <c r="U27" s="174">
        <f>+Software!U27+Semis!U27+Hardware!U27</f>
        <v>9990.6239487115326</v>
      </c>
      <c r="V27" s="174">
        <f>+Software!V27+Semis!V27+Hardware!V27</f>
        <v>12074.261197815711</v>
      </c>
      <c r="W27" s="175">
        <f>+Software!W27+Semis!W27+Hardware!W27</f>
        <v>46827.488754293357</v>
      </c>
      <c r="X27" s="174">
        <f>+Software!X27+Semis!X27+Hardware!X27</f>
        <v>10814.884507860163</v>
      </c>
      <c r="Y27" s="174">
        <f>+Software!Y27+Semis!Y27+Hardware!Y27</f>
        <v>10270.391324736918</v>
      </c>
      <c r="Z27" s="174"/>
      <c r="AA27" s="174"/>
      <c r="AB27" s="175"/>
      <c r="AC27" s="175"/>
      <c r="AE27" s="174">
        <f>+Software!AE27+Semis!AE27+Hardware!AE27</f>
        <v>46827.488754293357</v>
      </c>
      <c r="AF27" s="174">
        <f>+Software!AF27+Semis!AF27+Hardware!AF27</f>
        <v>48606.161740913085</v>
      </c>
      <c r="AG27" s="174">
        <f>+Software!AG27+Semis!AG27+Hardware!AG27</f>
        <v>53333.320479063739</v>
      </c>
    </row>
    <row r="28" spans="1:37" s="234" customFormat="1" ht="12.75" customHeight="1">
      <c r="A28" s="278"/>
      <c r="B28" s="458" t="s">
        <v>50</v>
      </c>
      <c r="C28" s="386">
        <f t="shared" ref="C28:Y28" si="6">+C27/C24</f>
        <v>0.29069246410545796</v>
      </c>
      <c r="D28" s="384">
        <f t="shared" si="6"/>
        <v>0.2726922496123465</v>
      </c>
      <c r="E28" s="384">
        <f t="shared" si="6"/>
        <v>0.27497527735708416</v>
      </c>
      <c r="F28" s="384">
        <f t="shared" si="6"/>
        <v>0.24626415601461557</v>
      </c>
      <c r="G28" s="384">
        <f t="shared" si="6"/>
        <v>0.23488765552728444</v>
      </c>
      <c r="H28" s="384">
        <f t="shared" si="6"/>
        <v>0.23561936579672346</v>
      </c>
      <c r="I28" s="384">
        <f t="shared" si="6"/>
        <v>0.23439342277433758</v>
      </c>
      <c r="J28" s="384">
        <f t="shared" si="6"/>
        <v>0.22343025054057025</v>
      </c>
      <c r="K28" s="384">
        <f t="shared" si="6"/>
        <v>0.23745027088167248</v>
      </c>
      <c r="L28" s="384">
        <f t="shared" si="6"/>
        <v>0.22735370782619096</v>
      </c>
      <c r="M28" s="385">
        <f t="shared" si="6"/>
        <v>0.20854225979943</v>
      </c>
      <c r="N28" s="384">
        <f t="shared" si="6"/>
        <v>0.20253110838215357</v>
      </c>
      <c r="O28" s="384">
        <f t="shared" si="6"/>
        <v>0.16785355202724284</v>
      </c>
      <c r="P28" s="384">
        <f t="shared" si="6"/>
        <v>0.19737288022256094</v>
      </c>
      <c r="Q28" s="384">
        <f t="shared" si="6"/>
        <v>0.19637372142341167</v>
      </c>
      <c r="R28" s="385">
        <f t="shared" si="6"/>
        <v>0.18967716046994848</v>
      </c>
      <c r="S28" s="384">
        <f t="shared" si="6"/>
        <v>0.12873442760003462</v>
      </c>
      <c r="T28" s="384">
        <f t="shared" si="6"/>
        <v>0.13247894947062927</v>
      </c>
      <c r="U28" s="384">
        <f t="shared" si="6"/>
        <v>0.12602376175924004</v>
      </c>
      <c r="V28" s="384">
        <f t="shared" si="6"/>
        <v>0.14021845261955806</v>
      </c>
      <c r="W28" s="385">
        <f t="shared" si="6"/>
        <v>0.14877247115164982</v>
      </c>
      <c r="X28" s="384">
        <f t="shared" si="6"/>
        <v>0.1539720987972667</v>
      </c>
      <c r="Y28" s="384">
        <f t="shared" si="6"/>
        <v>0.14461241455911283</v>
      </c>
      <c r="Z28" s="384"/>
      <c r="AA28" s="384"/>
      <c r="AB28" s="385"/>
      <c r="AC28" s="385"/>
      <c r="AE28" s="384">
        <f>INDEX(C28:AD28,1,MATCH(AE$2,$C$2:$AD$2,0))</f>
        <v>0.14877247115164982</v>
      </c>
      <c r="AF28" s="384">
        <f>+AF27/AF24</f>
        <v>0.15437063339934562</v>
      </c>
      <c r="AG28" s="384">
        <f>+AG27/AG24</f>
        <v>0.15798857549032719</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f>+Software!C30+Semis!C30+Hardware!C30</f>
        <v>619.05944033383753</v>
      </c>
      <c r="D30" s="174">
        <f>+Software!D30+Semis!D30+Hardware!D30</f>
        <v>660.23791893744487</v>
      </c>
      <c r="E30" s="174">
        <f>+Software!E30+Semis!E30+Hardware!E30</f>
        <v>499.81352219521881</v>
      </c>
      <c r="F30" s="174">
        <f>+Software!F30+Semis!F30+Hardware!F30</f>
        <v>538.99858444761162</v>
      </c>
      <c r="G30" s="174">
        <f>+Software!G30+Semis!G30+Hardware!G30</f>
        <v>436.301000237182</v>
      </c>
      <c r="H30" s="174">
        <f>+Software!H30+Semis!H30+Hardware!H30</f>
        <v>388.95371485359777</v>
      </c>
      <c r="I30" s="174">
        <f>+Software!I30+Semis!I30+Hardware!I30</f>
        <v>396.4422658837434</v>
      </c>
      <c r="J30" s="174">
        <f>+Software!J30+Semis!J30+Hardware!J30</f>
        <v>427.93009207045577</v>
      </c>
      <c r="K30" s="174">
        <f>+Software!K30+Semis!K30+Hardware!K30</f>
        <v>424.24150794047506</v>
      </c>
      <c r="L30" s="174">
        <f>+Software!L30+Semis!L30+Hardware!L30</f>
        <v>330.5071741125023</v>
      </c>
      <c r="M30" s="175">
        <f>+Software!M30+Semis!M30+Hardware!M30</f>
        <v>279.97363416365141</v>
      </c>
      <c r="N30" s="174">
        <f>+Software!N30+Semis!N30+Hardware!N30</f>
        <v>111.95233502344648</v>
      </c>
      <c r="O30" s="174">
        <f>+Software!O30+Semis!O30+Hardware!O30</f>
        <v>92.402803711653192</v>
      </c>
      <c r="P30" s="174">
        <f>+Software!P30+Semis!P30+Hardware!P30</f>
        <v>147.30502383505183</v>
      </c>
      <c r="Q30" s="174">
        <f>+Software!Q30+Semis!Q30+Hardware!Q30</f>
        <v>435.99878627020496</v>
      </c>
      <c r="R30" s="175">
        <f>+Software!R30+Semis!R30+Hardware!R30</f>
        <v>682.12505715218572</v>
      </c>
      <c r="S30" s="174">
        <f>+Software!S30+Semis!S30+Hardware!S30</f>
        <v>127.25033791069671</v>
      </c>
      <c r="T30" s="174">
        <f>+Software!T30+Semis!T30+Hardware!T30</f>
        <v>46.316656917699149</v>
      </c>
      <c r="U30" s="174">
        <f>+Software!U30+Semis!U30+Hardware!U30</f>
        <v>76.260061388536641</v>
      </c>
      <c r="V30" s="174">
        <f>+Software!V30+Semis!V30+Hardware!V30</f>
        <v>70.849684610901946</v>
      </c>
      <c r="W30" s="175">
        <f>+Software!W30+Semis!W30+Hardware!W30</f>
        <v>418.16371023730204</v>
      </c>
      <c r="X30" s="174">
        <f>+Software!X30+Semis!X30+Hardware!X30</f>
        <v>63.877380619489685</v>
      </c>
      <c r="Y30" s="174">
        <f>+Software!Y30+Semis!Y30+Hardware!Y30</f>
        <v>57.449174985228069</v>
      </c>
      <c r="Z30" s="174"/>
      <c r="AA30" s="174"/>
      <c r="AB30" s="175"/>
      <c r="AC30" s="175"/>
      <c r="AE30" s="174">
        <f>+Software!AE30+Semis!AE30+Hardware!AE30</f>
        <v>418.16371023730204</v>
      </c>
      <c r="AF30" s="174">
        <f>+Software!AF30+Semis!AF30+Hardware!AF30</f>
        <v>388.50059594534889</v>
      </c>
      <c r="AG30" s="174">
        <f>+Software!AG30+Semis!AG30+Hardware!AG30</f>
        <v>427.2413056395248</v>
      </c>
    </row>
    <row r="31" spans="1:37" s="234" customFormat="1" ht="12.75" customHeight="1">
      <c r="A31" s="278"/>
      <c r="B31" s="458" t="s">
        <v>49</v>
      </c>
      <c r="C31" s="386">
        <f t="shared" ref="C31:Y31" si="7">+C30/C24</f>
        <v>6.0093800158346989E-3</v>
      </c>
      <c r="D31" s="384">
        <f t="shared" si="7"/>
        <v>5.7162220578766227E-3</v>
      </c>
      <c r="E31" s="384">
        <f t="shared" si="7"/>
        <v>4.2505169072487321E-3</v>
      </c>
      <c r="F31" s="384">
        <f t="shared" si="7"/>
        <v>4.4261854143502043E-3</v>
      </c>
      <c r="G31" s="384">
        <f t="shared" si="7"/>
        <v>2.5405710300238993E-3</v>
      </c>
      <c r="H31" s="384">
        <f t="shared" si="7"/>
        <v>1.9448504686479064E-3</v>
      </c>
      <c r="I31" s="384">
        <f t="shared" si="7"/>
        <v>1.8562243513425365E-3</v>
      </c>
      <c r="J31" s="384">
        <f t="shared" si="7"/>
        <v>2.0175079003063477E-3</v>
      </c>
      <c r="K31" s="384">
        <f t="shared" si="7"/>
        <v>1.8284430975794037E-3</v>
      </c>
      <c r="L31" s="384">
        <f t="shared" si="7"/>
        <v>1.3716771265850803E-3</v>
      </c>
      <c r="M31" s="385">
        <f t="shared" si="7"/>
        <v>1.1500632870262558E-3</v>
      </c>
      <c r="N31" s="384">
        <f t="shared" si="7"/>
        <v>1.8306097250105464E-3</v>
      </c>
      <c r="O31" s="384">
        <f t="shared" si="7"/>
        <v>1.5327017487201458E-3</v>
      </c>
      <c r="P31" s="384">
        <f t="shared" si="7"/>
        <v>2.139068220321276E-3</v>
      </c>
      <c r="Q31" s="384">
        <f t="shared" si="7"/>
        <v>4.989626069173362E-3</v>
      </c>
      <c r="R31" s="385">
        <f t="shared" si="7"/>
        <v>2.405559844712525E-3</v>
      </c>
      <c r="S31" s="384">
        <f t="shared" si="7"/>
        <v>1.7390413501943572E-3</v>
      </c>
      <c r="T31" s="384">
        <f t="shared" si="7"/>
        <v>6.1677406060858158E-4</v>
      </c>
      <c r="U31" s="384">
        <f t="shared" si="7"/>
        <v>9.6195991937154393E-4</v>
      </c>
      <c r="V31" s="384">
        <f t="shared" si="7"/>
        <v>8.2277772378500232E-4</v>
      </c>
      <c r="W31" s="385">
        <f t="shared" si="7"/>
        <v>1.3285198538912054E-3</v>
      </c>
      <c r="X31" s="384">
        <f t="shared" si="7"/>
        <v>9.0942574120938971E-4</v>
      </c>
      <c r="Y31" s="384">
        <f t="shared" si="7"/>
        <v>8.0891405656888411E-4</v>
      </c>
      <c r="Z31" s="384"/>
      <c r="AA31" s="384"/>
      <c r="AB31" s="385"/>
      <c r="AC31" s="385"/>
      <c r="AE31" s="384">
        <f>INDEX(C31:AD31,1,MATCH(AE$2,$C$2:$AD$2,0))</f>
        <v>1.3285198538912054E-3</v>
      </c>
      <c r="AF31" s="384">
        <f>+AF30/AF24</f>
        <v>1.2338576205992795E-3</v>
      </c>
      <c r="AG31" s="384">
        <f>+AG30/AG24</f>
        <v>1.265611153821056E-3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f>+Software!C33+Semis!C33+Hardware!C33</f>
        <v>1049.1122172109062</v>
      </c>
      <c r="D33" s="174">
        <f>+Software!D33+Semis!D33+Hardware!D33</f>
        <v>1019.9614892880403</v>
      </c>
      <c r="E33" s="174">
        <f>+Software!E33+Semis!E33+Hardware!E33</f>
        <v>1412.538178429397</v>
      </c>
      <c r="F33" s="174">
        <f>+Software!F33+Semis!F33+Hardware!F33</f>
        <v>-127.71461481448452</v>
      </c>
      <c r="G33" s="174">
        <f>+Software!G33+Semis!G33+Hardware!G33</f>
        <v>-345.57358114742476</v>
      </c>
      <c r="H33" s="174">
        <f>+Software!H33+Semis!H33+Hardware!H33</f>
        <v>314.1875990328499</v>
      </c>
      <c r="I33" s="174">
        <f>+Software!I33+Semis!I33+Hardware!I33</f>
        <v>-106.94668805325102</v>
      </c>
      <c r="J33" s="174">
        <f>+Software!J33+Semis!J33+Hardware!J33</f>
        <v>349.1167165856636</v>
      </c>
      <c r="K33" s="174">
        <f>+Software!K33+Semis!K33+Hardware!K33</f>
        <v>716.11349553857372</v>
      </c>
      <c r="L33" s="174">
        <f>+Software!L33+Semis!L33+Hardware!L33</f>
        <v>455.03978836483697</v>
      </c>
      <c r="M33" s="175">
        <f>+Software!M33+Semis!M33+Hardware!M33</f>
        <v>214.45838777858381</v>
      </c>
      <c r="N33" s="174">
        <f>+Software!N33+Semis!N33+Hardware!N33</f>
        <v>43.397572254411806</v>
      </c>
      <c r="O33" s="174">
        <f>+Software!O33+Semis!O33+Hardware!O33</f>
        <v>15.528510634333553</v>
      </c>
      <c r="P33" s="174">
        <f>+Software!P33+Semis!P33+Hardware!P33</f>
        <v>29.613584556477132</v>
      </c>
      <c r="Q33" s="174">
        <f>+Software!Q33+Semis!Q33+Hardware!Q33</f>
        <v>20.960518522081347</v>
      </c>
      <c r="R33" s="175">
        <f>+Software!R33+Semis!R33+Hardware!R33</f>
        <v>126.70146768591988</v>
      </c>
      <c r="S33" s="174">
        <f>+Software!S33+Semis!S33+Hardware!S33</f>
        <v>-57.349841204552199</v>
      </c>
      <c r="T33" s="174">
        <f>+Software!T33+Semis!T33+Hardware!T33</f>
        <v>14.08581296574922</v>
      </c>
      <c r="U33" s="174">
        <f>+Software!U33+Semis!U33+Hardware!U33</f>
        <v>34.573634665909324</v>
      </c>
      <c r="V33" s="174">
        <f>+Software!V33+Semis!V33+Hardware!V33</f>
        <v>31.837194148568656</v>
      </c>
      <c r="W33" s="175">
        <f>+Software!W33+Semis!W33+Hardware!W33</f>
        <v>23.213339039882541</v>
      </c>
      <c r="X33" s="174">
        <f>+Software!X33+Semis!X33+Hardware!X33</f>
        <v>28.799099282957418</v>
      </c>
      <c r="Y33" s="174">
        <f>+Software!Y33+Semis!Y33+Hardware!Y33</f>
        <v>16.422820018683037</v>
      </c>
      <c r="Z33" s="174"/>
      <c r="AA33" s="174"/>
      <c r="AB33" s="175"/>
      <c r="AC33" s="175"/>
      <c r="AE33" s="174">
        <f>+Software!AE33+Semis!AE33+Hardware!AE33</f>
        <v>23.213339039882541</v>
      </c>
      <c r="AF33" s="174">
        <f>+Software!AF33+Semis!AF33+Hardware!AF33</f>
        <v>23.213339039882541</v>
      </c>
      <c r="AG33" s="174">
        <f>+Software!AG33+Semis!AG33+Hardware!AG33</f>
        <v>23.213339039882541</v>
      </c>
    </row>
    <row r="34" spans="1:36" ht="12.75" customHeight="1">
      <c r="M34" s="185"/>
      <c r="R34" s="185"/>
      <c r="W34" s="185"/>
      <c r="AB34" s="185"/>
      <c r="AC34" s="185"/>
    </row>
    <row r="35" spans="1:36" s="171" customFormat="1" ht="12.75" customHeight="1" thickBot="1">
      <c r="A35" s="286"/>
      <c r="B35" s="173" t="s">
        <v>48</v>
      </c>
      <c r="C35" s="170">
        <f t="shared" ref="C35:Y35" si="8">+C24-C27-C30+C33</f>
        <v>73499.741336830353</v>
      </c>
      <c r="D35" s="170">
        <f t="shared" si="8"/>
        <v>84365.58455353904</v>
      </c>
      <c r="E35" s="170">
        <f t="shared" si="8"/>
        <v>86167.5697045571</v>
      </c>
      <c r="F35" s="170">
        <f t="shared" si="8"/>
        <v>91119.444614732289</v>
      </c>
      <c r="G35" s="170">
        <f t="shared" si="8"/>
        <v>130613.49962475235</v>
      </c>
      <c r="H35" s="170">
        <f t="shared" si="8"/>
        <v>152794.92336843436</v>
      </c>
      <c r="I35" s="170">
        <f t="shared" si="8"/>
        <v>163010.68521027445</v>
      </c>
      <c r="J35" s="170">
        <f t="shared" si="8"/>
        <v>164638.04564392421</v>
      </c>
      <c r="K35" s="170">
        <f t="shared" si="8"/>
        <v>177221.22099989961</v>
      </c>
      <c r="L35" s="170">
        <f t="shared" si="8"/>
        <v>186294.54133242936</v>
      </c>
      <c r="M35" s="172">
        <f t="shared" si="8"/>
        <v>192608.49001107155</v>
      </c>
      <c r="N35" s="170">
        <f t="shared" si="8"/>
        <v>48701.264006036719</v>
      </c>
      <c r="O35" s="170">
        <f t="shared" si="8"/>
        <v>50091.180226064389</v>
      </c>
      <c r="P35" s="170">
        <f t="shared" si="8"/>
        <v>55154.508804861842</v>
      </c>
      <c r="Q35" s="170">
        <f t="shared" si="8"/>
        <v>69806.67318252135</v>
      </c>
      <c r="R35" s="172">
        <f t="shared" si="8"/>
        <v>229221.23918660067</v>
      </c>
      <c r="S35" s="170">
        <f t="shared" si="8"/>
        <v>63568.247609961967</v>
      </c>
      <c r="T35" s="170">
        <f t="shared" si="8"/>
        <v>65114.274874209827</v>
      </c>
      <c r="U35" s="170">
        <f t="shared" si="8"/>
        <v>69243.405642295504</v>
      </c>
      <c r="V35" s="170">
        <f t="shared" si="8"/>
        <v>73997.084629365796</v>
      </c>
      <c r="W35" s="172">
        <f t="shared" si="8"/>
        <v>267536.65838630759</v>
      </c>
      <c r="X35" s="170">
        <f t="shared" si="8"/>
        <v>59389.28570023254</v>
      </c>
      <c r="Y35" s="170">
        <f t="shared" si="8"/>
        <v>60708.70432053267</v>
      </c>
      <c r="Z35" s="170"/>
      <c r="AA35" s="170"/>
      <c r="AB35" s="172"/>
      <c r="AC35" s="172"/>
      <c r="AE35" s="170">
        <f>+AE24-AE27-AE30+AE33</f>
        <v>267536.65838630759</v>
      </c>
      <c r="AF35" s="170">
        <f>+AF24-AF27-AF30+AF33</f>
        <v>265895.18509295746</v>
      </c>
      <c r="AG35" s="170">
        <f>+AG24-AG27-AG30+AG33</f>
        <v>283839.72200731421</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f>+Software!C37+Semis!C37+Hardware!C37</f>
        <v>28.924768120532462</v>
      </c>
      <c r="D37" s="174">
        <f>+Software!D37+Semis!D37+Hardware!D37</f>
        <v>0</v>
      </c>
      <c r="E37" s="174">
        <f>+Software!E37+Semis!E37+Hardware!E37</f>
        <v>10.981626782593688</v>
      </c>
      <c r="F37" s="174">
        <f>+Software!F37+Semis!F37+Hardware!F37</f>
        <v>73.850122805229972</v>
      </c>
      <c r="G37" s="174">
        <f>+Software!G37+Semis!G37+Hardware!G37</f>
        <v>22.014612963705098</v>
      </c>
      <c r="H37" s="174">
        <f>+Software!H37+Semis!H37+Hardware!H37</f>
        <v>23.482237909858743</v>
      </c>
      <c r="I37" s="174">
        <f>+Software!I37+Semis!I37+Hardware!I37</f>
        <v>23.552974598785724</v>
      </c>
      <c r="J37" s="174">
        <f>+Software!J37+Semis!J37+Hardware!J37</f>
        <v>22.373798889322266</v>
      </c>
      <c r="K37" s="174">
        <f>+Software!K37+Semis!K37+Hardware!K37</f>
        <v>111.95752537112847</v>
      </c>
      <c r="L37" s="174">
        <f>+Software!L37+Semis!L37+Hardware!L37</f>
        <v>116.26110675319853</v>
      </c>
      <c r="M37" s="175">
        <f>+Software!M37+Semis!M37+Hardware!M37</f>
        <v>112.82222858328119</v>
      </c>
      <c r="N37" s="174">
        <f>+Software!N37+Semis!N37+Hardware!N37</f>
        <v>27.131099074651903</v>
      </c>
      <c r="O37" s="174">
        <f>+Software!O37+Semis!O37+Hardware!O37</f>
        <v>23.792570415088761</v>
      </c>
      <c r="P37" s="174">
        <f>+Software!P37+Semis!P37+Hardware!P37</f>
        <v>24.725206547304683</v>
      </c>
      <c r="Q37" s="174">
        <f>+Software!Q37+Semis!Q37+Hardware!Q37</f>
        <v>26.515348289188424</v>
      </c>
      <c r="R37" s="175">
        <f>+Software!R37+Semis!R37+Hardware!R37</f>
        <v>104.05531845698884</v>
      </c>
      <c r="S37" s="174">
        <f>+Software!S37+Semis!S37+Hardware!S37</f>
        <v>27.323498970753874</v>
      </c>
      <c r="T37" s="174">
        <f>+Software!T37+Semis!T37+Hardware!T37</f>
        <v>23.621027842291756</v>
      </c>
      <c r="U37" s="174">
        <f>+Software!U37+Semis!U37+Hardware!U37</f>
        <v>24.397982188374968</v>
      </c>
      <c r="V37" s="174">
        <f>+Software!V37+Semis!V37+Hardware!V37</f>
        <v>23.429586114870581</v>
      </c>
      <c r="W37" s="175">
        <f>+Software!W37+Semis!W37+Hardware!W37</f>
        <v>100.56692375356482</v>
      </c>
      <c r="X37" s="174">
        <f>+Software!X37+Semis!X37+Hardware!X37</f>
        <v>24.13039049495492</v>
      </c>
      <c r="Y37" s="174">
        <f>+Software!Y37+Semis!Y37+Hardware!Y37</f>
        <v>26.362679204368916</v>
      </c>
      <c r="Z37" s="174"/>
      <c r="AA37" s="174"/>
      <c r="AB37" s="175"/>
      <c r="AC37" s="175"/>
      <c r="AE37" s="174">
        <f>+Software!AE37+Semis!AE37+Hardware!AE37</f>
        <v>100.56692375356482</v>
      </c>
      <c r="AF37" s="174">
        <f>+Software!AF37+Semis!AF37+Hardware!AF37</f>
        <v>100.56692375356482</v>
      </c>
      <c r="AG37" s="174">
        <f>+Software!AG37+Semis!AG37+Hardware!AG37</f>
        <v>100.56692375356482</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f>+Software!C39+Semis!C39+Hardware!C39</f>
        <v>73470.816568709808</v>
      </c>
      <c r="D39" s="170">
        <f>+Software!D39+Semis!D39+Hardware!D39</f>
        <v>84365.584553539025</v>
      </c>
      <c r="E39" s="170">
        <f>+Software!E39+Semis!E39+Hardware!E39</f>
        <v>86156.588077774504</v>
      </c>
      <c r="F39" s="170">
        <f>+Software!F39+Semis!F39+Hardware!F39</f>
        <v>91045.594491927099</v>
      </c>
      <c r="G39" s="170">
        <f>+Software!G39+Semis!G39+Hardware!G39</f>
        <v>130591.4850117887</v>
      </c>
      <c r="H39" s="170">
        <f>+Software!H39+Semis!H39+Hardware!H39</f>
        <v>152771.4411305245</v>
      </c>
      <c r="I39" s="170">
        <f>+Software!I39+Semis!I39+Hardware!I39</f>
        <v>162987.1322356757</v>
      </c>
      <c r="J39" s="170">
        <f>+Software!J39+Semis!J39+Hardware!J39</f>
        <v>164615.6718450349</v>
      </c>
      <c r="K39" s="170">
        <f>+Software!K39+Semis!K39+Hardware!K39</f>
        <v>177109.2634745285</v>
      </c>
      <c r="L39" s="170">
        <f>+Software!L39+Semis!L39+Hardware!L39</f>
        <v>186178.28022567619</v>
      </c>
      <c r="M39" s="172">
        <f>+Software!M39+Semis!M39+Hardware!M39</f>
        <v>192495.66778248825</v>
      </c>
      <c r="N39" s="170">
        <f>+Software!N39+Semis!N39+Hardware!N39</f>
        <v>48674.132906962062</v>
      </c>
      <c r="O39" s="170">
        <f>+Software!O39+Semis!O39+Hardware!O39</f>
        <v>50067.387655649298</v>
      </c>
      <c r="P39" s="170">
        <f>+Software!P39+Semis!P39+Hardware!P39</f>
        <v>55129.783598314556</v>
      </c>
      <c r="Q39" s="170">
        <f>+Software!Q39+Semis!Q39+Hardware!Q39</f>
        <v>69780.157834232159</v>
      </c>
      <c r="R39" s="172">
        <f>+Software!R39+Semis!R39+Hardware!R39</f>
        <v>229117.18386814365</v>
      </c>
      <c r="S39" s="170">
        <f>+Software!S39+Semis!S39+Hardware!S39</f>
        <v>63540.924110991218</v>
      </c>
      <c r="T39" s="170">
        <f>+Software!T39+Semis!T39+Hardware!T39</f>
        <v>65090.653846367524</v>
      </c>
      <c r="U39" s="170">
        <f>+Software!U39+Semis!U39+Hardware!U39</f>
        <v>69219.007660107134</v>
      </c>
      <c r="V39" s="170">
        <f>+Software!V39+Semis!V39+Hardware!V39</f>
        <v>73973.65504325091</v>
      </c>
      <c r="W39" s="172">
        <f>+Software!W39+Semis!W39+Hardware!W39</f>
        <v>267436.09146255406</v>
      </c>
      <c r="X39" s="170">
        <f>+Software!X39+Semis!X39+Hardware!X39</f>
        <v>59365.155309737587</v>
      </c>
      <c r="Y39" s="170">
        <f>+Software!Y39+Semis!Y39+Hardware!Y39</f>
        <v>60682.341641328312</v>
      </c>
      <c r="Z39" s="170">
        <f>+Software!Z39+Semis!Z39+Hardware!Z39</f>
        <v>64898.884411587103</v>
      </c>
      <c r="AA39" s="170">
        <f>+Software!AA39+Semis!AA39+Hardware!AA39</f>
        <v>72687.549051552211</v>
      </c>
      <c r="AB39" s="172">
        <f>+Software!AB39+Semis!AB39+Hardware!AB39</f>
        <v>262510.01954736968</v>
      </c>
      <c r="AC39" s="172">
        <f>+Software!AC39+Semis!AC39+Hardware!AC39</f>
        <v>280595.85034193355</v>
      </c>
      <c r="AE39" s="170">
        <f>+Software!AE39+Semis!AE39+Hardware!AE39</f>
        <v>267436.09146255406</v>
      </c>
      <c r="AF39" s="170">
        <f>+Software!AF39+Semis!AF39+Hardware!AF39</f>
        <v>265794.61816920392</v>
      </c>
      <c r="AG39" s="170">
        <f>+Software!AG39+Semis!AG39+Hardware!AG39</f>
        <v>283739.15508356062</v>
      </c>
      <c r="AI39" s="245">
        <f>+AF39/AB39-1</f>
        <v>1.2512279064615051E-2</v>
      </c>
      <c r="AJ39" s="245">
        <f>+AG39/AC39-1</f>
        <v>1.1202249562125122E-2</v>
      </c>
    </row>
    <row r="40" spans="1:36" s="234" customFormat="1" ht="12.75" customHeight="1" thickTop="1">
      <c r="A40" s="278"/>
      <c r="B40" s="458" t="s">
        <v>47</v>
      </c>
      <c r="C40" s="386">
        <v>0.13443845469758756</v>
      </c>
      <c r="D40" s="386">
        <v>0.13637661331295609</v>
      </c>
      <c r="E40" s="386">
        <v>0.13116065787136275</v>
      </c>
      <c r="F40" s="386">
        <v>0.1471649882549127</v>
      </c>
      <c r="G40" s="386">
        <v>0.17890278928821016</v>
      </c>
      <c r="H40" s="386">
        <v>0.18223880509657556</v>
      </c>
      <c r="I40" s="386">
        <v>0.18359502387342153</v>
      </c>
      <c r="J40" s="386">
        <v>0.18012708477425626</v>
      </c>
      <c r="K40" s="386">
        <v>0.1811055483780914</v>
      </c>
      <c r="L40" s="386">
        <v>0.18382505003555333</v>
      </c>
      <c r="M40" s="459">
        <v>0.19603777325921029</v>
      </c>
      <c r="N40" s="386">
        <v>0.19554422926576781</v>
      </c>
      <c r="O40" s="386">
        <v>0.19644743512347451</v>
      </c>
      <c r="P40" s="386">
        <v>0.20611837664114929</v>
      </c>
      <c r="Q40" s="386">
        <v>0.21792690672094539</v>
      </c>
      <c r="R40" s="459">
        <v>0.21016486944305313</v>
      </c>
      <c r="S40" s="386">
        <v>0.22151929190662817</v>
      </c>
      <c r="T40" s="386">
        <v>0.2259963713044483</v>
      </c>
      <c r="U40" s="386">
        <v>0.2328314559155768</v>
      </c>
      <c r="V40" s="386">
        <v>0.22994449139365078</v>
      </c>
      <c r="W40" s="459">
        <v>0.22471579650315182</v>
      </c>
      <c r="X40" s="386">
        <v>0.20871946563755586</v>
      </c>
      <c r="Y40" s="386">
        <v>0.21118436762791867</v>
      </c>
      <c r="Z40" s="386">
        <v>0.21504556736048833</v>
      </c>
      <c r="AA40" s="386">
        <v>0.21756651726314308</v>
      </c>
      <c r="AB40" s="459">
        <v>0.21556780187712515</v>
      </c>
      <c r="AC40" s="459">
        <v>0.21699033235287182</v>
      </c>
      <c r="AE40" s="384">
        <f>INDEX(C40:AD40,1,MATCH(AE$2,$C$2:$AD$2,0))</f>
        <v>0.22471579650315182</v>
      </c>
      <c r="AF40" s="384">
        <f>+AF39/AF$3</f>
        <v>0.21797991422190413</v>
      </c>
      <c r="AG40" s="384">
        <f>+AG39/AG$3</f>
        <v>0.21847309515605851</v>
      </c>
    </row>
    <row r="41" spans="1:36">
      <c r="A41" s="168"/>
      <c r="B41" s="458" t="s">
        <v>46</v>
      </c>
      <c r="C41" s="386"/>
      <c r="D41" s="384">
        <v>0.13849329040620795</v>
      </c>
      <c r="E41" s="384">
        <v>2.1229077398247975E-2</v>
      </c>
      <c r="F41" s="384">
        <v>5.4239475571552731E-2</v>
      </c>
      <c r="G41" s="384">
        <v>0.43282766726980326</v>
      </c>
      <c r="H41" s="384">
        <v>0.16984228425562042</v>
      </c>
      <c r="I41" s="384">
        <v>6.6869115258414658E-2</v>
      </c>
      <c r="J41" s="384">
        <v>7.8904009584439549E-3</v>
      </c>
      <c r="K41" s="384">
        <v>7.068773921516236E-2</v>
      </c>
      <c r="L41" s="384">
        <v>3.2268119305235876E-2</v>
      </c>
      <c r="M41" s="385">
        <v>3.3931925620725112E-2</v>
      </c>
      <c r="N41" s="384"/>
      <c r="O41" s="384"/>
      <c r="P41" s="384"/>
      <c r="Q41" s="384"/>
      <c r="R41" s="385">
        <v>0.19024592349286529</v>
      </c>
      <c r="S41" s="384">
        <v>0.30543515243396824</v>
      </c>
      <c r="T41" s="384">
        <v>0.30006091578103455</v>
      </c>
      <c r="U41" s="384">
        <v>0.25556465384390359</v>
      </c>
      <c r="V41" s="384">
        <v>6.0095840123788546E-2</v>
      </c>
      <c r="W41" s="385">
        <v>0.16724589115263799</v>
      </c>
      <c r="X41" s="384">
        <v>-6.5717785186119926E-2</v>
      </c>
      <c r="Y41" s="384">
        <v>-6.7725732413812634E-2</v>
      </c>
      <c r="Z41" s="384">
        <v>-6.2412383455907938E-2</v>
      </c>
      <c r="AA41" s="384">
        <v>-1.7386000339536078E-2</v>
      </c>
      <c r="AB41" s="385">
        <v>-1.8419622752653519E-2</v>
      </c>
      <c r="AC41" s="385">
        <v>6.8895773295618357E-2</v>
      </c>
      <c r="AD41" s="234"/>
      <c r="AE41" s="384">
        <f>INDEX(C41:AD41,1,MATCH(AE$2,$C$2:$AD$2,0))</f>
        <v>0.16724589115263799</v>
      </c>
      <c r="AF41" s="386">
        <f>+AF39/AE39-1</f>
        <v>-6.1378151481845666E-3</v>
      </c>
      <c r="AG41" s="386">
        <f>+AG39/AF39-1</f>
        <v>6.7512792538685806E-2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f>+Software!C43+Semis!C43+Hardware!C43</f>
        <v>71608.194476450837</v>
      </c>
      <c r="D43" s="174">
        <f>+Software!D43+Semis!D43+Hardware!D43</f>
        <v>98412.052615000808</v>
      </c>
      <c r="E43" s="174">
        <f>+Software!E43+Semis!E43+Hardware!E43</f>
        <v>126078.35966411453</v>
      </c>
      <c r="F43" s="174">
        <f>+Software!F43+Semis!F43+Hardware!F43</f>
        <v>131371.83874508383</v>
      </c>
      <c r="G43" s="174">
        <f>+Software!G43+Semis!G43+Hardware!G43</f>
        <v>144495.50174495677</v>
      </c>
      <c r="H43" s="174">
        <f>+Software!H43+Semis!H43+Hardware!H43</f>
        <v>166580.96025951995</v>
      </c>
      <c r="I43" s="174">
        <f>+Software!I43+Semis!I43+Hardware!I43</f>
        <v>184378.1928931853</v>
      </c>
      <c r="J43" s="174">
        <f>+Software!J43+Semis!J43+Hardware!J43</f>
        <v>212585.05935225106</v>
      </c>
      <c r="K43" s="174">
        <f>+Software!K43+Semis!K43+Hardware!K43</f>
        <v>265995.99434926629</v>
      </c>
      <c r="L43" s="174">
        <f>+Software!L43+Semis!L43+Hardware!L43</f>
        <v>348137.32392256579</v>
      </c>
      <c r="M43" s="175">
        <f>+Software!M43+Semis!M43+Hardware!M43</f>
        <v>478129.21935889171</v>
      </c>
      <c r="N43" s="174">
        <f>+Software!N43+Semis!N43+Hardware!N43</f>
        <v>539218.40253796545</v>
      </c>
      <c r="O43" s="174">
        <f>+Software!O43+Semis!O43+Hardware!O43</f>
        <v>569892.42860302131</v>
      </c>
      <c r="P43" s="174">
        <f>+Software!P43+Semis!P43+Hardware!P43</f>
        <v>598776.60858856188</v>
      </c>
      <c r="Q43" s="174">
        <f>+Software!Q43+Semis!Q43+Hardware!Q43</f>
        <v>621002.00047552702</v>
      </c>
      <c r="R43" s="175">
        <f>+Software!R43+Semis!R43+Hardware!R43</f>
        <v>582220.02973339567</v>
      </c>
      <c r="S43" s="174">
        <f>+Software!S43+Semis!S43+Hardware!S43</f>
        <v>614513.54110663221</v>
      </c>
      <c r="T43" s="174">
        <f>+Software!T43+Semis!T43+Hardware!T43</f>
        <v>595692.24457074376</v>
      </c>
      <c r="U43" s="174">
        <f>+Software!U43+Semis!U43+Hardware!U43</f>
        <v>582983.28818564606</v>
      </c>
      <c r="V43" s="174">
        <f>+Software!V43+Semis!V43+Hardware!V43</f>
        <v>586396.6331175603</v>
      </c>
      <c r="W43" s="175">
        <f>+Software!W43+Semis!W43+Hardware!W43</f>
        <v>594761.06172934244</v>
      </c>
      <c r="X43" s="174">
        <f>+Software!X43+Semis!X43+Hardware!X43</f>
        <v>606522.76737617538</v>
      </c>
      <c r="Y43" s="174">
        <f>+Software!Y43+Semis!Y43+Hardware!Y43</f>
        <v>637673.83498550416</v>
      </c>
      <c r="Z43" s="174"/>
      <c r="AA43" s="174"/>
      <c r="AB43" s="175"/>
      <c r="AC43" s="175"/>
      <c r="AE43" s="174">
        <f>+Software!AE43+Semis!AE43+Hardware!AE43</f>
        <v>594761.06172934244</v>
      </c>
      <c r="AF43" s="174">
        <f>+Software!AF43+Semis!AF43+Hardware!AF43</f>
        <v>653245.22664546524</v>
      </c>
      <c r="AG43" s="268">
        <f>+Software!AG43+Semis!AG43+Hardware!AG43</f>
        <v>653245.22664546524</v>
      </c>
    </row>
    <row r="44" spans="1:36" ht="12.75" customHeight="1">
      <c r="B44" s="168" t="s">
        <v>40</v>
      </c>
      <c r="C44" s="174">
        <f>+Software!C44+Semis!C44+Hardware!C44</f>
        <v>169491.12909795638</v>
      </c>
      <c r="D44" s="174">
        <f>+Software!D44+Semis!D44+Hardware!D44</f>
        <v>166568.06312750146</v>
      </c>
      <c r="E44" s="174">
        <f>+Software!E44+Semis!E44+Hardware!E44</f>
        <v>177806.69986771725</v>
      </c>
      <c r="F44" s="174">
        <f>+Software!F44+Semis!F44+Hardware!F44</f>
        <v>211562.74010542498</v>
      </c>
      <c r="G44" s="174">
        <f>+Software!G44+Semis!G44+Hardware!G44</f>
        <v>250256.26786992094</v>
      </c>
      <c r="H44" s="174">
        <f>+Software!H44+Semis!H44+Hardware!H44</f>
        <v>280483.89498875081</v>
      </c>
      <c r="I44" s="174">
        <f>+Software!I44+Semis!I44+Hardware!I44</f>
        <v>299578.66628374567</v>
      </c>
      <c r="J44" s="174">
        <f>+Software!J44+Semis!J44+Hardware!J44</f>
        <v>342494.31069826055</v>
      </c>
      <c r="K44" s="174">
        <f>+Software!K44+Semis!K44+Hardware!K44</f>
        <v>369929.65309928887</v>
      </c>
      <c r="L44" s="174">
        <f>+Software!L44+Semis!L44+Hardware!L44</f>
        <v>403939.91288729047</v>
      </c>
      <c r="M44" s="175">
        <f>+Software!M44+Semis!M44+Hardware!M44</f>
        <v>469888.30658721272</v>
      </c>
      <c r="N44" s="174">
        <f>+Software!N44+Semis!N44+Hardware!N44</f>
        <v>482941.6218205851</v>
      </c>
      <c r="O44" s="174">
        <f>+Software!O44+Semis!O44+Hardware!O44</f>
        <v>509317.23736170947</v>
      </c>
      <c r="P44" s="174">
        <f>+Software!P44+Semis!P44+Hardware!P44</f>
        <v>546312.36590936431</v>
      </c>
      <c r="Q44" s="174">
        <f>+Software!Q44+Semis!Q44+Hardware!Q44</f>
        <v>566852.25528793677</v>
      </c>
      <c r="R44" s="175">
        <f>+Software!R44+Semis!R44+Hardware!R44</f>
        <v>526293.28067123471</v>
      </c>
      <c r="S44" s="174">
        <f>+Software!S44+Semis!S44+Hardware!S44</f>
        <v>560373.69694310438</v>
      </c>
      <c r="T44" s="174">
        <f>+Software!T44+Semis!T44+Hardware!T44</f>
        <v>528344.55183223297</v>
      </c>
      <c r="U44" s="174">
        <f>+Software!U44+Semis!U44+Hardware!U44</f>
        <v>485406.59277586819</v>
      </c>
      <c r="V44" s="174">
        <f>+Software!V44+Semis!V44+Hardware!V44</f>
        <v>464094.69503424433</v>
      </c>
      <c r="W44" s="175">
        <f>+Software!W44+Semis!W44+Hardware!W44</f>
        <v>509268.1029496484</v>
      </c>
      <c r="X44" s="174">
        <f>+Software!X44+Semis!X44+Hardware!X44</f>
        <v>456623.55098372523</v>
      </c>
      <c r="Y44" s="174">
        <f>+Software!Y44+Semis!Y44+Hardware!Y44</f>
        <v>482086.27330084832</v>
      </c>
      <c r="Z44" s="174"/>
      <c r="AA44" s="174"/>
      <c r="AB44" s="175"/>
      <c r="AC44" s="175"/>
      <c r="AE44" s="174">
        <f>+Software!AE44+Semis!AE44+Hardware!AE44</f>
        <v>509268.1029496484</v>
      </c>
      <c r="AF44" s="456">
        <f>+Software!AF44+Semis!AF44+Hardware!AF44</f>
        <v>508982.13899948692</v>
      </c>
      <c r="AG44" s="292">
        <f>+Software!AG44+Semis!AG44+Hardware!AG44</f>
        <v>508982.13899948692</v>
      </c>
    </row>
    <row r="45" spans="1:36" ht="12.75" customHeight="1">
      <c r="M45" s="185"/>
      <c r="R45" s="185"/>
      <c r="W45" s="185"/>
      <c r="AB45" s="185"/>
      <c r="AC45" s="185"/>
    </row>
  </sheetData>
  <mergeCells count="1">
    <mergeCell ref="AI1:AJ1"/>
  </mergeCells>
  <pageMargins left="0.7" right="0.7" top="0.75" bottom="0.75" header="0.3" footer="0.3"/>
  <pageSetup orientation="portrait" horizontalDpi="90" verticalDpi="9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87</v>
      </c>
      <c r="Z1" s="470" t="s">
        <v>63</v>
      </c>
      <c r="AA1" s="470" t="s">
        <v>63</v>
      </c>
      <c r="AB1" s="470"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225761.53135937784</v>
      </c>
      <c r="D3" s="179">
        <v>255790.49140381638</v>
      </c>
      <c r="E3" s="179">
        <v>279935.58096191438</v>
      </c>
      <c r="F3" s="179">
        <v>266607.69760458131</v>
      </c>
      <c r="G3" s="179">
        <v>297455.13141133136</v>
      </c>
      <c r="H3" s="179">
        <v>328269.35659456433</v>
      </c>
      <c r="I3" s="179">
        <v>340073.85482335661</v>
      </c>
      <c r="J3" s="179">
        <v>347481.92830955429</v>
      </c>
      <c r="K3" s="179">
        <v>364474.99480801082</v>
      </c>
      <c r="L3" s="179">
        <v>354858.63213919447</v>
      </c>
      <c r="M3" s="180">
        <v>369523.32694589935</v>
      </c>
      <c r="N3" s="179">
        <v>95508.549967758139</v>
      </c>
      <c r="O3" s="179">
        <v>103837.7313792046</v>
      </c>
      <c r="P3" s="179">
        <v>102638.49010548639</v>
      </c>
      <c r="Q3" s="179">
        <v>113664.59654147353</v>
      </c>
      <c r="R3" s="180">
        <v>415965.86266055523</v>
      </c>
      <c r="S3" s="179">
        <v>110668.26387218977</v>
      </c>
      <c r="T3" s="179">
        <v>115073.02450011668</v>
      </c>
      <c r="U3" s="179">
        <v>113056.42946506108</v>
      </c>
      <c r="V3" s="179">
        <v>122891.40983590452</v>
      </c>
      <c r="W3" s="180">
        <v>461073.4126966779</v>
      </c>
      <c r="X3" s="179">
        <v>118938.71533804516</v>
      </c>
      <c r="Y3" s="179">
        <v>123481.12429231133</v>
      </c>
      <c r="Z3" s="179">
        <v>123161.09125337171</v>
      </c>
      <c r="AA3" s="179">
        <v>133693.61094492613</v>
      </c>
      <c r="AB3" s="180">
        <v>503837.74087568599</v>
      </c>
      <c r="AC3" s="180">
        <v>548699.32103401655</v>
      </c>
      <c r="AE3" s="179">
        <f>INDEX(C3:AD3,1,MATCH(AE$2,$C$2:$AD$2,0))</f>
        <v>461073.4126966779</v>
      </c>
      <c r="AF3" s="179">
        <f>+AE3*(1+AF4)</f>
        <v>505336.460315559</v>
      </c>
      <c r="AG3" s="179">
        <f>+AF3*(1+AG4)</f>
        <v>551827.4146645905</v>
      </c>
      <c r="AI3" s="245">
        <f>+AF3/AB3-1</f>
        <v>2.9746073354255387E-3</v>
      </c>
      <c r="AJ3" s="245">
        <f>+AG3/AC3-1</f>
        <v>5.7009249158155306E-3</v>
      </c>
    </row>
    <row r="4" spans="1:37" s="234" customFormat="1" ht="12.75" customHeight="1">
      <c r="A4" s="278"/>
      <c r="B4" s="458" t="s">
        <v>60</v>
      </c>
      <c r="C4" s="386"/>
      <c r="D4" s="384">
        <v>0.13301185487015954</v>
      </c>
      <c r="E4" s="384">
        <v>9.3104747407943611E-2</v>
      </c>
      <c r="F4" s="384">
        <v>-4.7610537079766035E-2</v>
      </c>
      <c r="G4" s="384">
        <v>0.11570346274285503</v>
      </c>
      <c r="H4" s="384">
        <v>0.10359285125467199</v>
      </c>
      <c r="I4" s="384">
        <v>2.0516121834883938E-2</v>
      </c>
      <c r="J4" s="384">
        <v>2.1783719568931881E-2</v>
      </c>
      <c r="K4" s="384">
        <v>4.8903454004428859E-2</v>
      </c>
      <c r="L4" s="384">
        <v>-2.6384149271699187E-2</v>
      </c>
      <c r="M4" s="385">
        <v>4.1325456050770759E-2</v>
      </c>
      <c r="N4" s="384"/>
      <c r="O4" s="384"/>
      <c r="P4" s="384"/>
      <c r="Q4" s="384"/>
      <c r="R4" s="385">
        <v>0.12568228398056003</v>
      </c>
      <c r="S4" s="384">
        <v>0.15872624921590006</v>
      </c>
      <c r="T4" s="384">
        <v>0.10820048716089481</v>
      </c>
      <c r="U4" s="384">
        <v>0.10150129204811664</v>
      </c>
      <c r="V4" s="384">
        <v>8.1175788901554302E-2</v>
      </c>
      <c r="W4" s="385">
        <v>0.10844050939086847</v>
      </c>
      <c r="X4" s="384">
        <v>7.4731916599025228E-2</v>
      </c>
      <c r="Y4" s="384">
        <v>7.3067513682897323E-2</v>
      </c>
      <c r="Z4" s="384">
        <v>8.9377152950274041E-2</v>
      </c>
      <c r="AA4" s="384">
        <v>8.7900375815084697E-2</v>
      </c>
      <c r="AB4" s="385">
        <v>9.2749499323529827E-2</v>
      </c>
      <c r="AC4" s="385">
        <v>8.9039737436817923E-2</v>
      </c>
      <c r="AE4" s="384">
        <f>INDEX(C4:AD4,1,MATCH(AE$2,$C$2:$AD$2,0))</f>
        <v>0.10844050939086847</v>
      </c>
      <c r="AF4" s="476">
        <v>9.6000000000000002E-2</v>
      </c>
      <c r="AG4" s="476">
        <v>9.1999999999999998E-2</v>
      </c>
    </row>
    <row r="5" spans="1:37" s="187" customFormat="1" ht="12.75" customHeight="1">
      <c r="A5" s="313"/>
      <c r="B5" s="458" t="s">
        <v>93</v>
      </c>
      <c r="C5" s="384"/>
      <c r="D5" s="384"/>
      <c r="E5" s="384"/>
      <c r="F5" s="384"/>
      <c r="G5" s="384"/>
      <c r="H5" s="384"/>
      <c r="I5" s="384"/>
      <c r="J5" s="384"/>
      <c r="K5" s="384"/>
      <c r="L5" s="384"/>
      <c r="M5" s="385"/>
      <c r="N5" s="384"/>
      <c r="O5" s="384">
        <v>8.7208751617088076E-2</v>
      </c>
      <c r="P5" s="384">
        <v>-1.1549186001942879E-2</v>
      </c>
      <c r="Q5" s="384">
        <v>0.1074266235274417</v>
      </c>
      <c r="R5" s="385"/>
      <c r="S5" s="384">
        <v>-2.6361178066474422E-2</v>
      </c>
      <c r="T5" s="384">
        <v>3.9801479428772435E-2</v>
      </c>
      <c r="U5" s="384">
        <v>-1.7524481031204187E-2</v>
      </c>
      <c r="V5" s="384">
        <v>8.699178292980525E-2</v>
      </c>
      <c r="W5" s="385"/>
      <c r="X5" s="384">
        <v>-3.2164123620498253E-2</v>
      </c>
      <c r="Y5" s="384">
        <v>3.8191172162536091E-2</v>
      </c>
      <c r="Z5" s="384">
        <v>-2.5917567626128069E-3</v>
      </c>
      <c r="AA5" s="384">
        <v>8.5518239440461885E-2</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58854.146953720323</v>
      </c>
      <c r="D7" s="466">
        <f t="shared" si="1"/>
        <v>69002.879037051083</v>
      </c>
      <c r="E7" s="466">
        <f t="shared" si="1"/>
        <v>78859.824185456193</v>
      </c>
      <c r="F7" s="466">
        <f t="shared" si="1"/>
        <v>81054.71539870814</v>
      </c>
      <c r="G7" s="466">
        <f t="shared" si="1"/>
        <v>92234.985551435631</v>
      </c>
      <c r="H7" s="466">
        <f t="shared" si="1"/>
        <v>100961.23170889783</v>
      </c>
      <c r="I7" s="466">
        <f t="shared" si="1"/>
        <v>107360.07610595305</v>
      </c>
      <c r="J7" s="466">
        <f t="shared" si="1"/>
        <v>110558.51395501253</v>
      </c>
      <c r="K7" s="466">
        <f t="shared" si="1"/>
        <v>114585.57518539732</v>
      </c>
      <c r="L7" s="466">
        <f t="shared" si="1"/>
        <v>115618.84348720696</v>
      </c>
      <c r="M7" s="482">
        <f t="shared" si="1"/>
        <v>121231.08256407491</v>
      </c>
      <c r="N7" s="466">
        <f t="shared" si="1"/>
        <v>30816.401592484232</v>
      </c>
      <c r="O7" s="466">
        <f t="shared" si="1"/>
        <v>32102.723101047701</v>
      </c>
      <c r="P7" s="466">
        <f t="shared" si="1"/>
        <v>33669.005678083049</v>
      </c>
      <c r="Q7" s="466">
        <f t="shared" si="1"/>
        <v>36794.968749905536</v>
      </c>
      <c r="R7" s="482">
        <f t="shared" si="1"/>
        <v>140585.44899876308</v>
      </c>
      <c r="S7" s="466">
        <f t="shared" si="1"/>
        <v>36261.315340026784</v>
      </c>
      <c r="T7" s="466">
        <f t="shared" si="1"/>
        <v>39326.473564217071</v>
      </c>
      <c r="U7" s="466">
        <f t="shared" si="1"/>
        <v>39341.207908383229</v>
      </c>
      <c r="V7" s="466">
        <f t="shared" si="1"/>
        <v>37463.601733613978</v>
      </c>
      <c r="W7" s="482">
        <f t="shared" si="1"/>
        <v>159694.55406482753</v>
      </c>
      <c r="X7" s="466">
        <f t="shared" si="1"/>
        <v>41648.930818625493</v>
      </c>
      <c r="Y7" s="466">
        <f t="shared" si="1"/>
        <v>43262.356607603753</v>
      </c>
      <c r="Z7" s="466"/>
      <c r="AA7" s="466"/>
      <c r="AB7" s="482"/>
      <c r="AC7" s="482"/>
      <c r="AE7" s="466"/>
      <c r="AF7" s="466"/>
      <c r="AG7" s="466"/>
    </row>
    <row r="8" spans="1:37" s="234" customFormat="1" ht="12.75" customHeight="1">
      <c r="A8" s="278"/>
      <c r="B8" s="458" t="s">
        <v>58</v>
      </c>
      <c r="C8" s="386">
        <f t="shared" ref="C8:Y8" si="2">+C7/C3</f>
        <v>0.2606916537079717</v>
      </c>
      <c r="D8" s="384">
        <f t="shared" si="2"/>
        <v>0.2697632685967058</v>
      </c>
      <c r="E8" s="384">
        <f t="shared" si="2"/>
        <v>0.28170704100735655</v>
      </c>
      <c r="F8" s="384">
        <f t="shared" si="2"/>
        <v>0.30402241243208322</v>
      </c>
      <c r="G8" s="384">
        <f t="shared" si="2"/>
        <v>0.31008033081765823</v>
      </c>
      <c r="H8" s="384">
        <f t="shared" si="2"/>
        <v>0.30755606541000424</v>
      </c>
      <c r="I8" s="384">
        <f t="shared" si="2"/>
        <v>0.31569635413965808</v>
      </c>
      <c r="J8" s="384">
        <f t="shared" si="2"/>
        <v>0.31817054340886897</v>
      </c>
      <c r="K8" s="384">
        <f t="shared" si="2"/>
        <v>0.31438528518466924</v>
      </c>
      <c r="L8" s="384">
        <f t="shared" si="2"/>
        <v>0.32581662954123963</v>
      </c>
      <c r="M8" s="385">
        <f t="shared" si="2"/>
        <v>0.32807423435496386</v>
      </c>
      <c r="N8" s="384">
        <f t="shared" si="2"/>
        <v>0.32265594653973134</v>
      </c>
      <c r="O8" s="384">
        <f t="shared" si="2"/>
        <v>0.30916240825612695</v>
      </c>
      <c r="P8" s="384">
        <f t="shared" si="2"/>
        <v>0.3280348886999393</v>
      </c>
      <c r="Q8" s="384">
        <f t="shared" si="2"/>
        <v>0.32371529807418903</v>
      </c>
      <c r="R8" s="385">
        <f t="shared" si="2"/>
        <v>0.33797352527817032</v>
      </c>
      <c r="S8" s="384">
        <f t="shared" si="2"/>
        <v>0.32765775906546069</v>
      </c>
      <c r="T8" s="384">
        <f t="shared" si="2"/>
        <v>0.34175232410074696</v>
      </c>
      <c r="U8" s="384">
        <f t="shared" si="2"/>
        <v>0.34797851032913807</v>
      </c>
      <c r="V8" s="384">
        <f t="shared" si="2"/>
        <v>0.3048512648983252</v>
      </c>
      <c r="W8" s="385">
        <f t="shared" si="2"/>
        <v>0.34635385530218005</v>
      </c>
      <c r="X8" s="384">
        <f t="shared" si="2"/>
        <v>0.35017135253438514</v>
      </c>
      <c r="Y8" s="384">
        <f t="shared" si="2"/>
        <v>0.35035603097677276</v>
      </c>
      <c r="Z8" s="384"/>
      <c r="AA8" s="384"/>
      <c r="AB8" s="385"/>
      <c r="AC8" s="385"/>
      <c r="AE8" s="384"/>
      <c r="AF8" s="384"/>
      <c r="AG8" s="384"/>
    </row>
    <row r="9" spans="1:37" s="187" customFormat="1" ht="12.75" customHeight="1">
      <c r="A9" s="313"/>
      <c r="B9" s="465" t="s">
        <v>56</v>
      </c>
      <c r="C9" s="384"/>
      <c r="D9" s="384">
        <f t="shared" ref="D9:M9" si="3">+(D7-C7)/(D$3-C$3)</f>
        <v>0.33796482023726748</v>
      </c>
      <c r="E9" s="384">
        <f t="shared" si="3"/>
        <v>0.40823808603763068</v>
      </c>
      <c r="F9" s="384">
        <f t="shared" si="3"/>
        <v>-0.16468415534596539</v>
      </c>
      <c r="G9" s="384">
        <f t="shared" si="3"/>
        <v>0.36243760900075322</v>
      </c>
      <c r="H9" s="384">
        <f t="shared" si="3"/>
        <v>0.2831888877806486</v>
      </c>
      <c r="I9" s="384">
        <f t="shared" si="3"/>
        <v>0.54206830930329908</v>
      </c>
      <c r="J9" s="384">
        <f t="shared" si="3"/>
        <v>0.43175028636239066</v>
      </c>
      <c r="K9" s="384">
        <f t="shared" si="3"/>
        <v>0.23698260880404168</v>
      </c>
      <c r="L9" s="384">
        <f t="shared" si="3"/>
        <v>-0.10744897394108216</v>
      </c>
      <c r="M9" s="385">
        <f t="shared" si="3"/>
        <v>0.38270411698591655</v>
      </c>
      <c r="N9" s="384"/>
      <c r="O9" s="384"/>
      <c r="P9" s="384"/>
      <c r="Q9" s="384"/>
      <c r="R9" s="385">
        <f t="shared" ref="R9:Y9" si="4">+(R7-M7)/(R$3-M$3)</f>
        <v>0.41673793510332618</v>
      </c>
      <c r="S9" s="384">
        <f t="shared" si="4"/>
        <v>0.35916995412102365</v>
      </c>
      <c r="T9" s="384">
        <f t="shared" si="4"/>
        <v>0.64295166894434808</v>
      </c>
      <c r="U9" s="384">
        <f t="shared" si="4"/>
        <v>0.54446489219454841</v>
      </c>
      <c r="V9" s="384">
        <f t="shared" si="4"/>
        <v>7.2466296040910108E-2</v>
      </c>
      <c r="W9" s="385">
        <f t="shared" si="4"/>
        <v>0.42363429294567428</v>
      </c>
      <c r="X9" s="384">
        <f t="shared" si="4"/>
        <v>0.65142942931731218</v>
      </c>
      <c r="Y9" s="384">
        <f t="shared" si="4"/>
        <v>0.46810612869276508</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11038.078742630933</v>
      </c>
      <c r="D11" s="174">
        <v>12750.326935472141</v>
      </c>
      <c r="E11" s="174">
        <v>14426.445279352909</v>
      </c>
      <c r="F11" s="174">
        <v>14480.81437641632</v>
      </c>
      <c r="G11" s="174">
        <v>14972.278770138573</v>
      </c>
      <c r="H11" s="174">
        <v>15572.520094424432</v>
      </c>
      <c r="I11" s="174">
        <v>16685.944992339941</v>
      </c>
      <c r="J11" s="174">
        <v>17820.359882114997</v>
      </c>
      <c r="K11" s="174">
        <v>19782.94232373665</v>
      </c>
      <c r="L11" s="174">
        <v>19689.520790702878</v>
      </c>
      <c r="M11" s="175">
        <v>22634.345446546937</v>
      </c>
      <c r="N11" s="174">
        <v>6504.582148430577</v>
      </c>
      <c r="O11" s="174">
        <v>6807.4388868962278</v>
      </c>
      <c r="P11" s="174">
        <v>7230.3460275475354</v>
      </c>
      <c r="Q11" s="174">
        <v>7245.8523769175072</v>
      </c>
      <c r="R11" s="175">
        <v>27812.168519048308</v>
      </c>
      <c r="S11" s="174">
        <v>7464.4468399135794</v>
      </c>
      <c r="T11" s="174">
        <v>7302.6046796575265</v>
      </c>
      <c r="U11" s="174">
        <v>7790.2922412568305</v>
      </c>
      <c r="V11" s="174">
        <v>8168.3866204040751</v>
      </c>
      <c r="W11" s="175">
        <v>30721.905505648228</v>
      </c>
      <c r="X11" s="174">
        <v>8722.9686763040627</v>
      </c>
      <c r="Y11" s="174">
        <v>8584.8954088363243</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47816.06821108939</v>
      </c>
      <c r="D13" s="176">
        <v>56252.552101578942</v>
      </c>
      <c r="E13" s="176">
        <v>64433.378906103288</v>
      </c>
      <c r="F13" s="176">
        <v>66573.901022291815</v>
      </c>
      <c r="G13" s="176">
        <v>77262.706781297064</v>
      </c>
      <c r="H13" s="176">
        <v>85388.711614473403</v>
      </c>
      <c r="I13" s="176">
        <v>90674.131113613112</v>
      </c>
      <c r="J13" s="176">
        <v>92738.154072897538</v>
      </c>
      <c r="K13" s="176">
        <v>94802.632861660662</v>
      </c>
      <c r="L13" s="176">
        <v>95929.322696504081</v>
      </c>
      <c r="M13" s="177">
        <v>98596.73711752797</v>
      </c>
      <c r="N13" s="176">
        <v>24311.819444053654</v>
      </c>
      <c r="O13" s="176">
        <v>25295.284214151474</v>
      </c>
      <c r="P13" s="176">
        <v>26438.659650535516</v>
      </c>
      <c r="Q13" s="176">
        <v>29549.116372988032</v>
      </c>
      <c r="R13" s="177">
        <v>112773.28047971478</v>
      </c>
      <c r="S13" s="176">
        <v>28796.868500113207</v>
      </c>
      <c r="T13" s="176">
        <v>32023.868884559542</v>
      </c>
      <c r="U13" s="176">
        <v>31550.915667126395</v>
      </c>
      <c r="V13" s="176">
        <v>29295.215113209902</v>
      </c>
      <c r="W13" s="177">
        <v>128972.6485591793</v>
      </c>
      <c r="X13" s="176">
        <v>32925.962142321427</v>
      </c>
      <c r="Y13" s="176">
        <v>34677.461198767429</v>
      </c>
      <c r="Z13" s="176">
        <v>34584.893250132605</v>
      </c>
      <c r="AA13" s="176">
        <v>39123.150957021033</v>
      </c>
      <c r="AB13" s="177">
        <v>142752.74537008742</v>
      </c>
      <c r="AC13" s="177">
        <v>162834.79514534175</v>
      </c>
      <c r="AE13" s="176">
        <f>INDEX(C13:AD13,1,MATCH(AE$2,$C$2:$AD$2,0))</f>
        <v>128972.6485591793</v>
      </c>
      <c r="AF13" s="481">
        <f>+AF3*AF14</f>
        <v>144020.89118993431</v>
      </c>
      <c r="AG13" s="481">
        <f>+AG3*AG14</f>
        <v>163340.91474071878</v>
      </c>
      <c r="AI13" s="245">
        <f>+AF13/AB13-1</f>
        <v>8.8835126537092357E-3</v>
      </c>
      <c r="AJ13" s="245">
        <f>+AG13/AC13-1</f>
        <v>3.1081784143571767E-3</v>
      </c>
    </row>
    <row r="14" spans="1:37" s="234" customFormat="1" ht="12.75" customHeight="1">
      <c r="A14" s="278"/>
      <c r="B14" s="458" t="s">
        <v>57</v>
      </c>
      <c r="C14" s="386">
        <v>0.21563020040463238</v>
      </c>
      <c r="D14" s="386">
        <v>0.22002525626177305</v>
      </c>
      <c r="E14" s="386">
        <v>0.23058576489032598</v>
      </c>
      <c r="F14" s="386">
        <v>0.25002842710739814</v>
      </c>
      <c r="G14" s="386">
        <v>0.25974575195495786</v>
      </c>
      <c r="H14" s="386">
        <v>0.26011782671489025</v>
      </c>
      <c r="I14" s="386">
        <v>0.27066567834567368</v>
      </c>
      <c r="J14" s="386">
        <v>0.27163449193032918</v>
      </c>
      <c r="K14" s="386">
        <v>0.26010737145794727</v>
      </c>
      <c r="L14" s="386">
        <v>0.27033109528212207</v>
      </c>
      <c r="M14" s="459">
        <v>0.26682141539595733</v>
      </c>
      <c r="N14" s="386">
        <v>0.25455123601249163</v>
      </c>
      <c r="O14" s="386">
        <v>0.24360397591676694</v>
      </c>
      <c r="P14" s="386">
        <v>0.25759010701894841</v>
      </c>
      <c r="Q14" s="386">
        <v>0.2599676352364147</v>
      </c>
      <c r="R14" s="459">
        <v>0.27111186422464262</v>
      </c>
      <c r="S14" s="386">
        <v>0.26020891168375576</v>
      </c>
      <c r="T14" s="386">
        <v>0.27829171105628731</v>
      </c>
      <c r="U14" s="386">
        <v>0.27907228112910537</v>
      </c>
      <c r="V14" s="386">
        <v>0.28967474260216702</v>
      </c>
      <c r="W14" s="459">
        <v>0.27972258865428301</v>
      </c>
      <c r="X14" s="386">
        <v>0.27683132484439515</v>
      </c>
      <c r="Y14" s="386">
        <v>0.28083208180609881</v>
      </c>
      <c r="Z14" s="386">
        <v>0.28081022097297953</v>
      </c>
      <c r="AA14" s="386">
        <v>0.29263291402262642</v>
      </c>
      <c r="AB14" s="459">
        <v>0.28333079042863801</v>
      </c>
      <c r="AC14" s="459">
        <f>+AC13/AC3</f>
        <v>0.29676507497490928</v>
      </c>
      <c r="AE14" s="386">
        <f>INDEX(C14:AD14,1,MATCH(AE$2,$C$2:$AD$2,0))</f>
        <v>0.27972258865428301</v>
      </c>
      <c r="AF14" s="476">
        <v>0.28499999999999998</v>
      </c>
      <c r="AG14" s="476">
        <v>0.29599999999999999</v>
      </c>
    </row>
    <row r="15" spans="1:37" s="187" customFormat="1" ht="12.75" customHeight="1">
      <c r="A15" s="313"/>
      <c r="B15" s="458" t="s">
        <v>56</v>
      </c>
      <c r="C15" s="384"/>
      <c r="D15" s="384">
        <f t="shared" ref="D15:M15" si="5">+(D13-C13)/(D$3-C$3)</f>
        <v>0.28094492376708247</v>
      </c>
      <c r="E15" s="384">
        <f t="shared" si="5"/>
        <v>0.33881948479998847</v>
      </c>
      <c r="F15" s="384">
        <f t="shared" si="5"/>
        <v>-0.16060480563935908</v>
      </c>
      <c r="G15" s="384">
        <f t="shared" si="5"/>
        <v>0.34650550920920753</v>
      </c>
      <c r="H15" s="384">
        <f t="shared" si="5"/>
        <v>0.26370952976607576</v>
      </c>
      <c r="I15" s="384">
        <f t="shared" si="5"/>
        <v>0.44774622323616231</v>
      </c>
      <c r="J15" s="384">
        <f t="shared" si="5"/>
        <v>0.27861804599130952</v>
      </c>
      <c r="K15" s="384">
        <f t="shared" si="5"/>
        <v>0.12148947860297263</v>
      </c>
      <c r="L15" s="384">
        <f t="shared" si="5"/>
        <v>-0.11716382520565853</v>
      </c>
      <c r="M15" s="385">
        <f t="shared" si="5"/>
        <v>0.18189361975704488</v>
      </c>
      <c r="N15" s="384"/>
      <c r="O15" s="384"/>
      <c r="P15" s="384"/>
      <c r="Q15" s="384"/>
      <c r="R15" s="385">
        <f t="shared" ref="R15:AB15" si="6">+(R13-M13)/(R$3-M$3)</f>
        <v>0.30524912440801805</v>
      </c>
      <c r="S15" s="384">
        <f t="shared" si="6"/>
        <v>0.29585314632807436</v>
      </c>
      <c r="T15" s="384">
        <f t="shared" si="6"/>
        <v>0.59887931698766816</v>
      </c>
      <c r="U15" s="384">
        <f t="shared" si="6"/>
        <v>0.4907166225624473</v>
      </c>
      <c r="V15" s="384">
        <f t="shared" si="6"/>
        <v>-2.7517762815399763E-2</v>
      </c>
      <c r="W15" s="385">
        <f t="shared" si="6"/>
        <v>0.35912764196884711</v>
      </c>
      <c r="X15" s="384">
        <f t="shared" si="6"/>
        <v>0.49925855429479332</v>
      </c>
      <c r="Y15" s="384">
        <f t="shared" si="6"/>
        <v>0.31559952662208524</v>
      </c>
      <c r="Z15" s="384">
        <f t="shared" si="6"/>
        <v>0.30025523333358933</v>
      </c>
      <c r="AA15" s="384">
        <f t="shared" si="6"/>
        <v>0.9098086347978831</v>
      </c>
      <c r="AB15" s="385">
        <f t="shared" si="6"/>
        <v>0.32223344543671351</v>
      </c>
      <c r="AC15" s="385">
        <f>+(AC13-AB13)/(AC$3-AB$3)</f>
        <v>0.44764472638677666</v>
      </c>
      <c r="AD15" s="311"/>
      <c r="AE15" s="384">
        <f>INDEX(C15:AD15,1,MATCH(AE$2,$C$2:$AD$2,0))</f>
        <v>0.35912764196884711</v>
      </c>
      <c r="AF15" s="384">
        <f>+(AF13-AE13)/(AF$3-AE$3)</f>
        <v>0.33997303485121844</v>
      </c>
      <c r="AG15" s="384">
        <f>+(AG13-AF13)/(AG$3-AF$3)</f>
        <v>0.41556521739130425</v>
      </c>
      <c r="AH15" s="311"/>
      <c r="AI15" s="311"/>
      <c r="AJ15" s="311"/>
      <c r="AK15" s="311"/>
    </row>
    <row r="16" spans="1:37" ht="12.75" customHeight="1">
      <c r="M16" s="185"/>
      <c r="R16" s="185"/>
      <c r="W16" s="185"/>
      <c r="AB16" s="185"/>
      <c r="AC16" s="185"/>
    </row>
    <row r="17" spans="1:37" ht="12.75" customHeight="1">
      <c r="A17" s="286"/>
      <c r="B17" s="168" t="s">
        <v>35</v>
      </c>
      <c r="C17" s="174">
        <v>1284.2210036483675</v>
      </c>
      <c r="D17" s="174">
        <v>1964.745719269991</v>
      </c>
      <c r="E17" s="174">
        <v>2390.9207667406567</v>
      </c>
      <c r="F17" s="174">
        <v>2183.1552940593442</v>
      </c>
      <c r="G17" s="174">
        <v>2689.000656686655</v>
      </c>
      <c r="H17" s="174">
        <v>3114.0677724199677</v>
      </c>
      <c r="I17" s="174">
        <v>2996.3887683893158</v>
      </c>
      <c r="J17" s="174">
        <v>3015.7624624782975</v>
      </c>
      <c r="K17" s="174">
        <v>3445.4167962834549</v>
      </c>
      <c r="L17" s="174">
        <v>4239.0637872973302</v>
      </c>
      <c r="M17" s="175">
        <v>6242.4055624009907</v>
      </c>
      <c r="N17" s="174">
        <v>1837.9487645618478</v>
      </c>
      <c r="O17" s="174">
        <v>2019.8702315793114</v>
      </c>
      <c r="P17" s="174">
        <v>2020.7496297454113</v>
      </c>
      <c r="Q17" s="174">
        <v>2047.2165470824666</v>
      </c>
      <c r="R17" s="175">
        <v>7953.2236783216549</v>
      </c>
      <c r="S17" s="174">
        <v>2123.9850835572911</v>
      </c>
      <c r="T17" s="174">
        <v>2123.7800270064445</v>
      </c>
      <c r="U17" s="174">
        <v>2166.0104311605292</v>
      </c>
      <c r="V17" s="174">
        <v>2208.9120991659142</v>
      </c>
      <c r="W17" s="175">
        <v>8675.0639832386987</v>
      </c>
      <c r="X17" s="174">
        <v>2243.1163197645969</v>
      </c>
      <c r="Y17" s="174">
        <v>2336.6904461389486</v>
      </c>
      <c r="Z17" s="174"/>
      <c r="AA17" s="174"/>
      <c r="AB17" s="175"/>
      <c r="AC17" s="175"/>
      <c r="AE17" s="174">
        <f>INDEX(C17:AD17,1,MATCH(AE$2,$C$2:$AD$2,0))</f>
        <v>8675.0639832386987</v>
      </c>
      <c r="AF17" s="174">
        <f>+AF43*AF18</f>
        <v>10353.814928319451</v>
      </c>
      <c r="AG17" s="174">
        <f>+AG43*AG18</f>
        <v>10353.814928319451</v>
      </c>
    </row>
    <row r="18" spans="1:37" s="187" customFormat="1" ht="12.75" customHeight="1">
      <c r="A18" s="313"/>
      <c r="B18" s="458" t="s">
        <v>55</v>
      </c>
      <c r="C18" s="384">
        <v>3.6142165391404073E-2</v>
      </c>
      <c r="D18" s="384">
        <v>3.7836481075603202E-2</v>
      </c>
      <c r="E18" s="384">
        <v>3.6307745682381085E-2</v>
      </c>
      <c r="F18" s="384">
        <v>3.5712333341140039E-2</v>
      </c>
      <c r="G18" s="384">
        <v>4.022917627742234E-2</v>
      </c>
      <c r="H18" s="384">
        <v>3.8303081079317555E-2</v>
      </c>
      <c r="I18" s="384">
        <v>3.5546063463680326E-2</v>
      </c>
      <c r="J18" s="384">
        <v>3.0403404806826489E-2</v>
      </c>
      <c r="K18" s="384">
        <v>2.7239355785437944E-2</v>
      </c>
      <c r="L18" s="384">
        <v>2.7899380145654344E-2</v>
      </c>
      <c r="M18" s="385">
        <v>2.8837837572869153E-2</v>
      </c>
      <c r="N18" s="384">
        <v>2.8782813565780812E-2</v>
      </c>
      <c r="O18" s="384">
        <v>3.0787886885116394E-2</v>
      </c>
      <c r="P18" s="384">
        <v>2.9730705008029368E-2</v>
      </c>
      <c r="Q18" s="384">
        <v>2.8865289556805781E-2</v>
      </c>
      <c r="R18" s="385">
        <v>2.9632227015028965E-2</v>
      </c>
      <c r="S18" s="384">
        <v>2.9867771526136823E-2</v>
      </c>
      <c r="T18" s="384">
        <v>3.0735504894568267E-2</v>
      </c>
      <c r="U18" s="384">
        <v>3.1237442108904823E-2</v>
      </c>
      <c r="V18" s="384">
        <v>3.1791009300049418E-2</v>
      </c>
      <c r="W18" s="385">
        <v>3.109028090202319E-2</v>
      </c>
      <c r="X18" s="384">
        <v>3.1262158123534341E-2</v>
      </c>
      <c r="Y18" s="384">
        <v>2.9562064582694565E-2</v>
      </c>
      <c r="Z18" s="384"/>
      <c r="AA18" s="384"/>
      <c r="AB18" s="385"/>
      <c r="AC18" s="385"/>
      <c r="AD18" s="311"/>
      <c r="AE18" s="384">
        <f>+AE17/AE43</f>
        <v>3.109028090202319E-2</v>
      </c>
      <c r="AF18" s="476">
        <v>3.1E-2</v>
      </c>
      <c r="AG18" s="476">
        <v>3.1E-2</v>
      </c>
      <c r="AH18" s="311"/>
      <c r="AI18" s="311"/>
      <c r="AJ18" s="311"/>
      <c r="AK18" s="311"/>
    </row>
    <row r="19" spans="1:37" ht="12.75" customHeight="1">
      <c r="A19" s="286"/>
      <c r="B19" s="168" t="s">
        <v>34</v>
      </c>
      <c r="C19" s="174">
        <v>2438.6834378764747</v>
      </c>
      <c r="D19" s="174">
        <v>2731.5351594901326</v>
      </c>
      <c r="E19" s="174">
        <v>2153.9145491620525</v>
      </c>
      <c r="F19" s="174">
        <v>1088.7546133430455</v>
      </c>
      <c r="G19" s="174">
        <v>1381.8586128998645</v>
      </c>
      <c r="H19" s="174">
        <v>1451.6337730197579</v>
      </c>
      <c r="I19" s="174">
        <v>1328.8273564448448</v>
      </c>
      <c r="J19" s="174">
        <v>1234.808411452914</v>
      </c>
      <c r="K19" s="174">
        <v>1493.1231533339796</v>
      </c>
      <c r="L19" s="174">
        <v>1492.9778181865879</v>
      </c>
      <c r="M19" s="175">
        <v>2227.4254598265175</v>
      </c>
      <c r="N19" s="174">
        <v>667.49068533035677</v>
      </c>
      <c r="O19" s="174">
        <v>735.746957953025</v>
      </c>
      <c r="P19" s="174">
        <v>847.73544934113227</v>
      </c>
      <c r="Q19" s="174">
        <v>945.03722796576096</v>
      </c>
      <c r="R19" s="175">
        <v>3254.2912391025152</v>
      </c>
      <c r="S19" s="174">
        <v>1060.981316391249</v>
      </c>
      <c r="T19" s="174">
        <v>1148.818368963053</v>
      </c>
      <c r="U19" s="174">
        <v>1300.2281744719287</v>
      </c>
      <c r="V19" s="174">
        <v>1285.4797725993092</v>
      </c>
      <c r="W19" s="175">
        <v>4852.6933873723065</v>
      </c>
      <c r="X19" s="174">
        <v>1214.6498791226547</v>
      </c>
      <c r="Y19" s="174">
        <v>1322.760381692847</v>
      </c>
      <c r="Z19" s="174"/>
      <c r="AA19" s="174"/>
      <c r="AB19" s="175"/>
      <c r="AC19" s="175"/>
      <c r="AE19" s="174">
        <f>INDEX(C19:AD19,1,MATCH(AE$2,$C$2:$AD$2,0))</f>
        <v>4852.6933873723065</v>
      </c>
      <c r="AF19" s="174">
        <f>+AF20*AF44</f>
        <v>5758.5575561162686</v>
      </c>
      <c r="AG19" s="174">
        <f>+AG20*AG44</f>
        <v>5758.5575561162686</v>
      </c>
    </row>
    <row r="20" spans="1:37" s="187" customFormat="1" ht="12.75" customHeight="1">
      <c r="A20" s="313"/>
      <c r="B20" s="458" t="s">
        <v>54</v>
      </c>
      <c r="C20" s="384">
        <v>4.3289153652053963E-2</v>
      </c>
      <c r="D20" s="384">
        <v>4.5730536974579065E-2</v>
      </c>
      <c r="E20" s="384">
        <v>3.3974467866566035E-2</v>
      </c>
      <c r="F20" s="384">
        <v>1.4247367322131808E-2</v>
      </c>
      <c r="G20" s="384">
        <v>1.4266147037657266E-2</v>
      </c>
      <c r="H20" s="384">
        <v>1.2603539079046275E-2</v>
      </c>
      <c r="I20" s="384">
        <v>1.0123256673324373E-2</v>
      </c>
      <c r="J20" s="384">
        <v>8.1231560430943262E-3</v>
      </c>
      <c r="K20" s="384">
        <v>8.66268539088603E-3</v>
      </c>
      <c r="L20" s="384">
        <v>7.7455075145971631E-3</v>
      </c>
      <c r="M20" s="385">
        <v>9.6401038313267441E-3</v>
      </c>
      <c r="N20" s="384">
        <v>1.1339864486063814E-2</v>
      </c>
      <c r="O20" s="384">
        <v>1.2088224193830328E-2</v>
      </c>
      <c r="P20" s="384">
        <v>1.3269202796696144E-2</v>
      </c>
      <c r="Q20" s="384">
        <v>1.4080279236080054E-2</v>
      </c>
      <c r="R20" s="385">
        <v>1.2977925373044383E-2</v>
      </c>
      <c r="S20" s="384">
        <v>1.5736215428322996E-2</v>
      </c>
      <c r="T20" s="384">
        <v>1.7518171919721999E-2</v>
      </c>
      <c r="U20" s="384">
        <v>1.9858230792545239E-2</v>
      </c>
      <c r="V20" s="384">
        <v>2.026993365418733E-2</v>
      </c>
      <c r="W20" s="385">
        <v>1.8538636651339011E-2</v>
      </c>
      <c r="X20" s="384">
        <v>1.9715405950308275E-2</v>
      </c>
      <c r="Y20" s="384">
        <v>1.9668462416059011E-2</v>
      </c>
      <c r="Z20" s="384"/>
      <c r="AA20" s="384"/>
      <c r="AB20" s="385"/>
      <c r="AC20" s="385"/>
      <c r="AD20" s="311"/>
      <c r="AE20" s="384">
        <f>+AE19/AE44</f>
        <v>1.8538636651339011E-2</v>
      </c>
      <c r="AF20" s="476">
        <v>0.02</v>
      </c>
      <c r="AG20" s="476">
        <f>+AF20</f>
        <v>0.02</v>
      </c>
      <c r="AH20" s="311"/>
      <c r="AI20" s="311"/>
      <c r="AJ20" s="311"/>
      <c r="AK20" s="311"/>
    </row>
    <row r="21" spans="1:37" ht="12.75" customHeight="1">
      <c r="C21" s="464"/>
      <c r="D21" s="464"/>
      <c r="E21" s="464"/>
      <c r="F21" s="464"/>
      <c r="G21" s="464"/>
      <c r="H21" s="464"/>
      <c r="I21" s="464"/>
      <c r="J21" s="464"/>
      <c r="K21" s="464"/>
      <c r="L21" s="464"/>
      <c r="M21" s="463"/>
      <c r="N21" s="464"/>
      <c r="O21" s="464"/>
      <c r="P21" s="464"/>
      <c r="Q21" s="464"/>
      <c r="R21" s="463"/>
      <c r="S21" s="464"/>
      <c r="T21" s="464"/>
      <c r="U21" s="464"/>
      <c r="V21" s="464"/>
      <c r="W21" s="463"/>
      <c r="X21" s="464"/>
      <c r="Y21" s="464"/>
      <c r="Z21" s="464"/>
      <c r="AA21" s="464"/>
      <c r="AB21" s="463"/>
      <c r="AC21" s="463"/>
      <c r="AE21" s="174"/>
      <c r="AF21" s="174"/>
      <c r="AG21" s="174"/>
    </row>
    <row r="22" spans="1:37" ht="12.75" customHeight="1">
      <c r="B22" s="168" t="s">
        <v>53</v>
      </c>
      <c r="C22" s="479">
        <f t="shared" ref="C22:Y22" si="7">+C24-(C13-C17+C19)</f>
        <v>1526.5187331104462</v>
      </c>
      <c r="D22" s="479">
        <f t="shared" si="7"/>
        <v>1228.797932829737</v>
      </c>
      <c r="E22" s="479">
        <f t="shared" si="7"/>
        <v>-250.54663744600839</v>
      </c>
      <c r="F22" s="479">
        <f t="shared" si="7"/>
        <v>1477.2648960312872</v>
      </c>
      <c r="G22" s="479">
        <f t="shared" si="7"/>
        <v>683.80586410942487</v>
      </c>
      <c r="H22" s="479">
        <f t="shared" si="7"/>
        <v>1523.5671825105383</v>
      </c>
      <c r="I22" s="479">
        <f t="shared" si="7"/>
        <v>1887.2707364790549</v>
      </c>
      <c r="J22" s="479">
        <f t="shared" si="7"/>
        <v>1026.0774685628712</v>
      </c>
      <c r="K22" s="479">
        <f t="shared" si="7"/>
        <v>1839.6057505185745</v>
      </c>
      <c r="L22" s="479">
        <f t="shared" si="7"/>
        <v>1197.7680718086776</v>
      </c>
      <c r="M22" s="480">
        <f t="shared" si="7"/>
        <v>1843.6514437082515</v>
      </c>
      <c r="N22" s="479">
        <f t="shared" si="7"/>
        <v>404.89331847021822</v>
      </c>
      <c r="O22" s="479">
        <f t="shared" si="7"/>
        <v>234.69735126800151</v>
      </c>
      <c r="P22" s="479">
        <f t="shared" si="7"/>
        <v>593.84156839504067</v>
      </c>
      <c r="Q22" s="479">
        <f t="shared" si="7"/>
        <v>699.83186541276154</v>
      </c>
      <c r="R22" s="480">
        <f t="shared" si="7"/>
        <v>2339.6123136886163</v>
      </c>
      <c r="S22" s="479">
        <f t="shared" si="7"/>
        <v>412.20608012947559</v>
      </c>
      <c r="T22" s="479">
        <f t="shared" si="7"/>
        <v>-390.92732696758321</v>
      </c>
      <c r="U22" s="479">
        <f t="shared" si="7"/>
        <v>-514.12616296781198</v>
      </c>
      <c r="V22" s="479">
        <f t="shared" si="7"/>
        <v>4846.1133954002617</v>
      </c>
      <c r="W22" s="480">
        <f t="shared" si="7"/>
        <v>1209.3745990731404</v>
      </c>
      <c r="X22" s="479">
        <f t="shared" si="7"/>
        <v>228.61108586371847</v>
      </c>
      <c r="Y22" s="479">
        <f t="shared" si="7"/>
        <v>1015.4591642799132</v>
      </c>
      <c r="Z22" s="479"/>
      <c r="AA22" s="479"/>
      <c r="AB22" s="480"/>
      <c r="AC22" s="480"/>
      <c r="AE22" s="479">
        <f>INDEX(C22:AD22,1,MATCH(AE$2,$C$2:$AD$2,0))</f>
        <v>1209.3745990731404</v>
      </c>
      <c r="AF22" s="475">
        <f>+SUM(X22:Y22)*2</f>
        <v>2488.1405002872634</v>
      </c>
      <c r="AG22" s="475"/>
    </row>
    <row r="23" spans="1:37" ht="12.75" customHeight="1">
      <c r="M23" s="185"/>
      <c r="R23" s="185"/>
      <c r="W23" s="185"/>
      <c r="AB23" s="185"/>
      <c r="AC23" s="185"/>
    </row>
    <row r="24" spans="1:37" s="171" customFormat="1" ht="12.75" customHeight="1">
      <c r="A24" s="286"/>
      <c r="B24" s="178" t="s">
        <v>33</v>
      </c>
      <c r="C24" s="176">
        <v>50497.049378427946</v>
      </c>
      <c r="D24" s="176">
        <v>58248.139474628821</v>
      </c>
      <c r="E24" s="176">
        <v>63945.826051078671</v>
      </c>
      <c r="F24" s="176">
        <v>66956.7652376068</v>
      </c>
      <c r="G24" s="176">
        <v>76639.370601619696</v>
      </c>
      <c r="H24" s="176">
        <v>85249.844797583733</v>
      </c>
      <c r="I24" s="176">
        <v>90893.840438147701</v>
      </c>
      <c r="J24" s="176">
        <v>91983.277490435037</v>
      </c>
      <c r="K24" s="176">
        <v>94689.944969229749</v>
      </c>
      <c r="L24" s="176">
        <v>94381.004799202012</v>
      </c>
      <c r="M24" s="177">
        <v>96425.408458661739</v>
      </c>
      <c r="N24" s="176">
        <v>23546.254683292384</v>
      </c>
      <c r="O24" s="176">
        <v>24245.858291793189</v>
      </c>
      <c r="P24" s="176">
        <v>25859.487038526277</v>
      </c>
      <c r="Q24" s="176">
        <v>29146.768919284088</v>
      </c>
      <c r="R24" s="177">
        <v>110413.96035418427</v>
      </c>
      <c r="S24" s="176">
        <v>28146.07081307664</v>
      </c>
      <c r="T24" s="176">
        <v>30657.979899548569</v>
      </c>
      <c r="U24" s="176">
        <v>30171.007247469985</v>
      </c>
      <c r="V24" s="176">
        <v>33217.896182043558</v>
      </c>
      <c r="W24" s="177">
        <v>126359.65256238605</v>
      </c>
      <c r="X24" s="176">
        <v>32126.106787543202</v>
      </c>
      <c r="Y24" s="176">
        <v>34678.990298601238</v>
      </c>
      <c r="Z24" s="176">
        <v>32816.971994803796</v>
      </c>
      <c r="AA24" s="176">
        <v>37775.966494474567</v>
      </c>
      <c r="AB24" s="177">
        <v>139982.95601430381</v>
      </c>
      <c r="AC24" s="177">
        <v>158024.81184711237</v>
      </c>
      <c r="AE24" s="176">
        <f>INDEX(C24:AD24,1,MATCH(AE$2,$C$2:$AD$2,0))</f>
        <v>126359.65256238605</v>
      </c>
      <c r="AF24" s="176">
        <f>+AF13-AF17+AF19+AF22</f>
        <v>141913.77431801838</v>
      </c>
      <c r="AG24" s="176">
        <f>+AG13-AG17+AG19+AG22</f>
        <v>158745.65736851559</v>
      </c>
      <c r="AI24" s="245">
        <f>+AF24/AB24-1</f>
        <v>1.3793238539106634E-2</v>
      </c>
      <c r="AJ24" s="245">
        <f>+AG24/AC24-1</f>
        <v>4.5615970870487299E-3</v>
      </c>
    </row>
    <row r="25" spans="1:37" s="234" customFormat="1" ht="12.75" customHeight="1">
      <c r="A25" s="278"/>
      <c r="B25" s="458" t="s">
        <v>52</v>
      </c>
      <c r="C25" s="386">
        <v>0.22772028911377026</v>
      </c>
      <c r="D25" s="386">
        <v>0.22783076208762756</v>
      </c>
      <c r="E25" s="386">
        <v>0.2288409743809823</v>
      </c>
      <c r="F25" s="386">
        <v>0.25146633199326113</v>
      </c>
      <c r="G25" s="386">
        <v>0.25765018824180275</v>
      </c>
      <c r="H25" s="386">
        <v>0.25969479966682746</v>
      </c>
      <c r="I25" s="386">
        <v>0.27132151891049267</v>
      </c>
      <c r="J25" s="386">
        <v>0.26942342229025285</v>
      </c>
      <c r="K25" s="386">
        <v>0.25979819279264466</v>
      </c>
      <c r="L25" s="386">
        <v>0.26596789890736194</v>
      </c>
      <c r="M25" s="459">
        <v>0.26094538944432877</v>
      </c>
      <c r="N25" s="386">
        <v>0.246535568713389</v>
      </c>
      <c r="O25" s="386">
        <v>0.23349757327854009</v>
      </c>
      <c r="P25" s="386">
        <v>0.25194726668279382</v>
      </c>
      <c r="Q25" s="386">
        <v>0.25642785710015803</v>
      </c>
      <c r="R25" s="459">
        <v>0.26543995617324606</v>
      </c>
      <c r="S25" s="386">
        <v>0.25432829456493866</v>
      </c>
      <c r="T25" s="386">
        <v>0.26642195277936304</v>
      </c>
      <c r="U25" s="386">
        <v>0.26686679731729918</v>
      </c>
      <c r="V25" s="386">
        <v>0.27030283260969201</v>
      </c>
      <c r="W25" s="459">
        <v>0.27405538702252846</v>
      </c>
      <c r="X25" s="386">
        <v>0.27010638795143399</v>
      </c>
      <c r="Y25" s="386">
        <v>0.28084446507392674</v>
      </c>
      <c r="Z25" s="386">
        <v>0.26645567736397746</v>
      </c>
      <c r="AA25" s="386">
        <v>0.28255625850390137</v>
      </c>
      <c r="AB25" s="459">
        <v>0.27783340678490853</v>
      </c>
      <c r="AC25" s="459">
        <f>+AC24/AC$3</f>
        <v>0.28799891997190141</v>
      </c>
      <c r="AE25" s="384">
        <f>INDEX(C25:AD25,1,MATCH(AE$2,$C$2:$AD$2,0))</f>
        <v>0.27405538702252846</v>
      </c>
      <c r="AF25" s="384">
        <f>+AF24/AF$3</f>
        <v>0.28083026945928236</v>
      </c>
      <c r="AG25" s="384">
        <f>+AG24/AG$3</f>
        <v>0.28767265480096477</v>
      </c>
    </row>
    <row r="26" spans="1:37" ht="12.75" customHeight="1">
      <c r="M26" s="457"/>
      <c r="N26" s="189"/>
      <c r="O26" s="189"/>
      <c r="P26" s="189"/>
      <c r="Q26" s="189"/>
      <c r="R26" s="457"/>
      <c r="S26" s="189"/>
      <c r="T26" s="189"/>
      <c r="U26" s="189"/>
      <c r="V26" s="189"/>
      <c r="W26" s="457"/>
      <c r="X26" s="189"/>
      <c r="Y26" s="189"/>
      <c r="Z26" s="189"/>
      <c r="AA26" s="189"/>
      <c r="AB26" s="457"/>
      <c r="AC26" s="457"/>
    </row>
    <row r="27" spans="1:37" ht="12.75" customHeight="1">
      <c r="B27" s="168" t="s">
        <v>51</v>
      </c>
      <c r="C27" s="477">
        <f t="shared" ref="C27:Y27" si="8">+C24-C30+C33-C39-C37</f>
        <v>15154.886170182144</v>
      </c>
      <c r="D27" s="477">
        <f t="shared" si="8"/>
        <v>17781.778611272988</v>
      </c>
      <c r="E27" s="477">
        <f t="shared" si="8"/>
        <v>18112.284315428609</v>
      </c>
      <c r="F27" s="477">
        <f t="shared" si="8"/>
        <v>18168.542477394472</v>
      </c>
      <c r="G27" s="477">
        <f t="shared" si="8"/>
        <v>18970.923383336187</v>
      </c>
      <c r="H27" s="477">
        <f t="shared" si="8"/>
        <v>20203.569243119964</v>
      </c>
      <c r="I27" s="477">
        <f t="shared" si="8"/>
        <v>21537.314161820614</v>
      </c>
      <c r="J27" s="477">
        <f t="shared" si="8"/>
        <v>20866.666209499468</v>
      </c>
      <c r="K27" s="477">
        <f t="shared" si="8"/>
        <v>23653.609327291153</v>
      </c>
      <c r="L27" s="477">
        <f t="shared" si="8"/>
        <v>21691.592053643035</v>
      </c>
      <c r="M27" s="478">
        <f t="shared" si="8"/>
        <v>19715.358376504359</v>
      </c>
      <c r="N27" s="477">
        <f t="shared" si="8"/>
        <v>4627.9032742698619</v>
      </c>
      <c r="O27" s="477">
        <f t="shared" si="8"/>
        <v>2846.6147871307294</v>
      </c>
      <c r="P27" s="477">
        <f t="shared" si="8"/>
        <v>5094.4569980445449</v>
      </c>
      <c r="Q27" s="477">
        <f t="shared" si="8"/>
        <v>4353.8646603556954</v>
      </c>
      <c r="R27" s="478">
        <f t="shared" si="8"/>
        <v>22258.042971787916</v>
      </c>
      <c r="S27" s="477">
        <f t="shared" si="8"/>
        <v>3622.8172550396084</v>
      </c>
      <c r="T27" s="477">
        <f t="shared" si="8"/>
        <v>4793.2367389876599</v>
      </c>
      <c r="U27" s="477">
        <f t="shared" si="8"/>
        <v>4390.2196012248241</v>
      </c>
      <c r="V27" s="477">
        <f t="shared" si="8"/>
        <v>4770.7329960331299</v>
      </c>
      <c r="W27" s="478">
        <f t="shared" si="8"/>
        <v>21389.795640785174</v>
      </c>
      <c r="X27" s="477">
        <f t="shared" si="8"/>
        <v>4776.0966592606892</v>
      </c>
      <c r="Y27" s="477">
        <f t="shared" si="8"/>
        <v>5339.5990029168534</v>
      </c>
      <c r="Z27" s="477"/>
      <c r="AA27" s="477"/>
      <c r="AB27" s="478"/>
      <c r="AC27" s="478"/>
      <c r="AE27" s="477">
        <f>INDEX(C27:AD27,1,MATCH(AE$2,$C$2:$AD$2,0))</f>
        <v>21389.795640785174</v>
      </c>
      <c r="AF27" s="477">
        <f>+AF24*AF28</f>
        <v>24022.752276690819</v>
      </c>
      <c r="AG27" s="477">
        <f>+AG24*AG28</f>
        <v>26872.004640074592</v>
      </c>
    </row>
    <row r="28" spans="1:37" s="234" customFormat="1" ht="12.75" customHeight="1">
      <c r="A28" s="278"/>
      <c r="B28" s="458" t="s">
        <v>50</v>
      </c>
      <c r="C28" s="386">
        <f t="shared" ref="C28:Y28" si="9">+C27/C24</f>
        <v>0.30011429096798331</v>
      </c>
      <c r="D28" s="384">
        <f t="shared" si="9"/>
        <v>0.30527633623419353</v>
      </c>
      <c r="E28" s="384">
        <f t="shared" si="9"/>
        <v>0.28324419956606506</v>
      </c>
      <c r="F28" s="384">
        <f t="shared" si="9"/>
        <v>0.27134737487572003</v>
      </c>
      <c r="G28" s="384">
        <f t="shared" si="9"/>
        <v>0.24753495800414696</v>
      </c>
      <c r="H28" s="384">
        <f t="shared" si="9"/>
        <v>0.23699244604011996</v>
      </c>
      <c r="I28" s="384">
        <f t="shared" si="9"/>
        <v>0.23695020540447434</v>
      </c>
      <c r="J28" s="384">
        <f t="shared" si="9"/>
        <v>0.22685282345662566</v>
      </c>
      <c r="K28" s="384">
        <f t="shared" si="9"/>
        <v>0.24980064498904905</v>
      </c>
      <c r="L28" s="384">
        <f t="shared" si="9"/>
        <v>0.22983006061222222</v>
      </c>
      <c r="M28" s="385">
        <f t="shared" si="9"/>
        <v>0.20446227495065758</v>
      </c>
      <c r="N28" s="384">
        <f t="shared" si="9"/>
        <v>0.19654519737925299</v>
      </c>
      <c r="O28" s="384">
        <f t="shared" si="9"/>
        <v>0.11740622884421709</v>
      </c>
      <c r="P28" s="384">
        <f t="shared" si="9"/>
        <v>0.19700533852255703</v>
      </c>
      <c r="Q28" s="384">
        <f t="shared" si="9"/>
        <v>0.14937726622161165</v>
      </c>
      <c r="R28" s="385">
        <f t="shared" si="9"/>
        <v>0.20158721687356287</v>
      </c>
      <c r="S28" s="384">
        <f t="shared" si="9"/>
        <v>0.12871484901389685</v>
      </c>
      <c r="T28" s="384">
        <f t="shared" si="9"/>
        <v>0.15634548508064744</v>
      </c>
      <c r="U28" s="384">
        <f t="shared" si="9"/>
        <v>0.14551120435639317</v>
      </c>
      <c r="V28" s="384">
        <f t="shared" si="9"/>
        <v>0.14361936017525465</v>
      </c>
      <c r="W28" s="385">
        <f t="shared" si="9"/>
        <v>0.16927710077569771</v>
      </c>
      <c r="X28" s="384">
        <f t="shared" si="9"/>
        <v>0.14866714758953009</v>
      </c>
      <c r="Y28" s="384">
        <f t="shared" si="9"/>
        <v>0.15397215884720333</v>
      </c>
      <c r="Z28" s="384"/>
      <c r="AA28" s="384"/>
      <c r="AB28" s="385"/>
      <c r="AC28" s="385"/>
      <c r="AE28" s="384">
        <f>INDEX(C28:AD28,1,MATCH(AE$2,$C$2:$AD$2,0))</f>
        <v>0.16927710077569771</v>
      </c>
      <c r="AF28" s="476">
        <f>+AE28</f>
        <v>0.16927710077569771</v>
      </c>
      <c r="AG28" s="476">
        <f>+AF28</f>
        <v>0.16927710077569771</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501.95055529239204</v>
      </c>
      <c r="D30" s="174">
        <v>494.77533878716548</v>
      </c>
      <c r="E30" s="174">
        <v>490.7342938789443</v>
      </c>
      <c r="F30" s="174">
        <v>383.86467761644025</v>
      </c>
      <c r="G30" s="174">
        <v>325.21646626039416</v>
      </c>
      <c r="H30" s="174">
        <v>371.1133438594959</v>
      </c>
      <c r="I30" s="174">
        <v>411.41451643312195</v>
      </c>
      <c r="J30" s="174">
        <v>378.47120060606341</v>
      </c>
      <c r="K30" s="174">
        <v>396.46547249087689</v>
      </c>
      <c r="L30" s="174">
        <v>307.57259275164068</v>
      </c>
      <c r="M30" s="175">
        <v>367.53084157833797</v>
      </c>
      <c r="N30" s="174">
        <v>85.066313122214126</v>
      </c>
      <c r="O30" s="174">
        <v>63.551230072528433</v>
      </c>
      <c r="P30" s="174">
        <v>108.28414320295275</v>
      </c>
      <c r="Q30" s="174">
        <v>106.31931785553927</v>
      </c>
      <c r="R30" s="175">
        <v>367.87433128648468</v>
      </c>
      <c r="S30" s="174">
        <v>105.82576081902732</v>
      </c>
      <c r="T30" s="174">
        <v>40.818010110819053</v>
      </c>
      <c r="U30" s="174">
        <v>67.832696653547742</v>
      </c>
      <c r="V30" s="174">
        <v>60.720476220396364</v>
      </c>
      <c r="W30" s="175">
        <v>263.69311383047256</v>
      </c>
      <c r="X30" s="174">
        <v>52.467358336149772</v>
      </c>
      <c r="Y30" s="174">
        <v>41.171050720683041</v>
      </c>
      <c r="Z30" s="174"/>
      <c r="AA30" s="174"/>
      <c r="AB30" s="175"/>
      <c r="AC30" s="175"/>
      <c r="AE30" s="174">
        <f>INDEX(C30:AD30,1,MATCH(AE$2,$C$2:$AD$2,0))</f>
        <v>263.69311383047256</v>
      </c>
      <c r="AF30" s="477">
        <f>+AF24*AF31</f>
        <v>296.1521679309576</v>
      </c>
      <c r="AG30" s="477">
        <f>+AG24*AG31</f>
        <v>331.27771285934858</v>
      </c>
    </row>
    <row r="31" spans="1:37" s="234" customFormat="1" ht="12.75" customHeight="1">
      <c r="A31" s="278"/>
      <c r="B31" s="458" t="s">
        <v>49</v>
      </c>
      <c r="C31" s="386">
        <f t="shared" ref="C31:Y31" si="10">+C30/C24</f>
        <v>9.940195743532344E-3</v>
      </c>
      <c r="D31" s="384">
        <f t="shared" si="10"/>
        <v>8.4942685423055452E-3</v>
      </c>
      <c r="E31" s="384">
        <f t="shared" si="10"/>
        <v>7.6742193225708801E-3</v>
      </c>
      <c r="F31" s="384">
        <f t="shared" si="10"/>
        <v>5.7330230373918902E-3</v>
      </c>
      <c r="G31" s="384">
        <f t="shared" si="10"/>
        <v>4.2434647323880952E-3</v>
      </c>
      <c r="H31" s="384">
        <f t="shared" si="10"/>
        <v>4.3532436304214188E-3</v>
      </c>
      <c r="I31" s="384">
        <f t="shared" si="10"/>
        <v>4.5263189942236536E-3</v>
      </c>
      <c r="J31" s="384">
        <f t="shared" si="10"/>
        <v>4.1145652876461054E-3</v>
      </c>
      <c r="K31" s="384">
        <f t="shared" si="10"/>
        <v>4.1869859848340969E-3</v>
      </c>
      <c r="L31" s="384">
        <f t="shared" si="10"/>
        <v>3.2588399901654916E-3</v>
      </c>
      <c r="M31" s="385">
        <f t="shared" si="10"/>
        <v>3.8115559731945661E-3</v>
      </c>
      <c r="N31" s="384">
        <f t="shared" si="10"/>
        <v>3.6127322271161141E-3</v>
      </c>
      <c r="O31" s="384">
        <f t="shared" si="10"/>
        <v>2.6211169473855846E-3</v>
      </c>
      <c r="P31" s="384">
        <f t="shared" si="10"/>
        <v>4.1874049180336652E-3</v>
      </c>
      <c r="Q31" s="384">
        <f t="shared" si="10"/>
        <v>3.6477222621131176E-3</v>
      </c>
      <c r="R31" s="385">
        <f t="shared" si="10"/>
        <v>3.3317737187075155E-3</v>
      </c>
      <c r="S31" s="384">
        <f t="shared" si="10"/>
        <v>3.7598768766637499E-3</v>
      </c>
      <c r="T31" s="384">
        <f t="shared" si="10"/>
        <v>1.3313992064891427E-3</v>
      </c>
      <c r="U31" s="384">
        <f t="shared" si="10"/>
        <v>2.2482741824682009E-3</v>
      </c>
      <c r="V31" s="384">
        <f t="shared" si="10"/>
        <v>1.8279446683688459E-3</v>
      </c>
      <c r="W31" s="385">
        <f t="shared" si="10"/>
        <v>2.0868458284204485E-3</v>
      </c>
      <c r="X31" s="384">
        <f t="shared" si="10"/>
        <v>1.6331688954135527E-3</v>
      </c>
      <c r="Y31" s="384">
        <f t="shared" si="10"/>
        <v>1.1872044245285786E-3</v>
      </c>
      <c r="Z31" s="384"/>
      <c r="AA31" s="384"/>
      <c r="AB31" s="385"/>
      <c r="AC31" s="385"/>
      <c r="AE31" s="384">
        <f>INDEX(C31:AD31,1,MATCH(AE$2,$C$2:$AD$2,0))</f>
        <v>2.0868458284204485E-3</v>
      </c>
      <c r="AF31" s="476">
        <f>+AE31</f>
        <v>2.0868458284204485E-3</v>
      </c>
      <c r="AG31" s="476">
        <f>+AF31</f>
        <v>2.0868458284204485E-3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3.173922356900281</v>
      </c>
      <c r="D33" s="174">
        <v>0.37261443904845981</v>
      </c>
      <c r="E33" s="174">
        <v>1.9457752295192865</v>
      </c>
      <c r="F33" s="174">
        <v>-44.318537179546936</v>
      </c>
      <c r="G33" s="174">
        <v>-8.977771556190234</v>
      </c>
      <c r="H33" s="174">
        <v>-18.864504216929895</v>
      </c>
      <c r="I33" s="174">
        <v>10.884472821106064</v>
      </c>
      <c r="J33" s="174">
        <v>79.017399587939906</v>
      </c>
      <c r="K33" s="174">
        <v>89.732786697423876</v>
      </c>
      <c r="L33" s="174">
        <v>31.550550073524569</v>
      </c>
      <c r="M33" s="175">
        <v>145.80681636432698</v>
      </c>
      <c r="N33" s="174">
        <v>25.450109489051094</v>
      </c>
      <c r="O33" s="174">
        <v>0</v>
      </c>
      <c r="P33" s="174">
        <v>5.9036413524538531</v>
      </c>
      <c r="Q33" s="174">
        <v>-7.1722115552463883E-4</v>
      </c>
      <c r="R33" s="175">
        <v>30.410196933980671</v>
      </c>
      <c r="S33" s="174">
        <v>-0.99155389221556878</v>
      </c>
      <c r="T33" s="174">
        <v>0.9245220786779047</v>
      </c>
      <c r="U33" s="174">
        <v>-2.9908351494441678</v>
      </c>
      <c r="V33" s="174">
        <v>-1.0124003175454366</v>
      </c>
      <c r="W33" s="175">
        <v>-3.0778946411267682</v>
      </c>
      <c r="X33" s="174">
        <v>-8.8962367912158182</v>
      </c>
      <c r="Y33" s="174">
        <v>-11.817977757574088</v>
      </c>
      <c r="Z33" s="174"/>
      <c r="AA33" s="174"/>
      <c r="AB33" s="175"/>
      <c r="AC33" s="175"/>
      <c r="AE33" s="174">
        <f>INDEX(C33:AD33,1,MATCH(AE$2,$C$2:$AD$2,0))</f>
        <v>-3.0778946411267682</v>
      </c>
      <c r="AF33" s="475">
        <f>+AE33</f>
        <v>-3.0778946411267682</v>
      </c>
      <c r="AG33" s="475">
        <f>+AF33</f>
        <v>-3.0778946411267682</v>
      </c>
    </row>
    <row r="34" spans="1:36" ht="12.75" customHeight="1">
      <c r="M34" s="185"/>
      <c r="R34" s="185"/>
      <c r="W34" s="185"/>
      <c r="AB34" s="185"/>
      <c r="AC34" s="185"/>
    </row>
    <row r="35" spans="1:36" s="171" customFormat="1" ht="12.75" customHeight="1" thickBot="1">
      <c r="A35" s="286"/>
      <c r="B35" s="173" t="s">
        <v>48</v>
      </c>
      <c r="C35" s="170">
        <f t="shared" ref="C35:Y35" si="11">+C24-C27-C30+C33</f>
        <v>34843.386575310309</v>
      </c>
      <c r="D35" s="170">
        <f t="shared" si="11"/>
        <v>39971.958139007715</v>
      </c>
      <c r="E35" s="170">
        <f t="shared" si="11"/>
        <v>45344.753217000638</v>
      </c>
      <c r="F35" s="170">
        <f t="shared" si="11"/>
        <v>48360.039545416344</v>
      </c>
      <c r="G35" s="170">
        <f t="shared" si="11"/>
        <v>57334.252980466925</v>
      </c>
      <c r="H35" s="170">
        <f t="shared" si="11"/>
        <v>64656.29770638734</v>
      </c>
      <c r="I35" s="170">
        <f t="shared" si="11"/>
        <v>68955.996232715072</v>
      </c>
      <c r="J35" s="170">
        <f t="shared" si="11"/>
        <v>70817.157479917456</v>
      </c>
      <c r="K35" s="170">
        <f t="shared" si="11"/>
        <v>70729.602956145143</v>
      </c>
      <c r="L35" s="170">
        <f t="shared" si="11"/>
        <v>72413.390702880861</v>
      </c>
      <c r="M35" s="172">
        <f t="shared" si="11"/>
        <v>76488.326056943377</v>
      </c>
      <c r="N35" s="170">
        <f t="shared" si="11"/>
        <v>18858.735205389359</v>
      </c>
      <c r="O35" s="170">
        <f t="shared" si="11"/>
        <v>21335.692274589932</v>
      </c>
      <c r="P35" s="170">
        <f t="shared" si="11"/>
        <v>20662.649538631234</v>
      </c>
      <c r="Q35" s="170">
        <f t="shared" si="11"/>
        <v>24686.5842238517</v>
      </c>
      <c r="R35" s="172">
        <f t="shared" si="11"/>
        <v>87818.45324804385</v>
      </c>
      <c r="S35" s="170">
        <f t="shared" si="11"/>
        <v>24416.436243325788</v>
      </c>
      <c r="T35" s="170">
        <f t="shared" si="11"/>
        <v>25824.849672528766</v>
      </c>
      <c r="U35" s="170">
        <f t="shared" si="11"/>
        <v>25709.964114442169</v>
      </c>
      <c r="V35" s="170">
        <f t="shared" si="11"/>
        <v>28385.430309472489</v>
      </c>
      <c r="W35" s="172">
        <f t="shared" si="11"/>
        <v>104703.08591312927</v>
      </c>
      <c r="X35" s="170">
        <f t="shared" si="11"/>
        <v>27288.646533155144</v>
      </c>
      <c r="Y35" s="170">
        <f t="shared" si="11"/>
        <v>29286.402267206126</v>
      </c>
      <c r="Z35" s="170"/>
      <c r="AA35" s="170"/>
      <c r="AB35" s="172"/>
      <c r="AC35" s="172"/>
      <c r="AE35" s="170">
        <f>+AE24-AE27-AE30+AE33</f>
        <v>104703.08591312927</v>
      </c>
      <c r="AF35" s="170">
        <f>+AF24-AF27-AF30+AF33</f>
        <v>117591.79197875547</v>
      </c>
      <c r="AG35" s="170">
        <f>+AG24-AG27-AG30+AG33</f>
        <v>131539.29712094052</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0</v>
      </c>
      <c r="D37" s="174">
        <v>0</v>
      </c>
      <c r="E37" s="174">
        <v>10.981626782593688</v>
      </c>
      <c r="F37" s="174">
        <v>15.267139673361957</v>
      </c>
      <c r="G37" s="174">
        <v>1.4388184073698518</v>
      </c>
      <c r="H37" s="174">
        <v>0</v>
      </c>
      <c r="I37" s="174">
        <v>0</v>
      </c>
      <c r="J37" s="174">
        <v>0</v>
      </c>
      <c r="K37" s="174">
        <v>0</v>
      </c>
      <c r="L37" s="174">
        <v>0</v>
      </c>
      <c r="M37" s="175">
        <v>0</v>
      </c>
      <c r="N37" s="174">
        <v>0</v>
      </c>
      <c r="O37" s="174">
        <v>0</v>
      </c>
      <c r="P37" s="174">
        <v>0</v>
      </c>
      <c r="Q37" s="174">
        <v>0</v>
      </c>
      <c r="R37" s="175">
        <v>0</v>
      </c>
      <c r="S37" s="174">
        <v>0</v>
      </c>
      <c r="T37" s="174">
        <v>0</v>
      </c>
      <c r="U37" s="174">
        <v>0</v>
      </c>
      <c r="V37" s="174">
        <v>0</v>
      </c>
      <c r="W37" s="175">
        <v>0</v>
      </c>
      <c r="X37" s="174">
        <v>0</v>
      </c>
      <c r="Y37" s="174">
        <v>0</v>
      </c>
      <c r="Z37" s="174"/>
      <c r="AA37" s="174"/>
      <c r="AB37" s="175"/>
      <c r="AC37" s="175"/>
      <c r="AE37" s="174">
        <f>INDEX(C37:AD37,1,MATCH(AE$2,$C$2:$AD$2,0))</f>
        <v>0</v>
      </c>
      <c r="AF37" s="475">
        <f>+AE37</f>
        <v>0</v>
      </c>
      <c r="AG37" s="475">
        <f>+AF37</f>
        <v>0</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34843.386575310309</v>
      </c>
      <c r="D39" s="170">
        <v>39971.958139007715</v>
      </c>
      <c r="E39" s="170">
        <v>45333.771590218043</v>
      </c>
      <c r="F39" s="170">
        <v>48344.772405742988</v>
      </c>
      <c r="G39" s="170">
        <v>57332.814162059556</v>
      </c>
      <c r="H39" s="170">
        <v>64656.297706387348</v>
      </c>
      <c r="I39" s="170">
        <v>68955.996232715072</v>
      </c>
      <c r="J39" s="170">
        <v>70817.157479917456</v>
      </c>
      <c r="K39" s="170">
        <v>70729.602956145143</v>
      </c>
      <c r="L39" s="170">
        <v>72413.390702880861</v>
      </c>
      <c r="M39" s="172">
        <v>76488.326056943377</v>
      </c>
      <c r="N39" s="170">
        <v>18858.735205389359</v>
      </c>
      <c r="O39" s="170">
        <v>21335.692274589932</v>
      </c>
      <c r="P39" s="170">
        <v>20662.649538631234</v>
      </c>
      <c r="Q39" s="170">
        <v>24686.5842238517</v>
      </c>
      <c r="R39" s="172">
        <v>87818.45324804385</v>
      </c>
      <c r="S39" s="170">
        <v>24416.436243325788</v>
      </c>
      <c r="T39" s="170">
        <v>25824.849672528766</v>
      </c>
      <c r="U39" s="170">
        <v>25709.964114442169</v>
      </c>
      <c r="V39" s="170">
        <v>28385.430309472486</v>
      </c>
      <c r="W39" s="172">
        <v>104703.08591312927</v>
      </c>
      <c r="X39" s="170">
        <v>27288.646533155144</v>
      </c>
      <c r="Y39" s="170">
        <v>29286.402267206133</v>
      </c>
      <c r="Z39" s="170">
        <v>28220.805111736252</v>
      </c>
      <c r="AA39" s="170">
        <v>30970.68596234635</v>
      </c>
      <c r="AB39" s="172">
        <v>115752.867999286</v>
      </c>
      <c r="AC39" s="172">
        <v>129578.35079887952</v>
      </c>
      <c r="AE39" s="170">
        <f>+AE35-AE37</f>
        <v>104703.08591312927</v>
      </c>
      <c r="AF39" s="170">
        <f>+AF35-AF37</f>
        <v>117591.79197875547</v>
      </c>
      <c r="AG39" s="170">
        <f>+AG35-AG37</f>
        <v>131539.29712094052</v>
      </c>
      <c r="AI39" s="245">
        <f>+AF39/AB39-1</f>
        <v>1.588663858834849E-2</v>
      </c>
      <c r="AJ39" s="245">
        <f>+AG39/AC39-1</f>
        <v>1.5133286617489139E-2</v>
      </c>
    </row>
    <row r="40" spans="1:36" s="234" customFormat="1" ht="12.75" customHeight="1" thickTop="1">
      <c r="A40" s="278"/>
      <c r="B40" s="458" t="s">
        <v>47</v>
      </c>
      <c r="C40" s="386">
        <v>0.15712890480333921</v>
      </c>
      <c r="D40" s="386">
        <v>0.15634562351835371</v>
      </c>
      <c r="E40" s="386">
        <v>0.16223458361119089</v>
      </c>
      <c r="F40" s="386">
        <v>0.18156615757615921</v>
      </c>
      <c r="G40" s="386">
        <v>0.19274441119920616</v>
      </c>
      <c r="H40" s="386">
        <v>0.19696111259706281</v>
      </c>
      <c r="I40" s="386">
        <v>0.20583623208855287</v>
      </c>
      <c r="J40" s="386">
        <v>0.20742684372266654</v>
      </c>
      <c r="K40" s="386">
        <v>0.19405886264818345</v>
      </c>
      <c r="L40" s="386">
        <v>0.20406264395021528</v>
      </c>
      <c r="M40" s="459">
        <v>0.20699187434015978</v>
      </c>
      <c r="N40" s="386">
        <v>0.19745598914186957</v>
      </c>
      <c r="O40" s="386">
        <v>0.20547147930913667</v>
      </c>
      <c r="P40" s="386">
        <v>0.20131482368257037</v>
      </c>
      <c r="Q40" s="386">
        <v>0.21718798091052166</v>
      </c>
      <c r="R40" s="459">
        <v>0.21111937572556819</v>
      </c>
      <c r="S40" s="386">
        <v>0.22062726376121894</v>
      </c>
      <c r="T40" s="386">
        <v>0.22442140358014645</v>
      </c>
      <c r="U40" s="386">
        <v>0.22740824414933047</v>
      </c>
      <c r="V40" s="386">
        <v>0.23097977594508212</v>
      </c>
      <c r="W40" s="459">
        <v>0.22708549881623583</v>
      </c>
      <c r="X40" s="386">
        <v>0.22943451554521938</v>
      </c>
      <c r="Y40" s="386">
        <v>0.23717310993927901</v>
      </c>
      <c r="Z40" s="386">
        <v>0.22913734219583468</v>
      </c>
      <c r="AA40" s="386">
        <v>0.23165419606404711</v>
      </c>
      <c r="AB40" s="459">
        <v>0.22974235276242672</v>
      </c>
      <c r="AC40" s="459">
        <f>+AC39/AC$3</f>
        <v>0.23615547865940648</v>
      </c>
      <c r="AE40" s="384">
        <f>INDEX(C40:AD40,1,MATCH(AE$2,$C$2:$AD$2,0))</f>
        <v>0.22708549881623583</v>
      </c>
      <c r="AF40" s="384">
        <f>+AF39/AF$3</f>
        <v>0.23269999537600136</v>
      </c>
      <c r="AG40" s="384">
        <f>+AG39/AG$3</f>
        <v>0.23837035570422357</v>
      </c>
    </row>
    <row r="41" spans="1:36">
      <c r="A41" s="168"/>
      <c r="B41" s="458" t="s">
        <v>46</v>
      </c>
      <c r="C41" s="386"/>
      <c r="D41" s="384">
        <v>0.15004694998938528</v>
      </c>
      <c r="E41" s="384">
        <v>0.13413937422239663</v>
      </c>
      <c r="F41" s="384">
        <v>6.5871324852168511E-2</v>
      </c>
      <c r="G41" s="384">
        <v>0.18304364826292985</v>
      </c>
      <c r="H41" s="384">
        <v>0.12773633479122259</v>
      </c>
      <c r="I41" s="384">
        <v>6.6500846458193763E-2</v>
      </c>
      <c r="J41" s="384">
        <v>2.6990564256678562E-2</v>
      </c>
      <c r="K41" s="384">
        <v>-6.8384296742300954E-3</v>
      </c>
      <c r="L41" s="384">
        <v>2.3805983299237887E-2</v>
      </c>
      <c r="M41" s="385">
        <v>5.6273229502294297E-2</v>
      </c>
      <c r="N41" s="384"/>
      <c r="O41" s="384"/>
      <c r="P41" s="384"/>
      <c r="Q41" s="384"/>
      <c r="R41" s="385">
        <v>0.14812884233687518</v>
      </c>
      <c r="S41" s="384">
        <v>0.29470168478468151</v>
      </c>
      <c r="T41" s="384">
        <v>0.21040598730819071</v>
      </c>
      <c r="U41" s="384">
        <v>0.24427237980174765</v>
      </c>
      <c r="V41" s="384">
        <v>0.14983223487221187</v>
      </c>
      <c r="W41" s="385">
        <v>0.19226747956257717</v>
      </c>
      <c r="X41" s="384">
        <v>0.11763429606212372</v>
      </c>
      <c r="Y41" s="384">
        <v>0.13403960288526284</v>
      </c>
      <c r="Z41" s="384">
        <v>9.7660229556044253E-2</v>
      </c>
      <c r="AA41" s="384">
        <v>9.1076852620801674E-2</v>
      </c>
      <c r="AB41" s="385">
        <v>0.10553444523425592</v>
      </c>
      <c r="AC41" s="385">
        <v>0.11943965655934163</v>
      </c>
      <c r="AD41" s="234"/>
      <c r="AE41" s="384">
        <f>INDEX(C41:AD41,1,MATCH(AE$2,$C$2:$AD$2,0))</f>
        <v>0.19226747956257717</v>
      </c>
      <c r="AF41" s="386">
        <f>+AF39/AE39-1</f>
        <v>0.12309767141266303</v>
      </c>
      <c r="AG41" s="386">
        <f>+AG39/AF39-1</f>
        <v>0.11860951268354558</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35532.486494398094</v>
      </c>
      <c r="D43" s="174">
        <v>51927.284552284924</v>
      </c>
      <c r="E43" s="174">
        <v>66486.934872574959</v>
      </c>
      <c r="F43" s="174">
        <v>64950.467170916279</v>
      </c>
      <c r="G43" s="174">
        <v>73488.075984555995</v>
      </c>
      <c r="H43" s="174">
        <v>81300.712231775658</v>
      </c>
      <c r="I43" s="174">
        <v>84295.938183166669</v>
      </c>
      <c r="J43" s="174">
        <v>99191.603099701751</v>
      </c>
      <c r="K43" s="174">
        <v>126486.72103050843</v>
      </c>
      <c r="L43" s="174">
        <v>154194.50202669899</v>
      </c>
      <c r="M43" s="175">
        <v>216488.55354141709</v>
      </c>
      <c r="N43" s="174">
        <v>255423.08577462219</v>
      </c>
      <c r="O43" s="174">
        <v>262424.01618745265</v>
      </c>
      <c r="P43" s="174">
        <v>271873.75868815323</v>
      </c>
      <c r="Q43" s="174">
        <v>283692.50106479938</v>
      </c>
      <c r="R43" s="175">
        <v>268397.77092312078</v>
      </c>
      <c r="S43" s="174">
        <v>284451.76523446012</v>
      </c>
      <c r="T43" s="174">
        <v>276394.3568575338</v>
      </c>
      <c r="U43" s="174">
        <v>277360.7933209188</v>
      </c>
      <c r="V43" s="174">
        <v>277929.15642505011</v>
      </c>
      <c r="W43" s="175">
        <v>279028.16351441108</v>
      </c>
      <c r="X43" s="174">
        <v>287007.22591201606</v>
      </c>
      <c r="Y43" s="174">
        <v>316174.18866026448</v>
      </c>
      <c r="Z43" s="473"/>
      <c r="AA43" s="473"/>
      <c r="AB43" s="175"/>
      <c r="AC43" s="175"/>
      <c r="AE43" s="174">
        <f>INDEX(C43:AD43,1,MATCH(AE$2,$C$2:$AD$2,0))</f>
        <v>279028.16351441108</v>
      </c>
      <c r="AF43" s="189">
        <v>333994.02994578873</v>
      </c>
      <c r="AG43" s="474">
        <f>+AF43</f>
        <v>333994.02994578873</v>
      </c>
    </row>
    <row r="44" spans="1:36" ht="12.75" customHeight="1">
      <c r="B44" s="168" t="s">
        <v>40</v>
      </c>
      <c r="C44" s="174">
        <v>65686.549868260947</v>
      </c>
      <c r="D44" s="174">
        <v>61447.417791738029</v>
      </c>
      <c r="E44" s="174">
        <v>64615.725157734036</v>
      </c>
      <c r="F44" s="174">
        <v>79797.540774235749</v>
      </c>
      <c r="G44" s="174">
        <v>98586.269270710196</v>
      </c>
      <c r="H44" s="174">
        <v>117120.62424296055</v>
      </c>
      <c r="I44" s="174">
        <v>132071.06149742549</v>
      </c>
      <c r="J44" s="174">
        <v>152010.91852749177</v>
      </c>
      <c r="K44" s="174">
        <v>172362.62036075874</v>
      </c>
      <c r="L44" s="174">
        <v>193471.64632332459</v>
      </c>
      <c r="M44" s="175">
        <v>231058.24364549012</v>
      </c>
      <c r="N44" s="174">
        <v>235449.26349011416</v>
      </c>
      <c r="O44" s="174">
        <v>243459.07096214866</v>
      </c>
      <c r="P44" s="174">
        <v>255549.77562094602</v>
      </c>
      <c r="Q44" s="174">
        <v>268471.16086849966</v>
      </c>
      <c r="R44" s="175">
        <v>250755.89091163946</v>
      </c>
      <c r="S44" s="174">
        <v>269691.60945309134</v>
      </c>
      <c r="T44" s="174">
        <v>262314.66941358434</v>
      </c>
      <c r="U44" s="174">
        <v>261902.11767707588</v>
      </c>
      <c r="V44" s="174">
        <v>253672.22104030062</v>
      </c>
      <c r="W44" s="175">
        <v>261761.07114229488</v>
      </c>
      <c r="X44" s="174">
        <v>246436.6966998541</v>
      </c>
      <c r="Y44" s="174">
        <v>269011.4465913375</v>
      </c>
      <c r="Z44" s="473"/>
      <c r="AA44" s="473"/>
      <c r="AB44" s="175"/>
      <c r="AC44" s="175"/>
      <c r="AE44" s="174">
        <f>INDEX(C44:AD44,1,MATCH(AE$2,$C$2:$AD$2,0))</f>
        <v>261761.07114229488</v>
      </c>
      <c r="AF44" s="174">
        <v>287927.87780581345</v>
      </c>
      <c r="AG44" s="472">
        <f>+AF44</f>
        <v>287927.87780581345</v>
      </c>
    </row>
    <row r="45" spans="1:36" ht="12.75" customHeight="1">
      <c r="J45" s="187"/>
      <c r="K45" s="187"/>
      <c r="L45" s="187"/>
      <c r="M45" s="471"/>
      <c r="N45" s="187"/>
      <c r="O45" s="187"/>
      <c r="P45" s="187"/>
      <c r="Q45" s="187"/>
      <c r="R45" s="471"/>
      <c r="S45" s="187"/>
      <c r="T45" s="187"/>
      <c r="U45" s="187"/>
      <c r="V45" s="187"/>
      <c r="W45" s="471"/>
      <c r="X45" s="187"/>
      <c r="Y45" s="187"/>
      <c r="Z45" s="187"/>
      <c r="AA45" s="187"/>
      <c r="AB45" s="471"/>
      <c r="AC45" s="471"/>
    </row>
  </sheetData>
  <mergeCells count="1">
    <mergeCell ref="AI1:AJ1"/>
  </mergeCells>
  <pageMargins left="0.7" right="0.7" top="0.75" bottom="0.75" header="0.3" footer="0.3"/>
  <pageSetup orientation="portrait" horizontalDpi="90" verticalDpi="9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86</v>
      </c>
      <c r="Z1" s="470" t="s">
        <v>63</v>
      </c>
      <c r="AA1" s="470" t="s">
        <v>63</v>
      </c>
      <c r="AB1" s="470"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92525.479775225147</v>
      </c>
      <c r="D3" s="179">
        <v>100799.86960151955</v>
      </c>
      <c r="E3" s="179">
        <v>97447.291333464018</v>
      </c>
      <c r="F3" s="179">
        <v>85736.603514324423</v>
      </c>
      <c r="G3" s="179">
        <v>112394.4862859569</v>
      </c>
      <c r="H3" s="179">
        <v>128454.26252808882</v>
      </c>
      <c r="I3" s="179">
        <v>128466.95898434332</v>
      </c>
      <c r="J3" s="179">
        <v>136759.43671828599</v>
      </c>
      <c r="K3" s="179">
        <v>152458.66111815031</v>
      </c>
      <c r="L3" s="179">
        <v>151388.45049586365</v>
      </c>
      <c r="M3" s="180">
        <v>168624.45362315007</v>
      </c>
      <c r="N3" s="179">
        <v>44202.759385431411</v>
      </c>
      <c r="O3" s="179">
        <v>46981.089595669328</v>
      </c>
      <c r="P3" s="179">
        <v>52052.717235496777</v>
      </c>
      <c r="Q3" s="179">
        <v>55556.182048473122</v>
      </c>
      <c r="R3" s="180">
        <v>198327.57664723031</v>
      </c>
      <c r="S3" s="179">
        <v>54109.62217482624</v>
      </c>
      <c r="T3" s="179">
        <v>56353.449394461641</v>
      </c>
      <c r="U3" s="179">
        <v>60250.508163395978</v>
      </c>
      <c r="V3" s="179">
        <v>56728.673261185017</v>
      </c>
      <c r="W3" s="180">
        <v>223525.72374049982</v>
      </c>
      <c r="X3" s="179">
        <v>50889.250589056603</v>
      </c>
      <c r="Y3" s="179">
        <v>51105.603307554295</v>
      </c>
      <c r="Z3" s="179">
        <v>55317.528991904182</v>
      </c>
      <c r="AA3" s="179">
        <v>55675.156484501647</v>
      </c>
      <c r="AB3" s="180">
        <v>216443.88303591483</v>
      </c>
      <c r="AC3" s="180">
        <v>229487.74446490145</v>
      </c>
      <c r="AE3" s="179">
        <f>INDEX(C3:AD3,1,MATCH(AE$2,$C$2:$AD$2,0))</f>
        <v>223525.72374049982</v>
      </c>
      <c r="AF3" s="179">
        <f>+AE3*(1+AF4)</f>
        <v>216596.42630454432</v>
      </c>
      <c r="AG3" s="179">
        <f>+AF3*(1+AG4)</f>
        <v>229592.21188281701</v>
      </c>
      <c r="AI3" s="245">
        <f>+AF3/AB3-1</f>
        <v>7.047705229175083E-4</v>
      </c>
      <c r="AJ3" s="245">
        <f>+AG3/AC3-1</f>
        <v>4.5522002998077404E-4</v>
      </c>
    </row>
    <row r="4" spans="1:37" s="234" customFormat="1" ht="12.75" customHeight="1">
      <c r="A4" s="278"/>
      <c r="B4" s="458" t="s">
        <v>60</v>
      </c>
      <c r="C4" s="386"/>
      <c r="D4" s="384">
        <v>7.3326573780537307E-2</v>
      </c>
      <c r="E4" s="384">
        <v>-3.3259748066231554E-2</v>
      </c>
      <c r="F4" s="384">
        <v>-0.12017458524389046</v>
      </c>
      <c r="G4" s="384">
        <v>0.31092767474954397</v>
      </c>
      <c r="H4" s="384">
        <v>0.1428875808131036</v>
      </c>
      <c r="I4" s="384">
        <v>9.8840287621637657E-5</v>
      </c>
      <c r="J4" s="384">
        <v>6.4549498170601849E-2</v>
      </c>
      <c r="K4" s="384">
        <v>0.11479445058115822</v>
      </c>
      <c r="L4" s="384">
        <v>-7.0196774288688868E-3</v>
      </c>
      <c r="M4" s="385">
        <v>0.11385282741735536</v>
      </c>
      <c r="N4" s="384"/>
      <c r="O4" s="384"/>
      <c r="P4" s="384"/>
      <c r="Q4" s="384"/>
      <c r="R4" s="385">
        <v>0.17614955829871626</v>
      </c>
      <c r="S4" s="384">
        <v>0.22412317527534231</v>
      </c>
      <c r="T4" s="384">
        <v>0.19949217609581038</v>
      </c>
      <c r="U4" s="384">
        <v>0.15749016311311426</v>
      </c>
      <c r="V4" s="384">
        <v>2.1104603834887214E-2</v>
      </c>
      <c r="W4" s="385">
        <v>0.12705316889990548</v>
      </c>
      <c r="X4" s="384">
        <v>-5.9515691596676357E-2</v>
      </c>
      <c r="Y4" s="384">
        <v>-9.3123777573464683E-2</v>
      </c>
      <c r="Z4" s="384">
        <v>-8.1874482421191108E-2</v>
      </c>
      <c r="AA4" s="384">
        <v>-1.8571151344098258E-2</v>
      </c>
      <c r="AB4" s="385">
        <v>-3.1682441671933015E-2</v>
      </c>
      <c r="AC4" s="385">
        <f>+AC3/AB3-1</f>
        <v>6.0264403160898095E-2</v>
      </c>
      <c r="AE4" s="384">
        <f>INDEX(C4:AD4,1,MATCH(AE$2,$C$2:$AD$2,0))</f>
        <v>0.12705316889990548</v>
      </c>
      <c r="AF4" s="476">
        <v>-3.1E-2</v>
      </c>
      <c r="AG4" s="476">
        <v>0.06</v>
      </c>
    </row>
    <row r="5" spans="1:37" s="187" customFormat="1" ht="12.75" customHeight="1">
      <c r="A5" s="313"/>
      <c r="B5" s="458" t="s">
        <v>93</v>
      </c>
      <c r="C5" s="384"/>
      <c r="D5" s="384"/>
      <c r="E5" s="384"/>
      <c r="F5" s="384"/>
      <c r="G5" s="384"/>
      <c r="H5" s="384"/>
      <c r="I5" s="384"/>
      <c r="J5" s="384"/>
      <c r="K5" s="384"/>
      <c r="L5" s="384"/>
      <c r="M5" s="385"/>
      <c r="N5" s="384"/>
      <c r="O5" s="384">
        <v>6.2854225592839708E-2</v>
      </c>
      <c r="P5" s="384">
        <v>0.10795040480063589</v>
      </c>
      <c r="Q5" s="384">
        <v>6.7306088885350057E-2</v>
      </c>
      <c r="R5" s="385"/>
      <c r="S5" s="384">
        <v>-2.6037784100871986E-2</v>
      </c>
      <c r="T5" s="384">
        <v>4.1468173856133772E-2</v>
      </c>
      <c r="U5" s="384">
        <v>6.9153863886055822E-2</v>
      </c>
      <c r="V5" s="384">
        <v>-5.8453198314277199E-2</v>
      </c>
      <c r="W5" s="385"/>
      <c r="X5" s="384">
        <v>-0.10293599931807096</v>
      </c>
      <c r="Y5" s="384">
        <v>4.2514424164896703E-3</v>
      </c>
      <c r="Z5" s="384">
        <v>8.2416122924964919E-2</v>
      </c>
      <c r="AA5" s="384">
        <v>6.4649939922263311E-3</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28064.279879111404</v>
      </c>
      <c r="D7" s="466">
        <f t="shared" si="1"/>
        <v>30527.897893705183</v>
      </c>
      <c r="E7" s="466">
        <f t="shared" si="1"/>
        <v>28490.469482870103</v>
      </c>
      <c r="F7" s="466">
        <f t="shared" si="1"/>
        <v>25169.395785942786</v>
      </c>
      <c r="G7" s="466">
        <f t="shared" si="1"/>
        <v>42710.014789091489</v>
      </c>
      <c r="H7" s="466">
        <f t="shared" si="1"/>
        <v>47544.541935414862</v>
      </c>
      <c r="I7" s="466">
        <f t="shared" si="1"/>
        <v>44229.66235914042</v>
      </c>
      <c r="J7" s="466">
        <f t="shared" si="1"/>
        <v>45719.618461162696</v>
      </c>
      <c r="K7" s="466">
        <f t="shared" si="1"/>
        <v>56028.024051169828</v>
      </c>
      <c r="L7" s="466">
        <f t="shared" si="1"/>
        <v>57444.791740960223</v>
      </c>
      <c r="M7" s="482">
        <f t="shared" si="1"/>
        <v>63980.333418398441</v>
      </c>
      <c r="N7" s="466">
        <f t="shared" si="1"/>
        <v>18027.876101917373</v>
      </c>
      <c r="O7" s="466">
        <f t="shared" si="1"/>
        <v>19262.399977382818</v>
      </c>
      <c r="P7" s="466">
        <f t="shared" si="1"/>
        <v>22932.606867466187</v>
      </c>
      <c r="Q7" s="466">
        <f t="shared" si="1"/>
        <v>24926.376126585448</v>
      </c>
      <c r="R7" s="482">
        <f t="shared" si="1"/>
        <v>84067.102438990085</v>
      </c>
      <c r="S7" s="466">
        <f t="shared" si="1"/>
        <v>23920.50092255963</v>
      </c>
      <c r="T7" s="466">
        <f t="shared" si="1"/>
        <v>25513.250632182855</v>
      </c>
      <c r="U7" s="466">
        <f t="shared" si="1"/>
        <v>29323.708361188063</v>
      </c>
      <c r="V7" s="466">
        <f t="shared" si="1"/>
        <v>26025.619041049187</v>
      </c>
      <c r="W7" s="482">
        <f t="shared" si="1"/>
        <v>100604.63585283952</v>
      </c>
      <c r="X7" s="466">
        <f t="shared" si="1"/>
        <v>21613.997634703104</v>
      </c>
      <c r="Y7" s="466">
        <f t="shared" si="1"/>
        <v>21805.553061352039</v>
      </c>
      <c r="Z7" s="466"/>
      <c r="AA7" s="466"/>
      <c r="AB7" s="482"/>
      <c r="AC7" s="482"/>
      <c r="AE7" s="466"/>
      <c r="AF7" s="466"/>
      <c r="AG7" s="466"/>
    </row>
    <row r="8" spans="1:37" s="234" customFormat="1" ht="12.75" customHeight="1">
      <c r="A8" s="278"/>
      <c r="B8" s="458" t="s">
        <v>58</v>
      </c>
      <c r="C8" s="386">
        <f t="shared" ref="C8:Y8" si="2">+C7/C3</f>
        <v>0.30331407032191327</v>
      </c>
      <c r="D8" s="384">
        <f t="shared" si="2"/>
        <v>0.302856521683883</v>
      </c>
      <c r="E8" s="384">
        <f t="shared" si="2"/>
        <v>0.29236799805318237</v>
      </c>
      <c r="F8" s="384">
        <f t="shared" si="2"/>
        <v>0.29356651365058584</v>
      </c>
      <c r="G8" s="384">
        <f t="shared" si="2"/>
        <v>0.380000978699503</v>
      </c>
      <c r="H8" s="384">
        <f t="shared" si="2"/>
        <v>0.370128176361749</v>
      </c>
      <c r="I8" s="384">
        <f t="shared" si="2"/>
        <v>0.34428823340117226</v>
      </c>
      <c r="J8" s="384">
        <f t="shared" si="2"/>
        <v>0.33430686436170121</v>
      </c>
      <c r="K8" s="384">
        <f t="shared" si="2"/>
        <v>0.36749649800315382</v>
      </c>
      <c r="L8" s="384">
        <f t="shared" si="2"/>
        <v>0.37945293417564752</v>
      </c>
      <c r="M8" s="385">
        <f t="shared" si="2"/>
        <v>0.37942500060747253</v>
      </c>
      <c r="N8" s="384">
        <f t="shared" si="2"/>
        <v>0.40784503846741976</v>
      </c>
      <c r="O8" s="384">
        <f t="shared" si="2"/>
        <v>0.41000326180511593</v>
      </c>
      <c r="P8" s="384">
        <f t="shared" si="2"/>
        <v>0.44056502879022708</v>
      </c>
      <c r="Q8" s="384">
        <f t="shared" si="2"/>
        <v>0.4486697106874088</v>
      </c>
      <c r="R8" s="385">
        <f t="shared" si="2"/>
        <v>0.42388004663880968</v>
      </c>
      <c r="S8" s="384">
        <f t="shared" si="2"/>
        <v>0.44207480963872475</v>
      </c>
      <c r="T8" s="384">
        <f t="shared" si="2"/>
        <v>0.45273627269194761</v>
      </c>
      <c r="U8" s="384">
        <f t="shared" si="2"/>
        <v>0.48669644879448687</v>
      </c>
      <c r="V8" s="384">
        <f t="shared" si="2"/>
        <v>0.45877362442841541</v>
      </c>
      <c r="W8" s="385">
        <f t="shared" si="2"/>
        <v>0.45008079682871566</v>
      </c>
      <c r="X8" s="384">
        <f t="shared" si="2"/>
        <v>0.4247261923591984</v>
      </c>
      <c r="Y8" s="384">
        <f t="shared" si="2"/>
        <v>0.4266763652143169</v>
      </c>
      <c r="Z8" s="384"/>
      <c r="AA8" s="384"/>
      <c r="AB8" s="385"/>
      <c r="AC8" s="385"/>
      <c r="AE8" s="384"/>
      <c r="AF8" s="384"/>
      <c r="AG8" s="384"/>
    </row>
    <row r="9" spans="1:37" s="187" customFormat="1" ht="12.75" customHeight="1">
      <c r="A9" s="313"/>
      <c r="B9" s="465" t="s">
        <v>56</v>
      </c>
      <c r="C9" s="384"/>
      <c r="D9" s="384">
        <f t="shared" ref="D9:M9" si="3">+(D7-C7)/(D$3-C$3)</f>
        <v>0.29774014354084233</v>
      </c>
      <c r="E9" s="384">
        <f t="shared" si="3"/>
        <v>0.60771986451393867</v>
      </c>
      <c r="F9" s="384">
        <f t="shared" si="3"/>
        <v>0.28359339333591094</v>
      </c>
      <c r="G9" s="384">
        <f t="shared" si="3"/>
        <v>0.6579899519182465</v>
      </c>
      <c r="H9" s="384">
        <f t="shared" si="3"/>
        <v>0.30103328174898619</v>
      </c>
      <c r="I9" s="384">
        <f t="shared" si="3"/>
        <v>-261.08699229350844</v>
      </c>
      <c r="J9" s="384">
        <f t="shared" si="3"/>
        <v>0.17967562287488648</v>
      </c>
      <c r="K9" s="384">
        <f t="shared" si="3"/>
        <v>0.65661878112247507</v>
      </c>
      <c r="L9" s="384">
        <f t="shared" si="3"/>
        <v>-1.3238213677633563</v>
      </c>
      <c r="M9" s="385">
        <f t="shared" si="3"/>
        <v>0.3791796525664215</v>
      </c>
      <c r="N9" s="384"/>
      <c r="O9" s="384"/>
      <c r="P9" s="384"/>
      <c r="Q9" s="384"/>
      <c r="R9" s="385">
        <f t="shared" ref="R9:Y9" si="4">+(R7-M7)/(R$3-M$3)</f>
        <v>0.67625107987154609</v>
      </c>
      <c r="S9" s="384">
        <f t="shared" si="4"/>
        <v>0.59480230481744811</v>
      </c>
      <c r="T9" s="384">
        <f t="shared" si="4"/>
        <v>0.66694522926931354</v>
      </c>
      <c r="U9" s="384">
        <f t="shared" si="4"/>
        <v>0.7796126480819735</v>
      </c>
      <c r="V9" s="384">
        <f t="shared" si="4"/>
        <v>0.93752763564109143</v>
      </c>
      <c r="W9" s="385">
        <f t="shared" si="4"/>
        <v>0.65629958237154096</v>
      </c>
      <c r="X9" s="384">
        <f t="shared" si="4"/>
        <v>0.71622271729406461</v>
      </c>
      <c r="Y9" s="384">
        <f t="shared" si="4"/>
        <v>0.70651797126463212</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9472.6886579474885</v>
      </c>
      <c r="D11" s="174">
        <v>10378.965383869541</v>
      </c>
      <c r="E11" s="174">
        <v>10761.4298679086</v>
      </c>
      <c r="F11" s="174">
        <v>10848.088042675476</v>
      </c>
      <c r="G11" s="174">
        <v>9391.1863105567518</v>
      </c>
      <c r="H11" s="174">
        <v>11631.760804100035</v>
      </c>
      <c r="I11" s="174">
        <v>13596.963812243206</v>
      </c>
      <c r="J11" s="174">
        <v>14034.058446025669</v>
      </c>
      <c r="K11" s="174">
        <v>15488.222050054057</v>
      </c>
      <c r="L11" s="174">
        <v>17132.75327004855</v>
      </c>
      <c r="M11" s="175">
        <v>15659.982595997466</v>
      </c>
      <c r="N11" s="174">
        <v>4150.5249414990167</v>
      </c>
      <c r="O11" s="174">
        <v>4339.3085330143931</v>
      </c>
      <c r="P11" s="174">
        <v>4509.2339100195295</v>
      </c>
      <c r="Q11" s="174">
        <v>4697.3809975851218</v>
      </c>
      <c r="R11" s="175">
        <v>17676.512274659592</v>
      </c>
      <c r="S11" s="174">
        <v>4766.5679783904961</v>
      </c>
      <c r="T11" s="174">
        <v>4837.8650144558178</v>
      </c>
      <c r="U11" s="174">
        <v>6016.6469003621924</v>
      </c>
      <c r="V11" s="174">
        <v>5387.9130608829773</v>
      </c>
      <c r="W11" s="175">
        <v>20204.868311606708</v>
      </c>
      <c r="X11" s="174">
        <v>5538.4494878039923</v>
      </c>
      <c r="Y11" s="174">
        <v>5645.3822404686898</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18591.591221163915</v>
      </c>
      <c r="D13" s="176">
        <v>20148.932509835642</v>
      </c>
      <c r="E13" s="176">
        <v>17729.039614961504</v>
      </c>
      <c r="F13" s="176">
        <v>14321.307743267311</v>
      </c>
      <c r="G13" s="176">
        <v>33318.828478534735</v>
      </c>
      <c r="H13" s="176">
        <v>35912.781131314827</v>
      </c>
      <c r="I13" s="176">
        <v>30632.698546897213</v>
      </c>
      <c r="J13" s="176">
        <v>31685.560015137027</v>
      </c>
      <c r="K13" s="176">
        <v>40539.802001115771</v>
      </c>
      <c r="L13" s="176">
        <v>40312.038470911677</v>
      </c>
      <c r="M13" s="177">
        <v>48320.350822400971</v>
      </c>
      <c r="N13" s="176">
        <v>13877.351160418355</v>
      </c>
      <c r="O13" s="176">
        <v>14923.091444368425</v>
      </c>
      <c r="P13" s="176">
        <v>18423.372957446656</v>
      </c>
      <c r="Q13" s="176">
        <v>20228.995129000326</v>
      </c>
      <c r="R13" s="177">
        <v>66390.590164330497</v>
      </c>
      <c r="S13" s="176">
        <v>19153.932944169133</v>
      </c>
      <c r="T13" s="176">
        <v>20675.385617727035</v>
      </c>
      <c r="U13" s="176">
        <v>23307.061460825869</v>
      </c>
      <c r="V13" s="176">
        <v>20637.705980166211</v>
      </c>
      <c r="W13" s="177">
        <v>80399.76754123281</v>
      </c>
      <c r="X13" s="176">
        <v>16075.548146899113</v>
      </c>
      <c r="Y13" s="176">
        <v>16160.17082088335</v>
      </c>
      <c r="Z13" s="176">
        <v>18097.213159800271</v>
      </c>
      <c r="AA13" s="176">
        <v>17501.777492876918</v>
      </c>
      <c r="AB13" s="177">
        <v>70281.426259149361</v>
      </c>
      <c r="AC13" s="177">
        <v>74062.387283470598</v>
      </c>
      <c r="AE13" s="176">
        <f>INDEX(C13:AD13,1,MATCH(AE$2,$C$2:$AD$2,0))</f>
        <v>80399.76754123281</v>
      </c>
      <c r="AF13" s="481">
        <f>+AF3*AF14</f>
        <v>70393.838548976913</v>
      </c>
      <c r="AG13" s="481">
        <f>+AG3*AG14</f>
        <v>73928.692226267085</v>
      </c>
      <c r="AI13" s="245">
        <f>+AF13/AB13-1</f>
        <v>1.5994594277732865E-3</v>
      </c>
      <c r="AJ13" s="245">
        <f>+AG13/AC13-1</f>
        <v>-1.8051680766352218E-3</v>
      </c>
    </row>
    <row r="14" spans="1:37" s="234" customFormat="1" ht="12.75" customHeight="1">
      <c r="A14" s="278"/>
      <c r="B14" s="458" t="s">
        <v>57</v>
      </c>
      <c r="C14" s="386">
        <v>0.20093482645352406</v>
      </c>
      <c r="D14" s="386">
        <v>0.20288914619447015</v>
      </c>
      <c r="E14" s="386">
        <v>0.18508300785993753</v>
      </c>
      <c r="F14" s="386">
        <v>0.16703843115122449</v>
      </c>
      <c r="G14" s="386">
        <v>0.29644540029983435</v>
      </c>
      <c r="H14" s="386">
        <v>0.27957640660979899</v>
      </c>
      <c r="I14" s="386">
        <v>0.238448070920948</v>
      </c>
      <c r="J14" s="386">
        <v>0.23168828985751722</v>
      </c>
      <c r="K14" s="386">
        <v>0.26590684782216994</v>
      </c>
      <c r="L14" s="386">
        <v>0.26628212613889668</v>
      </c>
      <c r="M14" s="459">
        <v>0.28655601120813462</v>
      </c>
      <c r="N14" s="386">
        <v>0.31394762122004827</v>
      </c>
      <c r="O14" s="386">
        <v>0.31764038622348217</v>
      </c>
      <c r="P14" s="386">
        <v>0.35393681513485026</v>
      </c>
      <c r="Q14" s="386">
        <v>0.36411780621192436</v>
      </c>
      <c r="R14" s="459">
        <v>0.33475218770217174</v>
      </c>
      <c r="S14" s="386">
        <v>0.35398386043582908</v>
      </c>
      <c r="T14" s="386">
        <v>0.36688766774512638</v>
      </c>
      <c r="U14" s="386">
        <v>0.38683593170066605</v>
      </c>
      <c r="V14" s="386">
        <v>0.36379673265313212</v>
      </c>
      <c r="W14" s="459">
        <v>0.35968910510976443</v>
      </c>
      <c r="X14" s="386">
        <v>0.31589280566760897</v>
      </c>
      <c r="Y14" s="386">
        <v>0.31621133055863165</v>
      </c>
      <c r="Z14" s="386">
        <v>0.32715151037293855</v>
      </c>
      <c r="AA14" s="386">
        <v>0.31435524564262168</v>
      </c>
      <c r="AB14" s="459">
        <v>0.32470969044427772</v>
      </c>
      <c r="AC14" s="459">
        <f>+AC13/AC3</f>
        <v>0.32272916122890355</v>
      </c>
      <c r="AE14" s="386">
        <f>INDEX(C14:AD14,1,MATCH(AE$2,$C$2:$AD$2,0))</f>
        <v>0.35968910510976443</v>
      </c>
      <c r="AF14" s="476">
        <v>0.32500000000000001</v>
      </c>
      <c r="AG14" s="476">
        <v>0.32200000000000001</v>
      </c>
    </row>
    <row r="15" spans="1:37" s="187" customFormat="1" ht="12.75" customHeight="1">
      <c r="A15" s="313"/>
      <c r="B15" s="458" t="s">
        <v>56</v>
      </c>
      <c r="C15" s="384"/>
      <c r="D15" s="384">
        <f t="shared" ref="D15:M15" si="5">+(D13-C13)/(D$3-C$3)</f>
        <v>0.18821222124715467</v>
      </c>
      <c r="E15" s="384">
        <f t="shared" si="5"/>
        <v>0.72180056702379658</v>
      </c>
      <c r="F15" s="384">
        <f t="shared" si="5"/>
        <v>0.29099331519406568</v>
      </c>
      <c r="G15" s="384">
        <f t="shared" si="5"/>
        <v>0.71264176896611275</v>
      </c>
      <c r="H15" s="384">
        <f t="shared" si="5"/>
        <v>0.16151860484674765</v>
      </c>
      <c r="I15" s="384">
        <f t="shared" si="5"/>
        <v>-415.87057668510539</v>
      </c>
      <c r="J15" s="384">
        <f t="shared" si="5"/>
        <v>0.1269658480878707</v>
      </c>
      <c r="K15" s="384">
        <f t="shared" si="5"/>
        <v>0.56399231964957863</v>
      </c>
      <c r="L15" s="384">
        <f t="shared" si="5"/>
        <v>0.21282121991785627</v>
      </c>
      <c r="M15" s="385">
        <f t="shared" si="5"/>
        <v>0.4646269957337899</v>
      </c>
      <c r="N15" s="384"/>
      <c r="O15" s="384"/>
      <c r="P15" s="384"/>
      <c r="Q15" s="384"/>
      <c r="R15" s="385">
        <f t="shared" ref="R15:AB15" si="6">+(R13-M13)/(R$3-M$3)</f>
        <v>0.60836159643146048</v>
      </c>
      <c r="S15" s="384">
        <f t="shared" si="6"/>
        <v>0.53261884169823093</v>
      </c>
      <c r="T15" s="384">
        <f t="shared" si="6"/>
        <v>0.61375089058145516</v>
      </c>
      <c r="U15" s="384">
        <f t="shared" si="6"/>
        <v>0.59573225840131627</v>
      </c>
      <c r="V15" s="384">
        <f t="shared" si="6"/>
        <v>0.34858329575073155</v>
      </c>
      <c r="W15" s="385">
        <f t="shared" si="6"/>
        <v>0.55596061587576817</v>
      </c>
      <c r="X15" s="384">
        <f t="shared" si="6"/>
        <v>0.95590981204559256</v>
      </c>
      <c r="Y15" s="384">
        <f t="shared" si="6"/>
        <v>0.86039390677034633</v>
      </c>
      <c r="Z15" s="384">
        <f t="shared" si="6"/>
        <v>1.0561261501232073</v>
      </c>
      <c r="AA15" s="384">
        <f t="shared" si="6"/>
        <v>2.9766289030172564</v>
      </c>
      <c r="AB15" s="385">
        <f t="shared" si="6"/>
        <v>1.4287727872123051</v>
      </c>
      <c r="AC15" s="385">
        <f>+(AC13-AB13)/(AC$3-AB$3)</f>
        <v>0.28986516338781587</v>
      </c>
      <c r="AD15" s="311"/>
      <c r="AE15" s="384">
        <f>INDEX(C15:AD15,1,MATCH(AE$2,$C$2:$AD$2,0))</f>
        <v>0.55596061587576817</v>
      </c>
      <c r="AF15" s="384">
        <f>+(AF13-AE13)/(AF$3-AE$3)</f>
        <v>1.4440033906375618</v>
      </c>
      <c r="AG15" s="384">
        <f>+(AG13-AF13)/(AG$3-AF$3)</f>
        <v>0.27200000000000013</v>
      </c>
      <c r="AH15" s="311"/>
      <c r="AI15" s="311"/>
      <c r="AJ15" s="311"/>
      <c r="AK15" s="311"/>
    </row>
    <row r="16" spans="1:37" ht="12.75" customHeight="1">
      <c r="M16" s="185"/>
      <c r="R16" s="185"/>
      <c r="W16" s="185"/>
      <c r="AB16" s="185"/>
      <c r="AC16" s="185"/>
    </row>
    <row r="17" spans="1:37" ht="12.75" customHeight="1">
      <c r="A17" s="286"/>
      <c r="B17" s="168" t="s">
        <v>35</v>
      </c>
      <c r="C17" s="174">
        <v>242.33305537974846</v>
      </c>
      <c r="D17" s="174">
        <v>531.4339543319511</v>
      </c>
      <c r="E17" s="174">
        <v>655.85930475609564</v>
      </c>
      <c r="F17" s="174">
        <v>785.26430711758906</v>
      </c>
      <c r="G17" s="174">
        <v>576.52892588804855</v>
      </c>
      <c r="H17" s="174">
        <v>729.44924049608267</v>
      </c>
      <c r="I17" s="174">
        <v>922.19904266664321</v>
      </c>
      <c r="J17" s="174">
        <v>1123.7799588219971</v>
      </c>
      <c r="K17" s="174">
        <v>1164.6117930474061</v>
      </c>
      <c r="L17" s="174">
        <v>1863.3924008231072</v>
      </c>
      <c r="M17" s="175">
        <v>3111.365738774809</v>
      </c>
      <c r="N17" s="174">
        <v>786.44670550519743</v>
      </c>
      <c r="O17" s="174">
        <v>836.24166864696929</v>
      </c>
      <c r="P17" s="174">
        <v>903.90201279842984</v>
      </c>
      <c r="Q17" s="174">
        <v>940.71289826159523</v>
      </c>
      <c r="R17" s="175">
        <v>3407.5348839947578</v>
      </c>
      <c r="S17" s="174">
        <v>828.85849533566193</v>
      </c>
      <c r="T17" s="174">
        <v>896.27784557548614</v>
      </c>
      <c r="U17" s="174">
        <v>906.97193543828223</v>
      </c>
      <c r="V17" s="174">
        <v>1056.0417319191395</v>
      </c>
      <c r="W17" s="175">
        <v>3616.713775715295</v>
      </c>
      <c r="X17" s="174">
        <v>1087.3837814273627</v>
      </c>
      <c r="Y17" s="174">
        <v>1092.6688195533213</v>
      </c>
      <c r="Z17" s="174"/>
      <c r="AA17" s="174"/>
      <c r="AB17" s="175"/>
      <c r="AC17" s="175"/>
      <c r="AE17" s="174">
        <f>INDEX(C17:AD17,1,MATCH(AE$2,$C$2:$AD$2,0))</f>
        <v>3616.713775715295</v>
      </c>
      <c r="AF17" s="174">
        <f>+AF43*AF18</f>
        <v>4469.1837660193978</v>
      </c>
      <c r="AG17" s="174">
        <f>+AG43*AG18</f>
        <v>4469.1837660193978</v>
      </c>
    </row>
    <row r="18" spans="1:37" s="187" customFormat="1" ht="12.75" customHeight="1">
      <c r="A18" s="313"/>
      <c r="B18" s="458" t="s">
        <v>55</v>
      </c>
      <c r="C18" s="384">
        <v>4.4694124571769328E-2</v>
      </c>
      <c r="D18" s="384">
        <v>5.2910557378666588E-2</v>
      </c>
      <c r="E18" s="384">
        <v>4.7517422408241652E-2</v>
      </c>
      <c r="F18" s="384">
        <v>6.0801807725120706E-2</v>
      </c>
      <c r="G18" s="384">
        <v>5.4467958693112294E-2</v>
      </c>
      <c r="H18" s="384">
        <v>4.3957766328698862E-2</v>
      </c>
      <c r="I18" s="384">
        <v>3.7135723443400923E-2</v>
      </c>
      <c r="J18" s="384">
        <v>3.5374932101865909E-2</v>
      </c>
      <c r="K18" s="384">
        <v>3.2636044008280747E-2</v>
      </c>
      <c r="L18" s="384">
        <v>3.4060202355518363E-2</v>
      </c>
      <c r="M18" s="385">
        <v>3.7420123200016753E-2</v>
      </c>
      <c r="N18" s="384">
        <v>3.5092610356906993E-2</v>
      </c>
      <c r="O18" s="384">
        <v>3.2803535692904187E-2</v>
      </c>
      <c r="P18" s="384">
        <v>3.3039652206688898E-2</v>
      </c>
      <c r="Q18" s="384">
        <v>3.4126634100267665E-2</v>
      </c>
      <c r="R18" s="385">
        <v>3.3150399630160386E-2</v>
      </c>
      <c r="S18" s="384">
        <v>3.0951180984422202E-2</v>
      </c>
      <c r="T18" s="384">
        <v>3.2763019890374737E-2</v>
      </c>
      <c r="U18" s="384">
        <v>3.3522832221575483E-2</v>
      </c>
      <c r="V18" s="384">
        <v>3.7725393284166658E-2</v>
      </c>
      <c r="W18" s="385">
        <v>3.3140590303201718E-2</v>
      </c>
      <c r="X18" s="384">
        <v>3.5221892594540519E-2</v>
      </c>
      <c r="Y18" s="384">
        <v>3.4340230807200986E-2</v>
      </c>
      <c r="Z18" s="384"/>
      <c r="AA18" s="384"/>
      <c r="AB18" s="385"/>
      <c r="AC18" s="385"/>
      <c r="AD18" s="311"/>
      <c r="AE18" s="384">
        <f>+AE17/AE43</f>
        <v>3.3140590303201718E-2</v>
      </c>
      <c r="AF18" s="476">
        <v>3.5000000000000003E-2</v>
      </c>
      <c r="AG18" s="476">
        <f>+AF18</f>
        <v>3.5000000000000003E-2</v>
      </c>
      <c r="AH18" s="311"/>
      <c r="AI18" s="311"/>
      <c r="AJ18" s="311"/>
      <c r="AK18" s="311"/>
    </row>
    <row r="19" spans="1:37" ht="12.75" customHeight="1">
      <c r="A19" s="286"/>
      <c r="B19" s="168" t="s">
        <v>34</v>
      </c>
      <c r="C19" s="174">
        <v>1901.025181775889</v>
      </c>
      <c r="D19" s="174">
        <v>2149.8976277581919</v>
      </c>
      <c r="E19" s="174">
        <v>1444.8168738496263</v>
      </c>
      <c r="F19" s="174">
        <v>841.98207960206719</v>
      </c>
      <c r="G19" s="174">
        <v>742.40275139245148</v>
      </c>
      <c r="H19" s="174">
        <v>730.73508314502124</v>
      </c>
      <c r="I19" s="174">
        <v>872.03456353454283</v>
      </c>
      <c r="J19" s="174">
        <v>879.75233543885361</v>
      </c>
      <c r="K19" s="174">
        <v>846.10454183140337</v>
      </c>
      <c r="L19" s="174">
        <v>829.19408630195096</v>
      </c>
      <c r="M19" s="175">
        <v>1058.2255071761897</v>
      </c>
      <c r="N19" s="174">
        <v>289.637670667267</v>
      </c>
      <c r="O19" s="174">
        <v>338.14892064705703</v>
      </c>
      <c r="P19" s="174">
        <v>355.52633087440654</v>
      </c>
      <c r="Q19" s="174">
        <v>307.33697688383199</v>
      </c>
      <c r="R19" s="175">
        <v>1302.0417871575498</v>
      </c>
      <c r="S19" s="174">
        <v>335.89794727143271</v>
      </c>
      <c r="T19" s="174">
        <v>416.78648322018415</v>
      </c>
      <c r="U19" s="174">
        <v>380.63020040508883</v>
      </c>
      <c r="V19" s="174">
        <v>323.5148995923297</v>
      </c>
      <c r="W19" s="175">
        <v>1471.8904632095232</v>
      </c>
      <c r="X19" s="174">
        <v>366.03947938958169</v>
      </c>
      <c r="Y19" s="174">
        <v>359.05331636531696</v>
      </c>
      <c r="Z19" s="174"/>
      <c r="AA19" s="174"/>
      <c r="AB19" s="175"/>
      <c r="AC19" s="175"/>
      <c r="AE19" s="174">
        <f>INDEX(C19:AD19,1,MATCH(AE$2,$C$2:$AD$2,0))</f>
        <v>1471.8904632095232</v>
      </c>
      <c r="AF19" s="174">
        <f>+AF20*AF44</f>
        <v>1596.3427242408245</v>
      </c>
      <c r="AG19" s="174">
        <f>+AG20*AG44</f>
        <v>1596.3427242408245</v>
      </c>
    </row>
    <row r="20" spans="1:37" s="187" customFormat="1" ht="12.75" customHeight="1">
      <c r="A20" s="313"/>
      <c r="B20" s="458" t="s">
        <v>54</v>
      </c>
      <c r="C20" s="384">
        <v>5.4545659289102995E-2</v>
      </c>
      <c r="D20" s="384">
        <v>6.150473123122642E-2</v>
      </c>
      <c r="E20" s="384">
        <v>4.3724849944887727E-2</v>
      </c>
      <c r="F20" s="384">
        <v>2.2864994461326896E-2</v>
      </c>
      <c r="G20" s="384">
        <v>1.5809226048694384E-2</v>
      </c>
      <c r="H20" s="384">
        <v>1.4549503353130494E-2</v>
      </c>
      <c r="I20" s="384">
        <v>1.6996560304155892E-2</v>
      </c>
      <c r="J20" s="384">
        <v>1.515100540700387E-2</v>
      </c>
      <c r="K20" s="384">
        <v>1.3086246231731258E-2</v>
      </c>
      <c r="L20" s="384">
        <v>1.2423240042212099E-2</v>
      </c>
      <c r="M20" s="385">
        <v>1.5222474829279228E-2</v>
      </c>
      <c r="N20" s="384">
        <v>1.6203345029811349E-2</v>
      </c>
      <c r="O20" s="384">
        <v>1.6701241283776723E-2</v>
      </c>
      <c r="P20" s="384">
        <v>1.4538070975320436E-2</v>
      </c>
      <c r="Q20" s="384">
        <v>1.1776953499425782E-2</v>
      </c>
      <c r="R20" s="385">
        <v>1.4694690788005772E-2</v>
      </c>
      <c r="S20" s="384">
        <v>1.2955811924113157E-2</v>
      </c>
      <c r="T20" s="384">
        <v>1.6640475366435023E-2</v>
      </c>
      <c r="U20" s="384">
        <v>1.8961226454124094E-2</v>
      </c>
      <c r="V20" s="384">
        <v>1.9861089282760296E-2</v>
      </c>
      <c r="W20" s="385">
        <v>1.6846432619217505E-2</v>
      </c>
      <c r="X20" s="384">
        <v>2.2758773442638741E-2</v>
      </c>
      <c r="Y20" s="384">
        <v>2.1228640640801922E-2</v>
      </c>
      <c r="Z20" s="384"/>
      <c r="AA20" s="384"/>
      <c r="AB20" s="385"/>
      <c r="AC20" s="385"/>
      <c r="AD20" s="311"/>
      <c r="AE20" s="384">
        <f>+AE19/AE44</f>
        <v>1.6846432619217505E-2</v>
      </c>
      <c r="AF20" s="476">
        <v>2.3E-2</v>
      </c>
      <c r="AG20" s="476">
        <f>+AF20</f>
        <v>2.3E-2</v>
      </c>
      <c r="AH20" s="311"/>
      <c r="AI20" s="311"/>
      <c r="AJ20" s="311"/>
      <c r="AK20" s="311"/>
    </row>
    <row r="21" spans="1:37" ht="12.75" customHeight="1">
      <c r="C21" s="464">
        <f t="shared" ref="C21:Y21" si="7">+C19/C44</f>
        <v>5.1059951860493238E-2</v>
      </c>
      <c r="D21" s="464">
        <f t="shared" si="7"/>
        <v>5.8207500243411127E-2</v>
      </c>
      <c r="E21" s="464">
        <f t="shared" si="7"/>
        <v>3.9950034360474153E-2</v>
      </c>
      <c r="F21" s="464">
        <f t="shared" si="7"/>
        <v>2.1327005418540809E-2</v>
      </c>
      <c r="G21" s="464">
        <f t="shared" si="7"/>
        <v>1.543207513564096E-2</v>
      </c>
      <c r="H21" s="464">
        <f t="shared" si="7"/>
        <v>1.4119618758046073E-2</v>
      </c>
      <c r="I21" s="464">
        <f t="shared" si="7"/>
        <v>1.667969565348406E-2</v>
      </c>
      <c r="J21" s="464">
        <f t="shared" si="7"/>
        <v>1.488756793821863E-2</v>
      </c>
      <c r="K21" s="464">
        <f t="shared" si="7"/>
        <v>1.2797139161846322E-2</v>
      </c>
      <c r="L21" s="464">
        <f t="shared" si="7"/>
        <v>1.2090036016983519E-2</v>
      </c>
      <c r="M21" s="463">
        <f t="shared" si="7"/>
        <v>1.4710647927798614E-2</v>
      </c>
      <c r="N21" s="464">
        <f t="shared" si="7"/>
        <v>4.0508362574528372E-3</v>
      </c>
      <c r="O21" s="464">
        <f t="shared" si="7"/>
        <v>4.1753103209441807E-3</v>
      </c>
      <c r="P21" s="464">
        <f t="shared" si="7"/>
        <v>3.6345177438301089E-3</v>
      </c>
      <c r="Q21" s="464">
        <f t="shared" si="7"/>
        <v>2.9442383748564454E-3</v>
      </c>
      <c r="R21" s="463">
        <f t="shared" si="7"/>
        <v>1.4694690788005772E-2</v>
      </c>
      <c r="S21" s="464">
        <f t="shared" si="7"/>
        <v>3.2389529810282892E-3</v>
      </c>
      <c r="T21" s="464">
        <f t="shared" si="7"/>
        <v>4.1601188416087558E-3</v>
      </c>
      <c r="U21" s="464">
        <f t="shared" si="7"/>
        <v>4.7403066135310234E-3</v>
      </c>
      <c r="V21" s="464">
        <f t="shared" si="7"/>
        <v>4.9652723206900741E-3</v>
      </c>
      <c r="W21" s="463">
        <f t="shared" si="7"/>
        <v>1.6846432619217505E-2</v>
      </c>
      <c r="X21" s="464">
        <f t="shared" si="7"/>
        <v>5.6896933606596853E-3</v>
      </c>
      <c r="Y21" s="464">
        <f t="shared" si="7"/>
        <v>5.3071601602004805E-3</v>
      </c>
      <c r="Z21" s="464"/>
      <c r="AA21" s="464"/>
      <c r="AB21" s="463"/>
      <c r="AC21" s="463"/>
      <c r="AE21" s="174"/>
      <c r="AF21" s="174"/>
      <c r="AG21" s="174"/>
    </row>
    <row r="22" spans="1:37" ht="12.75" customHeight="1">
      <c r="B22" s="168" t="s">
        <v>53</v>
      </c>
      <c r="C22" s="479">
        <f t="shared" ref="C22:Y22" si="8">+C24-(C13-C17+C19)</f>
        <v>1121.4196345719647</v>
      </c>
      <c r="D22" s="479">
        <f t="shared" si="8"/>
        <v>469.91642837786276</v>
      </c>
      <c r="E22" s="479">
        <f t="shared" si="8"/>
        <v>-2152.4321079073197</v>
      </c>
      <c r="F22" s="479">
        <f t="shared" si="8"/>
        <v>-303.35049352176247</v>
      </c>
      <c r="G22" s="479">
        <f t="shared" si="8"/>
        <v>1057.3087302658678</v>
      </c>
      <c r="H22" s="479">
        <f t="shared" si="8"/>
        <v>547.88024011126254</v>
      </c>
      <c r="I22" s="479">
        <f t="shared" si="8"/>
        <v>576.8883332872756</v>
      </c>
      <c r="J22" s="479">
        <f t="shared" si="8"/>
        <v>671.16802177890713</v>
      </c>
      <c r="K22" s="479">
        <f t="shared" si="8"/>
        <v>1060.794905255796</v>
      </c>
      <c r="L22" s="479">
        <f t="shared" si="8"/>
        <v>861.05249183352134</v>
      </c>
      <c r="M22" s="480">
        <f t="shared" si="8"/>
        <v>1199.8776514526617</v>
      </c>
      <c r="N22" s="479">
        <f t="shared" si="8"/>
        <v>449.18387059699126</v>
      </c>
      <c r="O22" s="479">
        <f t="shared" si="8"/>
        <v>630.45111866021216</v>
      </c>
      <c r="P22" s="479">
        <f t="shared" si="8"/>
        <v>1044.3732837828757</v>
      </c>
      <c r="Q22" s="479">
        <f t="shared" si="8"/>
        <v>867.38607357096407</v>
      </c>
      <c r="R22" s="480">
        <f t="shared" si="8"/>
        <v>3004.8423808394582</v>
      </c>
      <c r="S22" s="479">
        <f t="shared" si="8"/>
        <v>124.01306716390536</v>
      </c>
      <c r="T22" s="479">
        <f t="shared" si="8"/>
        <v>155.32191819994478</v>
      </c>
      <c r="U22" s="479">
        <f t="shared" si="8"/>
        <v>-111.31734186610265</v>
      </c>
      <c r="V22" s="479">
        <f t="shared" si="8"/>
        <v>10.555919411992363</v>
      </c>
      <c r="W22" s="480">
        <f t="shared" si="8"/>
        <v>225.88334109631251</v>
      </c>
      <c r="X22" s="479">
        <f t="shared" si="8"/>
        <v>323.79798213045979</v>
      </c>
      <c r="Y22" s="479">
        <f t="shared" si="8"/>
        <v>709.99035004207326</v>
      </c>
      <c r="Z22" s="479"/>
      <c r="AA22" s="479"/>
      <c r="AB22" s="480"/>
      <c r="AC22" s="480"/>
      <c r="AE22" s="479">
        <f>INDEX(C22:AD22,1,MATCH(AE$2,$C$2:$AD$2,0))</f>
        <v>225.88334109631251</v>
      </c>
      <c r="AF22" s="475">
        <v>600</v>
      </c>
      <c r="AG22" s="475"/>
    </row>
    <row r="23" spans="1:37" ht="12.75" customHeight="1">
      <c r="M23" s="185"/>
      <c r="R23" s="185"/>
      <c r="W23" s="185"/>
      <c r="AB23" s="185"/>
      <c r="AC23" s="185"/>
    </row>
    <row r="24" spans="1:37" s="171" customFormat="1" ht="12.75" customHeight="1">
      <c r="A24" s="286"/>
      <c r="B24" s="178" t="s">
        <v>33</v>
      </c>
      <c r="C24" s="176">
        <v>21371.702982132021</v>
      </c>
      <c r="D24" s="176">
        <v>22237.312611639747</v>
      </c>
      <c r="E24" s="176">
        <v>16365.565076147715</v>
      </c>
      <c r="F24" s="176">
        <v>14074.675022230025</v>
      </c>
      <c r="G24" s="176">
        <v>34542.011034305004</v>
      </c>
      <c r="H24" s="176">
        <v>36461.947214075029</v>
      </c>
      <c r="I24" s="176">
        <v>31159.42240105239</v>
      </c>
      <c r="J24" s="176">
        <v>32112.700413532792</v>
      </c>
      <c r="K24" s="176">
        <v>41282.089655155563</v>
      </c>
      <c r="L24" s="176">
        <v>40138.892648224042</v>
      </c>
      <c r="M24" s="177">
        <v>47467.088242255013</v>
      </c>
      <c r="N24" s="176">
        <v>13829.725996177416</v>
      </c>
      <c r="O24" s="176">
        <v>15055.449815028725</v>
      </c>
      <c r="P24" s="176">
        <v>18919.370559305509</v>
      </c>
      <c r="Q24" s="176">
        <v>20463.005281193527</v>
      </c>
      <c r="R24" s="177">
        <v>67289.939448332749</v>
      </c>
      <c r="S24" s="176">
        <v>18784.985463268808</v>
      </c>
      <c r="T24" s="176">
        <v>20351.21617357168</v>
      </c>
      <c r="U24" s="176">
        <v>22669.402383926572</v>
      </c>
      <c r="V24" s="176">
        <v>19915.735067251393</v>
      </c>
      <c r="W24" s="177">
        <v>78480.827569823348</v>
      </c>
      <c r="X24" s="176">
        <v>15678.001826991791</v>
      </c>
      <c r="Y24" s="176">
        <v>16136.545667737419</v>
      </c>
      <c r="Z24" s="176">
        <v>17634.585681957324</v>
      </c>
      <c r="AA24" s="176">
        <v>16788.289666122775</v>
      </c>
      <c r="AB24" s="177">
        <v>67926.697664592211</v>
      </c>
      <c r="AC24" s="177">
        <v>71069.247809733177</v>
      </c>
      <c r="AE24" s="176">
        <f>INDEX(C24:AD24,1,MATCH(AE$2,$C$2:$AD$2,0))</f>
        <v>78480.827569823348</v>
      </c>
      <c r="AF24" s="176">
        <f>+AF13-AF17+AF19+AF22</f>
        <v>68120.997507198335</v>
      </c>
      <c r="AG24" s="176">
        <f>+AG13-AG17+AG19+AG22</f>
        <v>71055.851184488507</v>
      </c>
      <c r="AI24" s="245">
        <f>+AF24/AB24-1</f>
        <v>2.8604341045039838E-3</v>
      </c>
      <c r="AJ24" s="245">
        <f>+AG24/AC24-1</f>
        <v>-1.8850101355416538E-4</v>
      </c>
    </row>
    <row r="25" spans="1:37" s="234" customFormat="1" ht="12.75" customHeight="1">
      <c r="A25" s="278"/>
      <c r="B25" s="458" t="s">
        <v>52</v>
      </c>
      <c r="C25" s="386">
        <v>0.23098181208085516</v>
      </c>
      <c r="D25" s="386">
        <v>0.22391803472629301</v>
      </c>
      <c r="E25" s="386">
        <v>0.17084896166991523</v>
      </c>
      <c r="F25" s="386">
        <v>0.16416179840712378</v>
      </c>
      <c r="G25" s="386">
        <v>0.30732834123572883</v>
      </c>
      <c r="H25" s="386">
        <v>0.28385159430658813</v>
      </c>
      <c r="I25" s="386">
        <v>0.2425481434868392</v>
      </c>
      <c r="J25" s="386">
        <v>0.23481158729603799</v>
      </c>
      <c r="K25" s="386">
        <v>0.27077562765137586</v>
      </c>
      <c r="L25" s="386">
        <v>0.26513840730089744</v>
      </c>
      <c r="M25" s="459">
        <v>0.28149587573067375</v>
      </c>
      <c r="N25" s="386">
        <v>0.31287019607955729</v>
      </c>
      <c r="O25" s="386">
        <v>0.32045765529491937</v>
      </c>
      <c r="P25" s="386">
        <v>0.36346557036994898</v>
      </c>
      <c r="Q25" s="386">
        <v>0.36832994145168985</v>
      </c>
      <c r="R25" s="459">
        <v>0.33928685352729776</v>
      </c>
      <c r="S25" s="386">
        <v>0.34716534154637407</v>
      </c>
      <c r="T25" s="386">
        <v>0.36113523470617892</v>
      </c>
      <c r="U25" s="386">
        <v>0.37625246782066024</v>
      </c>
      <c r="V25" s="386">
        <v>0.35106999551280127</v>
      </c>
      <c r="W25" s="459">
        <v>0.35110423201642316</v>
      </c>
      <c r="X25" s="386">
        <v>0.3080808156047643</v>
      </c>
      <c r="Y25" s="386">
        <v>0.31574904948538507</v>
      </c>
      <c r="Z25" s="386">
        <v>0.31878838414019139</v>
      </c>
      <c r="AA25" s="386">
        <v>0.30154005352092994</v>
      </c>
      <c r="AB25" s="459">
        <v>0.31383052600900274</v>
      </c>
      <c r="AC25" s="459">
        <f>+AC24/AC$3</f>
        <v>0.30968646267122435</v>
      </c>
      <c r="AE25" s="384">
        <f>INDEX(C25:AD25,1,MATCH(AE$2,$C$2:$AD$2,0))</f>
        <v>0.35110423201642316</v>
      </c>
      <c r="AF25" s="384">
        <f>+AF24/AF$3</f>
        <v>0.31450656259405291</v>
      </c>
      <c r="AG25" s="384">
        <f>+AG24/AG$3</f>
        <v>0.30948720168589666</v>
      </c>
    </row>
    <row r="26" spans="1:37" ht="12.75" customHeight="1">
      <c r="M26" s="185"/>
      <c r="R26" s="185"/>
      <c r="W26" s="185"/>
      <c r="Z26" s="189"/>
      <c r="AA26" s="189"/>
      <c r="AB26" s="457"/>
      <c r="AC26" s="457"/>
    </row>
    <row r="27" spans="1:37" ht="12.75" customHeight="1">
      <c r="B27" s="168" t="s">
        <v>51</v>
      </c>
      <c r="C27" s="477">
        <f t="shared" ref="C27:Y27" si="9">+C24-C30+C33-C39-C37</f>
        <v>5665.6556209334522</v>
      </c>
      <c r="D27" s="477">
        <f t="shared" si="9"/>
        <v>5974.2835566012691</v>
      </c>
      <c r="E27" s="477">
        <f t="shared" si="9"/>
        <v>5579.4038590715045</v>
      </c>
      <c r="F27" s="477">
        <f t="shared" si="9"/>
        <v>3364.8060326043615</v>
      </c>
      <c r="G27" s="477">
        <f t="shared" si="9"/>
        <v>8292.2386697307084</v>
      </c>
      <c r="H27" s="477">
        <f t="shared" si="9"/>
        <v>9172.484614953828</v>
      </c>
      <c r="I27" s="477">
        <f t="shared" si="9"/>
        <v>7196.4202953432359</v>
      </c>
      <c r="J27" s="477">
        <f t="shared" si="9"/>
        <v>5926.2120193753763</v>
      </c>
      <c r="K27" s="477">
        <f t="shared" si="9"/>
        <v>8004.4161997740666</v>
      </c>
      <c r="L27" s="477">
        <f t="shared" si="9"/>
        <v>7062.6573373626888</v>
      </c>
      <c r="M27" s="478">
        <f t="shared" si="9"/>
        <v>7684.1569505721709</v>
      </c>
      <c r="N27" s="477">
        <f t="shared" si="9"/>
        <v>2164.6741820195184</v>
      </c>
      <c r="O27" s="477">
        <f t="shared" si="9"/>
        <v>2569.6903985740337</v>
      </c>
      <c r="P27" s="477">
        <f t="shared" si="9"/>
        <v>3075.0824637477253</v>
      </c>
      <c r="Q27" s="477">
        <f t="shared" si="9"/>
        <v>3979.0589800143098</v>
      </c>
      <c r="R27" s="478">
        <f t="shared" si="9"/>
        <v>9264.768361387316</v>
      </c>
      <c r="S27" s="477">
        <f t="shared" si="9"/>
        <v>1711.6213071782768</v>
      </c>
      <c r="T27" s="477">
        <f t="shared" si="9"/>
        <v>1559.6803605814166</v>
      </c>
      <c r="U27" s="477">
        <f t="shared" si="9"/>
        <v>1664.1171572049461</v>
      </c>
      <c r="V27" s="477">
        <f t="shared" si="9"/>
        <v>1748.7996195790038</v>
      </c>
      <c r="W27" s="478">
        <f t="shared" si="9"/>
        <v>6446.9342067168182</v>
      </c>
      <c r="X27" s="477">
        <f t="shared" si="9"/>
        <v>2242.0379605187572</v>
      </c>
      <c r="Y27" s="477">
        <f t="shared" si="9"/>
        <v>2257.0656890333212</v>
      </c>
      <c r="Z27" s="477"/>
      <c r="AA27" s="477"/>
      <c r="AB27" s="478"/>
      <c r="AC27" s="478"/>
      <c r="AE27" s="477">
        <f>INDEX(C27:AD27,1,MATCH(AE$2,$C$2:$AD$2,0))</f>
        <v>6446.9342067168182</v>
      </c>
      <c r="AF27" s="477">
        <f>+AF24*AF28</f>
        <v>6471.4947631838422</v>
      </c>
      <c r="AG27" s="477">
        <f>+AG24*AG28</f>
        <v>7816.1436302937354</v>
      </c>
    </row>
    <row r="28" spans="1:37" s="234" customFormat="1" ht="12.75" customHeight="1">
      <c r="A28" s="278"/>
      <c r="B28" s="458" t="s">
        <v>50</v>
      </c>
      <c r="C28" s="386">
        <f t="shared" ref="C28:Y28" si="10">+C27/C24</f>
        <v>0.26510080294819127</v>
      </c>
      <c r="D28" s="384">
        <f t="shared" si="10"/>
        <v>0.26866032154776343</v>
      </c>
      <c r="E28" s="384">
        <f t="shared" si="10"/>
        <v>0.34092338596992938</v>
      </c>
      <c r="F28" s="384">
        <f t="shared" si="10"/>
        <v>0.23906811541224726</v>
      </c>
      <c r="G28" s="384">
        <f t="shared" si="10"/>
        <v>0.24006241737041212</v>
      </c>
      <c r="H28" s="384">
        <f t="shared" si="10"/>
        <v>0.25156321359088218</v>
      </c>
      <c r="I28" s="384">
        <f t="shared" si="10"/>
        <v>0.23095486824878311</v>
      </c>
      <c r="J28" s="384">
        <f t="shared" si="10"/>
        <v>0.18454418168077757</v>
      </c>
      <c r="K28" s="384">
        <f t="shared" si="10"/>
        <v>0.19389561591086815</v>
      </c>
      <c r="L28" s="384">
        <f t="shared" si="10"/>
        <v>0.17595546043732668</v>
      </c>
      <c r="M28" s="385">
        <f t="shared" si="10"/>
        <v>0.16188389124175864</v>
      </c>
      <c r="N28" s="384">
        <f t="shared" si="10"/>
        <v>0.15652328778009353</v>
      </c>
      <c r="O28" s="384">
        <f t="shared" si="10"/>
        <v>0.1706817418373581</v>
      </c>
      <c r="P28" s="384">
        <f t="shared" si="10"/>
        <v>0.16253619295147445</v>
      </c>
      <c r="Q28" s="384">
        <f t="shared" si="10"/>
        <v>0.19445134892631111</v>
      </c>
      <c r="R28" s="385">
        <f t="shared" si="10"/>
        <v>0.13768430224998324</v>
      </c>
      <c r="S28" s="384">
        <f t="shared" si="10"/>
        <v>9.1116456306292753E-2</v>
      </c>
      <c r="T28" s="384">
        <f t="shared" si="10"/>
        <v>7.6638189446723834E-2</v>
      </c>
      <c r="U28" s="384">
        <f t="shared" si="10"/>
        <v>7.3408073535492294E-2</v>
      </c>
      <c r="V28" s="384">
        <f t="shared" si="10"/>
        <v>8.7809945938408129E-2</v>
      </c>
      <c r="W28" s="385">
        <f t="shared" si="10"/>
        <v>8.2146613464047211E-2</v>
      </c>
      <c r="X28" s="384">
        <f t="shared" si="10"/>
        <v>0.14300533864326939</v>
      </c>
      <c r="Y28" s="384">
        <f t="shared" si="10"/>
        <v>0.13987291552404443</v>
      </c>
      <c r="Z28" s="384"/>
      <c r="AA28" s="384"/>
      <c r="AB28" s="385"/>
      <c r="AC28" s="385"/>
      <c r="AE28" s="384">
        <f>INDEX(C28:AD28,1,MATCH(AE$2,$C$2:$AD$2,0))</f>
        <v>8.2146613464047211E-2</v>
      </c>
      <c r="AF28" s="476">
        <v>9.5000000000000001E-2</v>
      </c>
      <c r="AG28" s="476">
        <v>0.11</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72.373318379869517</v>
      </c>
      <c r="D30" s="174">
        <v>115.57131548122157</v>
      </c>
      <c r="E30" s="174">
        <v>-11.369232860749932</v>
      </c>
      <c r="F30" s="174">
        <v>-142.6588249730583</v>
      </c>
      <c r="G30" s="174">
        <v>52.908510731698108</v>
      </c>
      <c r="H30" s="174">
        <v>-18.867149115807205</v>
      </c>
      <c r="I30" s="174">
        <v>-44.097705020233811</v>
      </c>
      <c r="J30" s="174">
        <v>22.176413274663986</v>
      </c>
      <c r="K30" s="174">
        <v>-0.24826582050636015</v>
      </c>
      <c r="L30" s="174">
        <v>-4.9926016309972407</v>
      </c>
      <c r="M30" s="175">
        <v>-108.58831702019665</v>
      </c>
      <c r="N30" s="174">
        <v>21.924683371298404</v>
      </c>
      <c r="O30" s="174">
        <v>22.618625991241569</v>
      </c>
      <c r="P30" s="174">
        <v>32.917780742690006</v>
      </c>
      <c r="Q30" s="174">
        <v>323.16471933962265</v>
      </c>
      <c r="R30" s="175">
        <v>290.52702227614304</v>
      </c>
      <c r="S30" s="174">
        <v>16.321804762338164</v>
      </c>
      <c r="T30" s="174">
        <v>0</v>
      </c>
      <c r="U30" s="174">
        <v>0.9537919407894736</v>
      </c>
      <c r="V30" s="174">
        <v>2.8622580919931857</v>
      </c>
      <c r="W30" s="175">
        <v>129.06757859851552</v>
      </c>
      <c r="X30" s="174">
        <v>5.8120762489044697</v>
      </c>
      <c r="Y30" s="174">
        <v>10.266613471253757</v>
      </c>
      <c r="Z30" s="174"/>
      <c r="AA30" s="174"/>
      <c r="AB30" s="175"/>
      <c r="AC30" s="175"/>
      <c r="AE30" s="174">
        <f>INDEX(C30:AD30,1,MATCH(AE$2,$C$2:$AD$2,0))</f>
        <v>129.06757859851552</v>
      </c>
      <c r="AF30" s="477">
        <f>+AF24*AF31</f>
        <v>68.120997507198339</v>
      </c>
      <c r="AG30" s="477">
        <f>+AG24*AG31</f>
        <v>71.055851184488503</v>
      </c>
    </row>
    <row r="31" spans="1:37" s="234" customFormat="1" ht="12.75" customHeight="1">
      <c r="A31" s="278"/>
      <c r="B31" s="458" t="s">
        <v>49</v>
      </c>
      <c r="C31" s="386">
        <f t="shared" ref="C31:Y31" si="11">+C30/C24</f>
        <v>3.3864085814957188E-3</v>
      </c>
      <c r="D31" s="384">
        <f t="shared" si="11"/>
        <v>5.1971799605284906E-3</v>
      </c>
      <c r="E31" s="384">
        <f t="shared" si="11"/>
        <v>-6.947045707159982E-4</v>
      </c>
      <c r="F31" s="384">
        <f t="shared" si="11"/>
        <v>-1.013585214207348E-2</v>
      </c>
      <c r="G31" s="384">
        <f t="shared" si="11"/>
        <v>1.5317148349918777E-3</v>
      </c>
      <c r="H31" s="384">
        <f t="shared" si="11"/>
        <v>-5.1744765590917515E-4</v>
      </c>
      <c r="I31" s="384">
        <f t="shared" si="11"/>
        <v>-1.4152285768539933E-3</v>
      </c>
      <c r="J31" s="384">
        <f t="shared" si="11"/>
        <v>6.9058076677097201E-4</v>
      </c>
      <c r="K31" s="384">
        <f t="shared" si="11"/>
        <v>-6.0138869563100029E-6</v>
      </c>
      <c r="L31" s="384">
        <f t="shared" si="11"/>
        <v>-1.2438314317119408E-4</v>
      </c>
      <c r="M31" s="385">
        <f t="shared" si="11"/>
        <v>-2.2876549002964074E-3</v>
      </c>
      <c r="N31" s="384">
        <f t="shared" si="11"/>
        <v>1.5853302789482931E-3</v>
      </c>
      <c r="O31" s="384">
        <f t="shared" si="11"/>
        <v>1.5023547133519114E-3</v>
      </c>
      <c r="P31" s="384">
        <f t="shared" si="11"/>
        <v>1.739898303672654E-3</v>
      </c>
      <c r="Q31" s="384">
        <f t="shared" si="11"/>
        <v>1.579263235770292E-2</v>
      </c>
      <c r="R31" s="385">
        <f t="shared" si="11"/>
        <v>4.3175402542785539E-3</v>
      </c>
      <c r="S31" s="384">
        <f t="shared" si="11"/>
        <v>8.6887502757204574E-4</v>
      </c>
      <c r="T31" s="384">
        <f t="shared" si="11"/>
        <v>0</v>
      </c>
      <c r="U31" s="384">
        <f t="shared" si="11"/>
        <v>4.2073978159466025E-5</v>
      </c>
      <c r="V31" s="384">
        <f t="shared" si="11"/>
        <v>1.4371842577378746E-4</v>
      </c>
      <c r="W31" s="385">
        <f t="shared" si="11"/>
        <v>1.6445746381010804E-3</v>
      </c>
      <c r="X31" s="384">
        <f t="shared" si="11"/>
        <v>3.7071537004787166E-4</v>
      </c>
      <c r="Y31" s="384">
        <f t="shared" si="11"/>
        <v>6.3623365760246309E-4</v>
      </c>
      <c r="Z31" s="384"/>
      <c r="AA31" s="384"/>
      <c r="AB31" s="385"/>
      <c r="AC31" s="385"/>
      <c r="AE31" s="384">
        <f>INDEX(C31:AD31,1,MATCH(AE$2,$C$2:$AD$2,0))</f>
        <v>1.6445746381010804E-3</v>
      </c>
      <c r="AF31" s="476">
        <v>1E-3</v>
      </c>
      <c r="AG31" s="476">
        <f>+AF31</f>
        <v>1E-3</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0</v>
      </c>
      <c r="D33" s="174">
        <v>0</v>
      </c>
      <c r="E33" s="174">
        <v>-18.392806240293588</v>
      </c>
      <c r="F33" s="174">
        <v>-123.71757840480133</v>
      </c>
      <c r="G33" s="174">
        <v>-413.02018937190832</v>
      </c>
      <c r="H33" s="174">
        <v>187.26654289274012</v>
      </c>
      <c r="I33" s="174">
        <v>-267</v>
      </c>
      <c r="J33" s="174">
        <v>112.55048315207937</v>
      </c>
      <c r="K33" s="174">
        <v>479.13932946898456</v>
      </c>
      <c r="L33" s="174">
        <v>297.34116000770996</v>
      </c>
      <c r="M33" s="175">
        <v>-43.209268904744015</v>
      </c>
      <c r="N33" s="174">
        <v>4.612194671881312</v>
      </c>
      <c r="O33" s="174">
        <v>-0.69295815484619228</v>
      </c>
      <c r="P33" s="174">
        <v>-0.60609301671822224</v>
      </c>
      <c r="Q33" s="174">
        <v>0</v>
      </c>
      <c r="R33" s="175">
        <v>1.6028103624228658</v>
      </c>
      <c r="S33" s="174">
        <v>0.14119519047922613</v>
      </c>
      <c r="T33" s="174">
        <v>-2.5965075754035349</v>
      </c>
      <c r="U33" s="174">
        <v>0</v>
      </c>
      <c r="V33" s="174">
        <v>0</v>
      </c>
      <c r="W33" s="175">
        <v>-1.5617742362841782</v>
      </c>
      <c r="X33" s="174">
        <v>0.17719851253831354</v>
      </c>
      <c r="Y33" s="174">
        <v>0</v>
      </c>
      <c r="Z33" s="174"/>
      <c r="AA33" s="174"/>
      <c r="AB33" s="175"/>
      <c r="AC33" s="175"/>
      <c r="AE33" s="174">
        <f>INDEX(C33:AD33,1,MATCH(AE$2,$C$2:$AD$2,0))</f>
        <v>-1.5617742362841782</v>
      </c>
      <c r="AF33" s="475">
        <f>+AE33</f>
        <v>-1.5617742362841782</v>
      </c>
      <c r="AG33" s="475">
        <f>+AF33</f>
        <v>-1.5617742362841782</v>
      </c>
    </row>
    <row r="34" spans="1:36" ht="12.75" customHeight="1">
      <c r="M34" s="185"/>
      <c r="R34" s="185"/>
      <c r="W34" s="185"/>
      <c r="AB34" s="185"/>
      <c r="AC34" s="185"/>
    </row>
    <row r="35" spans="1:36" s="171" customFormat="1" ht="12.75" customHeight="1" thickBot="1">
      <c r="A35" s="286"/>
      <c r="B35" s="173" t="s">
        <v>48</v>
      </c>
      <c r="C35" s="170">
        <f t="shared" ref="C35:Y35" si="12">+C24-C27-C30+C33</f>
        <v>15633.674042818699</v>
      </c>
      <c r="D35" s="170">
        <f t="shared" si="12"/>
        <v>16147.457739557256</v>
      </c>
      <c r="E35" s="170">
        <f t="shared" si="12"/>
        <v>10779.137643696668</v>
      </c>
      <c r="F35" s="170">
        <f t="shared" si="12"/>
        <v>10728.81023619392</v>
      </c>
      <c r="G35" s="170">
        <f t="shared" si="12"/>
        <v>25783.843664470689</v>
      </c>
      <c r="H35" s="170">
        <f t="shared" si="12"/>
        <v>27495.596291129747</v>
      </c>
      <c r="I35" s="170">
        <f t="shared" si="12"/>
        <v>23740.099810729389</v>
      </c>
      <c r="J35" s="170">
        <f t="shared" si="12"/>
        <v>26276.862464034832</v>
      </c>
      <c r="K35" s="170">
        <f t="shared" si="12"/>
        <v>33757.061050670985</v>
      </c>
      <c r="L35" s="170">
        <f t="shared" si="12"/>
        <v>33378.56907250006</v>
      </c>
      <c r="M35" s="172">
        <f t="shared" si="12"/>
        <v>39848.3103397983</v>
      </c>
      <c r="N35" s="170">
        <f t="shared" si="12"/>
        <v>11647.73932545848</v>
      </c>
      <c r="O35" s="170">
        <f t="shared" si="12"/>
        <v>12462.447832308604</v>
      </c>
      <c r="P35" s="170">
        <f t="shared" si="12"/>
        <v>15810.764221798376</v>
      </c>
      <c r="Q35" s="170">
        <f t="shared" si="12"/>
        <v>16160.781581839596</v>
      </c>
      <c r="R35" s="172">
        <f t="shared" si="12"/>
        <v>57736.246875031706</v>
      </c>
      <c r="S35" s="170">
        <f t="shared" si="12"/>
        <v>17057.18354651867</v>
      </c>
      <c r="T35" s="170">
        <f t="shared" si="12"/>
        <v>18788.93930541486</v>
      </c>
      <c r="U35" s="170">
        <f t="shared" si="12"/>
        <v>21004.331434780837</v>
      </c>
      <c r="V35" s="170">
        <f t="shared" si="12"/>
        <v>18164.073189580395</v>
      </c>
      <c r="W35" s="172">
        <f t="shared" si="12"/>
        <v>71903.264010271727</v>
      </c>
      <c r="X35" s="170">
        <f t="shared" si="12"/>
        <v>13430.328988736666</v>
      </c>
      <c r="Y35" s="170">
        <f t="shared" si="12"/>
        <v>13869.213365232843</v>
      </c>
      <c r="Z35" s="170"/>
      <c r="AA35" s="170"/>
      <c r="AB35" s="172"/>
      <c r="AC35" s="172"/>
      <c r="AE35" s="170">
        <f>+AE24-AE27-AE30+AE33</f>
        <v>71903.264010271727</v>
      </c>
      <c r="AF35" s="170">
        <f>+AF24-AF27-AF30+AF33</f>
        <v>61579.819972271012</v>
      </c>
      <c r="AG35" s="170">
        <f>+AG24-AG27-AG30+AG33</f>
        <v>63167.089928774003</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0</v>
      </c>
      <c r="D37" s="174">
        <v>0</v>
      </c>
      <c r="E37" s="174">
        <v>0</v>
      </c>
      <c r="F37" s="174">
        <v>58.582983131868012</v>
      </c>
      <c r="G37" s="174">
        <v>0</v>
      </c>
      <c r="H37" s="174">
        <v>0</v>
      </c>
      <c r="I37" s="174">
        <v>0</v>
      </c>
      <c r="J37" s="174">
        <v>0</v>
      </c>
      <c r="K37" s="174">
        <v>0</v>
      </c>
      <c r="L37" s="174">
        <v>0</v>
      </c>
      <c r="M37" s="175">
        <v>0</v>
      </c>
      <c r="N37" s="174">
        <v>0</v>
      </c>
      <c r="O37" s="174">
        <v>0</v>
      </c>
      <c r="P37" s="174">
        <v>0</v>
      </c>
      <c r="Q37" s="174">
        <v>0</v>
      </c>
      <c r="R37" s="175">
        <v>0</v>
      </c>
      <c r="S37" s="174">
        <v>0</v>
      </c>
      <c r="T37" s="174">
        <v>0</v>
      </c>
      <c r="U37" s="174">
        <v>0</v>
      </c>
      <c r="V37" s="174">
        <v>0</v>
      </c>
      <c r="W37" s="175">
        <v>0</v>
      </c>
      <c r="X37" s="174">
        <v>0</v>
      </c>
      <c r="Y37" s="174">
        <v>0</v>
      </c>
      <c r="Z37" s="174"/>
      <c r="AA37" s="174"/>
      <c r="AB37" s="175"/>
      <c r="AC37" s="175"/>
      <c r="AE37" s="174">
        <f>INDEX(C37:AD37,1,MATCH(AE$2,$C$2:$AD$2,0))</f>
        <v>0</v>
      </c>
      <c r="AF37" s="475">
        <f>+AE37</f>
        <v>0</v>
      </c>
      <c r="AG37" s="475">
        <f>+AF37</f>
        <v>0</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15633.6740428187</v>
      </c>
      <c r="D39" s="170">
        <v>16147.457739557256</v>
      </c>
      <c r="E39" s="170">
        <v>10779.137643696668</v>
      </c>
      <c r="F39" s="170">
        <v>10670.227253062052</v>
      </c>
      <c r="G39" s="170">
        <v>25783.843664470689</v>
      </c>
      <c r="H39" s="170">
        <v>27495.596291129754</v>
      </c>
      <c r="I39" s="170">
        <v>23740.099810729389</v>
      </c>
      <c r="J39" s="170">
        <v>26276.862464034832</v>
      </c>
      <c r="K39" s="170">
        <v>33757.061050670985</v>
      </c>
      <c r="L39" s="170">
        <v>33378.56907250006</v>
      </c>
      <c r="M39" s="172">
        <v>39848.3103397983</v>
      </c>
      <c r="N39" s="170">
        <v>11647.73932545848</v>
      </c>
      <c r="O39" s="170">
        <v>12462.447832308604</v>
      </c>
      <c r="P39" s="170">
        <v>15810.764221798376</v>
      </c>
      <c r="Q39" s="170">
        <v>16160.781581839594</v>
      </c>
      <c r="R39" s="172">
        <v>57736.246875031713</v>
      </c>
      <c r="S39" s="170">
        <v>17057.18354651867</v>
      </c>
      <c r="T39" s="170">
        <v>18788.93930541486</v>
      </c>
      <c r="U39" s="170">
        <v>21004.331434780837</v>
      </c>
      <c r="V39" s="170">
        <v>18164.073189580395</v>
      </c>
      <c r="W39" s="172">
        <v>71903.264010271727</v>
      </c>
      <c r="X39" s="170">
        <v>13430.328988736666</v>
      </c>
      <c r="Y39" s="170">
        <v>13869.213365232843</v>
      </c>
      <c r="Z39" s="170">
        <v>15742.000737411307</v>
      </c>
      <c r="AA39" s="170">
        <v>14812.331228422525</v>
      </c>
      <c r="AB39" s="172">
        <v>61381.717457811748</v>
      </c>
      <c r="AC39" s="172">
        <v>63164.1872440726</v>
      </c>
      <c r="AE39" s="170">
        <f>+AE35-AE37</f>
        <v>71903.264010271727</v>
      </c>
      <c r="AF39" s="170">
        <f>+AF35-AF37</f>
        <v>61579.819972271012</v>
      </c>
      <c r="AG39" s="170">
        <f>+AG35-AG37</f>
        <v>63167.089928774003</v>
      </c>
      <c r="AI39" s="245">
        <f>+AF39/AB39-1</f>
        <v>3.2273863075829023E-3</v>
      </c>
      <c r="AJ39" s="245">
        <f>+AG39/AC39-1</f>
        <v>4.5954595919717178E-5</v>
      </c>
    </row>
    <row r="40" spans="1:36" s="234" customFormat="1" ht="12.75" customHeight="1" thickTop="1">
      <c r="A40" s="278"/>
      <c r="B40" s="458" t="s">
        <v>47</v>
      </c>
      <c r="C40" s="386">
        <v>0.16896614944119223</v>
      </c>
      <c r="D40" s="386">
        <v>0.16259640119350346</v>
      </c>
      <c r="E40" s="386">
        <v>0.11252923229682742</v>
      </c>
      <c r="F40" s="386">
        <v>0.12445358010105131</v>
      </c>
      <c r="G40" s="386">
        <v>0.2294048802258038</v>
      </c>
      <c r="H40" s="386">
        <v>0.21404969948052405</v>
      </c>
      <c r="I40" s="386">
        <v>0.18479537461163589</v>
      </c>
      <c r="J40" s="386">
        <v>0.19213930017979794</v>
      </c>
      <c r="K40" s="386">
        <v>0.22141779813027745</v>
      </c>
      <c r="L40" s="386">
        <v>0.22048292959714291</v>
      </c>
      <c r="M40" s="459">
        <v>0.23631394785037046</v>
      </c>
      <c r="N40" s="386">
        <v>0.26350706352729208</v>
      </c>
      <c r="O40" s="386">
        <v>0.26526519371013868</v>
      </c>
      <c r="P40" s="386">
        <v>0.30374522333324799</v>
      </c>
      <c r="Q40" s="386">
        <v>0.29089078813477875</v>
      </c>
      <c r="R40" s="459">
        <v>0.29111557682030503</v>
      </c>
      <c r="S40" s="386">
        <v>0.31523383200510113</v>
      </c>
      <c r="T40" s="386">
        <v>0.33341240877548517</v>
      </c>
      <c r="U40" s="386">
        <v>0.34861666855685725</v>
      </c>
      <c r="V40" s="386">
        <v>0.32019210295913347</v>
      </c>
      <c r="W40" s="459">
        <v>0.32167780426805453</v>
      </c>
      <c r="X40" s="386">
        <v>0.26391288598823992</v>
      </c>
      <c r="Y40" s="386">
        <v>0.27138341918727987</v>
      </c>
      <c r="Z40" s="386">
        <v>0.28457526979766534</v>
      </c>
      <c r="AA40" s="386">
        <v>0.2660492069303092</v>
      </c>
      <c r="AB40" s="459">
        <v>0.28359183265819804</v>
      </c>
      <c r="AC40" s="459">
        <f>+AC39/AC$3</f>
        <v>0.27523991484317856</v>
      </c>
      <c r="AE40" s="384">
        <f>INDEX(C40:AD40,1,MATCH(AE$2,$C$2:$AD$2,0))</f>
        <v>0.32167780426805453</v>
      </c>
      <c r="AF40" s="384">
        <f>+AF39/AF$3</f>
        <v>0.28430672205868723</v>
      </c>
      <c r="AG40" s="384">
        <f>+AG39/AG$3</f>
        <v>0.27512731991542572</v>
      </c>
    </row>
    <row r="41" spans="1:36">
      <c r="A41" s="168"/>
      <c r="B41" s="458" t="s">
        <v>46</v>
      </c>
      <c r="C41" s="386"/>
      <c r="D41" s="384">
        <v>3.2863912560244346E-2</v>
      </c>
      <c r="E41" s="384">
        <v>-0.33245605484444396</v>
      </c>
      <c r="F41" s="384">
        <v>-2.7833713604924704E-2</v>
      </c>
      <c r="G41" s="384">
        <v>1.4164287276141621</v>
      </c>
      <c r="H41" s="384">
        <v>6.6388574524976818E-2</v>
      </c>
      <c r="I41" s="384">
        <v>-0.13658538046006696</v>
      </c>
      <c r="J41" s="384">
        <v>0.10685560185214338</v>
      </c>
      <c r="K41" s="384">
        <v>0.28466863564378397</v>
      </c>
      <c r="L41" s="384">
        <v>-1.1212231349251311E-2</v>
      </c>
      <c r="M41" s="385">
        <v>0.1938291978078992</v>
      </c>
      <c r="N41" s="384"/>
      <c r="O41" s="384"/>
      <c r="P41" s="384"/>
      <c r="Q41" s="384"/>
      <c r="R41" s="385">
        <v>0.44890075344971225</v>
      </c>
      <c r="S41" s="384">
        <v>0.46442009645912674</v>
      </c>
      <c r="T41" s="384">
        <v>0.50764436956798931</v>
      </c>
      <c r="U41" s="384">
        <v>0.32848299678152593</v>
      </c>
      <c r="V41" s="384">
        <v>0.12396006948030069</v>
      </c>
      <c r="W41" s="385">
        <v>0.24537474986734198</v>
      </c>
      <c r="X41" s="384">
        <v>-0.21262915697018669</v>
      </c>
      <c r="Y41" s="384">
        <v>-0.26184160054017425</v>
      </c>
      <c r="Z41" s="384">
        <v>-0.2505355009136685</v>
      </c>
      <c r="AA41" s="384">
        <v>-0.18452590045059702</v>
      </c>
      <c r="AB41" s="385">
        <v>-0.14632919238488151</v>
      </c>
      <c r="AC41" s="385">
        <v>2.9039099264140944E-2</v>
      </c>
      <c r="AD41" s="234"/>
      <c r="AE41" s="384">
        <f>INDEX(C41:AD41,1,MATCH(AE$2,$C$2:$AD$2,0))</f>
        <v>0.24537474986734198</v>
      </c>
      <c r="AF41" s="386">
        <f>+AF39/AE39-1</f>
        <v>-0.14357406690920127</v>
      </c>
      <c r="AG41" s="386">
        <f>+AG39/AF39-1</f>
        <v>2.5775813524913316E-2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5422.0338288674329</v>
      </c>
      <c r="D43" s="174">
        <v>11806.576294339777</v>
      </c>
      <c r="E43" s="174">
        <v>14495.211298617876</v>
      </c>
      <c r="F43" s="174">
        <v>12915.14736975742</v>
      </c>
      <c r="G43" s="174">
        <v>10584.735314506161</v>
      </c>
      <c r="H43" s="174">
        <v>16600.173873539075</v>
      </c>
      <c r="I43" s="174">
        <v>24833.205257793881</v>
      </c>
      <c r="J43" s="174">
        <v>31770.253393252431</v>
      </c>
      <c r="K43" s="174">
        <v>39025.953005902324</v>
      </c>
      <c r="L43" s="174">
        <v>54708.788320548672</v>
      </c>
      <c r="M43" s="175">
        <v>83146.859836458694</v>
      </c>
      <c r="N43" s="174">
        <v>89642.428705838072</v>
      </c>
      <c r="O43" s="174">
        <v>101969.69942210941</v>
      </c>
      <c r="P43" s="174">
        <v>109432.38834886214</v>
      </c>
      <c r="Q43" s="174">
        <v>110261.43340098308</v>
      </c>
      <c r="R43" s="175">
        <v>102790.16005872119</v>
      </c>
      <c r="S43" s="174">
        <v>107118.17371399538</v>
      </c>
      <c r="T43" s="174">
        <v>109425.54728769659</v>
      </c>
      <c r="U43" s="174">
        <v>108221.39721888416</v>
      </c>
      <c r="V43" s="174">
        <v>111971.44840500416</v>
      </c>
      <c r="W43" s="175">
        <v>109132.4488376987</v>
      </c>
      <c r="X43" s="174">
        <v>123489.53464197546</v>
      </c>
      <c r="Y43" s="174">
        <v>127275.65236098456</v>
      </c>
      <c r="Z43" s="174"/>
      <c r="AA43" s="174"/>
      <c r="AB43" s="175"/>
      <c r="AC43" s="175"/>
      <c r="AE43" s="174">
        <f>INDEX(C43:AD43,1,MATCH(AE$2,$C$2:$AD$2,0))</f>
        <v>109132.4488376987</v>
      </c>
      <c r="AF43" s="189">
        <v>127690.96474341136</v>
      </c>
      <c r="AG43" s="474">
        <f>+AF43</f>
        <v>127690.96474341136</v>
      </c>
    </row>
    <row r="44" spans="1:36" ht="12.75" customHeight="1">
      <c r="B44" s="168" t="s">
        <v>40</v>
      </c>
      <c r="C44" s="174">
        <v>37231.237251650731</v>
      </c>
      <c r="D44" s="174">
        <v>36935.061955380093</v>
      </c>
      <c r="E44" s="174">
        <v>36165.597776784445</v>
      </c>
      <c r="F44" s="174">
        <v>39479.62046608208</v>
      </c>
      <c r="G44" s="174">
        <v>48107.771953354757</v>
      </c>
      <c r="H44" s="174">
        <v>51753.173769554611</v>
      </c>
      <c r="I44" s="174">
        <v>52281.20354536517</v>
      </c>
      <c r="J44" s="174">
        <v>59093.086197134777</v>
      </c>
      <c r="K44" s="174">
        <v>66116.69460890122</v>
      </c>
      <c r="L44" s="174">
        <v>68584.914481407483</v>
      </c>
      <c r="M44" s="175">
        <v>71936.022965818382</v>
      </c>
      <c r="N44" s="174">
        <v>71500.710534617101</v>
      </c>
      <c r="O44" s="174">
        <v>80987.733762167394</v>
      </c>
      <c r="P44" s="174">
        <v>97819.396116016098</v>
      </c>
      <c r="Q44" s="174">
        <v>104385.90146384362</v>
      </c>
      <c r="R44" s="175">
        <v>88606.273241238508</v>
      </c>
      <c r="S44" s="174">
        <v>103705.71886622239</v>
      </c>
      <c r="T44" s="174">
        <v>100186.19637774795</v>
      </c>
      <c r="U44" s="174">
        <v>80296.535949508951</v>
      </c>
      <c r="V44" s="174">
        <v>65155.519918667334</v>
      </c>
      <c r="W44" s="175">
        <v>87371.047418696209</v>
      </c>
      <c r="X44" s="174">
        <v>64333.779728885362</v>
      </c>
      <c r="Y44" s="174">
        <v>67654.509290662434</v>
      </c>
      <c r="Z44" s="174"/>
      <c r="AA44" s="174"/>
      <c r="AB44" s="175"/>
      <c r="AC44" s="175"/>
      <c r="AE44" s="174">
        <f>INDEX(C44:AD44,1,MATCH(AE$2,$C$2:$AD$2,0))</f>
        <v>87371.047418696209</v>
      </c>
      <c r="AF44" s="174">
        <v>69406.205401774976</v>
      </c>
      <c r="AG44" s="472">
        <f>+AF44</f>
        <v>69406.205401774976</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AK45"/>
  <sheetViews>
    <sheetView workbookViewId="0">
      <pane xSplit="2" ySplit="2" topLeftCell="W3" activePane="bottomRight" state="frozen"/>
      <selection activeCell="AD6" sqref="AD6"/>
      <selection pane="topRight" activeCell="AD6" sqref="AD6"/>
      <selection pane="bottomLeft" activeCell="AD6" sqref="AD6"/>
      <selection pane="bottomRight" activeCell="AD6" sqref="AD6"/>
    </sheetView>
  </sheetViews>
  <sheetFormatPr defaultRowHeight="12.75" outlineLevelCol="1"/>
  <cols>
    <col min="1" max="1" width="2.7109375" style="169" customWidth="1"/>
    <col min="2" max="2" width="20.42578125" style="168" bestFit="1" customWidth="1"/>
    <col min="3" max="3" width="11.7109375" style="168" bestFit="1" customWidth="1"/>
    <col min="4" max="10" width="11.140625" style="168" bestFit="1" customWidth="1"/>
    <col min="11" max="13" width="12" style="168" bestFit="1" customWidth="1"/>
    <col min="14" max="17" width="12" style="168" hidden="1" customWidth="1" outlineLevel="1"/>
    <col min="18" max="18" width="12" style="168" bestFit="1" customWidth="1" collapsed="1"/>
    <col min="19" max="22" width="12" style="168" hidden="1" customWidth="1" outlineLevel="1"/>
    <col min="23" max="23" width="12" style="168" bestFit="1" customWidth="1" collapsed="1"/>
    <col min="24" max="27" width="12" style="168" customWidth="1" outlineLevel="1"/>
    <col min="28" max="29" width="12" style="168" bestFit="1" customWidth="1"/>
    <col min="30" max="30" width="2.140625" style="168" customWidth="1"/>
    <col min="31" max="33" width="9.140625" style="168"/>
    <col min="34" max="34" width="2.140625" style="168" customWidth="1"/>
    <col min="35" max="16384" width="9.140625" style="168"/>
  </cols>
  <sheetData>
    <row r="1" spans="1:37">
      <c r="B1" s="7" t="s">
        <v>85</v>
      </c>
      <c r="Z1" s="470" t="s">
        <v>63</v>
      </c>
      <c r="AA1" s="470" t="s">
        <v>63</v>
      </c>
      <c r="AB1" s="483" t="s">
        <v>63</v>
      </c>
      <c r="AC1" s="470" t="s">
        <v>63</v>
      </c>
      <c r="AE1" s="470"/>
      <c r="AF1" s="470" t="s">
        <v>62</v>
      </c>
      <c r="AG1" s="470" t="s">
        <v>62</v>
      </c>
      <c r="AI1" s="520" t="s">
        <v>61</v>
      </c>
      <c r="AJ1" s="520"/>
    </row>
    <row r="2" spans="1:37" ht="12.75" customHeight="1">
      <c r="B2" s="184"/>
      <c r="C2" s="183">
        <v>2006</v>
      </c>
      <c r="D2" s="183">
        <f t="shared" ref="D2:M2" si="0">+C2+1</f>
        <v>2007</v>
      </c>
      <c r="E2" s="183">
        <f t="shared" si="0"/>
        <v>2008</v>
      </c>
      <c r="F2" s="183">
        <f t="shared" si="0"/>
        <v>2009</v>
      </c>
      <c r="G2" s="183">
        <f t="shared" si="0"/>
        <v>2010</v>
      </c>
      <c r="H2" s="183">
        <f t="shared" si="0"/>
        <v>2011</v>
      </c>
      <c r="I2" s="183">
        <f t="shared" si="0"/>
        <v>2012</v>
      </c>
      <c r="J2" s="183">
        <f t="shared" si="0"/>
        <v>2013</v>
      </c>
      <c r="K2" s="183">
        <f t="shared" si="0"/>
        <v>2014</v>
      </c>
      <c r="L2" s="183">
        <f t="shared" si="0"/>
        <v>2015</v>
      </c>
      <c r="M2" s="182">
        <f t="shared" si="0"/>
        <v>2016</v>
      </c>
      <c r="N2" s="181" t="str">
        <f>"1Q"&amp;RIGHT(R2,2)</f>
        <v>1Q17</v>
      </c>
      <c r="O2" s="181" t="str">
        <f>"2Q"&amp;RIGHT(R2,2)</f>
        <v>2Q17</v>
      </c>
      <c r="P2" s="181" t="str">
        <f>"3Q"&amp;RIGHT(R2,2)</f>
        <v>3Q17</v>
      </c>
      <c r="Q2" s="181" t="str">
        <f>"4Q"&amp;RIGHT(R2,2)</f>
        <v>4Q17</v>
      </c>
      <c r="R2" s="469">
        <f>+M2+1</f>
        <v>2017</v>
      </c>
      <c r="S2" s="181" t="str">
        <f>"1Q"&amp;RIGHT(W2,2)</f>
        <v>1Q18</v>
      </c>
      <c r="T2" s="181" t="str">
        <f>"2Q"&amp;RIGHT(W2,2)</f>
        <v>2Q18</v>
      </c>
      <c r="U2" s="181" t="str">
        <f>"3Q"&amp;RIGHT(W2,2)</f>
        <v>3Q18</v>
      </c>
      <c r="V2" s="181" t="str">
        <f>"4Q"&amp;RIGHT(W2,2)</f>
        <v>4Q18</v>
      </c>
      <c r="W2" s="469">
        <f>+R2+1</f>
        <v>2018</v>
      </c>
      <c r="X2" s="181" t="str">
        <f>"1Q"&amp;RIGHT(AB2,2)</f>
        <v>1Q19</v>
      </c>
      <c r="Y2" s="181" t="str">
        <f>"2Q"&amp;RIGHT(AB2,2)</f>
        <v>2Q19</v>
      </c>
      <c r="Z2" s="181" t="str">
        <f>"3Q"&amp;RIGHT(AB2,2)</f>
        <v>3Q19</v>
      </c>
      <c r="AA2" s="181" t="str">
        <f>"4Q"&amp;RIGHT(AB2,2)</f>
        <v>4Q19</v>
      </c>
      <c r="AB2" s="469">
        <f>+W2+1</f>
        <v>2019</v>
      </c>
      <c r="AC2" s="469">
        <f>+AB2+1</f>
        <v>2020</v>
      </c>
      <c r="AE2" s="183">
        <v>2018</v>
      </c>
      <c r="AF2" s="183">
        <f>+AE2+1</f>
        <v>2019</v>
      </c>
      <c r="AG2" s="183">
        <f>+AF2+1</f>
        <v>2020</v>
      </c>
      <c r="AI2" s="183">
        <f>AF2</f>
        <v>2019</v>
      </c>
      <c r="AJ2" s="183">
        <f>AG2</f>
        <v>2020</v>
      </c>
    </row>
    <row r="3" spans="1:37" s="171" customFormat="1" ht="12.75" customHeight="1">
      <c r="A3" s="286"/>
      <c r="B3" s="171" t="s">
        <v>38</v>
      </c>
      <c r="C3" s="179">
        <v>245126.84933969687</v>
      </c>
      <c r="D3" s="179">
        <v>263647.95835938858</v>
      </c>
      <c r="E3" s="179">
        <v>289590.09920064459</v>
      </c>
      <c r="F3" s="179">
        <v>273703.16844337597</v>
      </c>
      <c r="G3" s="179">
        <v>328760.7940401854</v>
      </c>
      <c r="H3" s="179">
        <v>394425.19724216405</v>
      </c>
      <c r="I3" s="179">
        <v>497064.17196529586</v>
      </c>
      <c r="J3" s="179">
        <v>494706.75335468689</v>
      </c>
      <c r="K3" s="179">
        <v>514747.78716832021</v>
      </c>
      <c r="L3" s="179">
        <v>506554.38370300474</v>
      </c>
      <c r="M3" s="180">
        <v>443783.73488415661</v>
      </c>
      <c r="N3" s="179">
        <v>109204.92350995532</v>
      </c>
      <c r="O3" s="179">
        <v>104045.2225499504</v>
      </c>
      <c r="P3" s="179">
        <v>112775.40333534261</v>
      </c>
      <c r="Q3" s="179">
        <v>150979.04842629874</v>
      </c>
      <c r="R3" s="180">
        <v>475884.87867330713</v>
      </c>
      <c r="S3" s="179">
        <v>122063.60556344906</v>
      </c>
      <c r="T3" s="179">
        <v>116589.89322965934</v>
      </c>
      <c r="U3" s="179">
        <v>123985.39938809072</v>
      </c>
      <c r="V3" s="179">
        <v>142082.14423138578</v>
      </c>
      <c r="W3" s="180">
        <v>505508.97177854035</v>
      </c>
      <c r="X3" s="179">
        <v>114597.61521551164</v>
      </c>
      <c r="Y3" s="179">
        <v>112756.23401670279</v>
      </c>
      <c r="Z3" s="179">
        <v>123312.69407088879</v>
      </c>
      <c r="AA3" s="179">
        <v>144724.68576327036</v>
      </c>
      <c r="AB3" s="180">
        <v>497479.17923933465</v>
      </c>
      <c r="AC3" s="180">
        <v>514938.97979247291</v>
      </c>
      <c r="AE3" s="179">
        <f>INDEX(C3:AD3,1,MATCH(AE$2,$C$2:$AD$2,0))</f>
        <v>505508.97177854035</v>
      </c>
      <c r="AF3" s="179">
        <f>+AE3*(1+AF4)</f>
        <v>497420.82823008369</v>
      </c>
      <c r="AG3" s="179">
        <f>+AF3*(1+AG4)</f>
        <v>517317.66135928704</v>
      </c>
      <c r="AI3" s="245">
        <f>+AF3/AB3-1</f>
        <v>-1.1729336962440495E-4</v>
      </c>
      <c r="AJ3" s="245">
        <f>+AG3/AC3-1</f>
        <v>4.6193464860104783E-3</v>
      </c>
    </row>
    <row r="4" spans="1:37" s="234" customFormat="1" ht="12.75" customHeight="1">
      <c r="A4" s="278"/>
      <c r="B4" s="458" t="s">
        <v>60</v>
      </c>
      <c r="C4" s="386"/>
      <c r="D4" s="384">
        <v>0.10564648718017589</v>
      </c>
      <c r="E4" s="384">
        <v>6.8300157850004872E-2</v>
      </c>
      <c r="F4" s="384">
        <v>-5.4860061863721499E-2</v>
      </c>
      <c r="G4" s="384">
        <v>0.20115815943942872</v>
      </c>
      <c r="H4" s="384">
        <v>0.1893761466381334</v>
      </c>
      <c r="I4" s="384">
        <v>0.10947959795351125</v>
      </c>
      <c r="J4" s="384">
        <v>-4.742684634235772E-3</v>
      </c>
      <c r="K4" s="384">
        <v>4.0510936383487461E-2</v>
      </c>
      <c r="L4" s="384">
        <v>-1.5917316537460424E-2</v>
      </c>
      <c r="M4" s="385">
        <v>-0.12391689982027843</v>
      </c>
      <c r="N4" s="384"/>
      <c r="O4" s="384"/>
      <c r="P4" s="384"/>
      <c r="Q4" s="384"/>
      <c r="R4" s="385">
        <v>7.2335106642721136E-2</v>
      </c>
      <c r="S4" s="384">
        <v>0.11774818973543377</v>
      </c>
      <c r="T4" s="384">
        <v>0.12056940599734367</v>
      </c>
      <c r="U4" s="384">
        <v>9.9401072585080463E-2</v>
      </c>
      <c r="V4" s="384">
        <v>-5.892807172682657E-2</v>
      </c>
      <c r="W4" s="385">
        <v>6.225054510624628E-2</v>
      </c>
      <c r="X4" s="384">
        <v>-6.116475351907058E-2</v>
      </c>
      <c r="Y4" s="384">
        <v>-3.2881574094977495E-2</v>
      </c>
      <c r="Z4" s="384">
        <v>-5.4256817377043021E-3</v>
      </c>
      <c r="AA4" s="384">
        <v>1.8598688429005472E-2</v>
      </c>
      <c r="AB4" s="385">
        <v>-1.5884569785090785E-2</v>
      </c>
      <c r="AC4" s="385">
        <f>+AC3/AB3-1</f>
        <v>3.5096545306348315E-2</v>
      </c>
      <c r="AE4" s="384">
        <f>INDEX(C4:AD4,1,MATCH(AE$2,$C$2:$AD$2,0))</f>
        <v>6.225054510624628E-2</v>
      </c>
      <c r="AF4" s="476">
        <v>-1.6E-2</v>
      </c>
      <c r="AG4" s="476">
        <v>0.04</v>
      </c>
    </row>
    <row r="5" spans="1:37" s="187" customFormat="1" ht="12.75" customHeight="1">
      <c r="A5" s="313"/>
      <c r="B5" s="458" t="s">
        <v>93</v>
      </c>
      <c r="C5" s="384"/>
      <c r="D5" s="384"/>
      <c r="E5" s="384"/>
      <c r="F5" s="384"/>
      <c r="G5" s="384"/>
      <c r="H5" s="384"/>
      <c r="I5" s="384"/>
      <c r="J5" s="384"/>
      <c r="K5" s="384"/>
      <c r="L5" s="384"/>
      <c r="M5" s="385"/>
      <c r="N5" s="384"/>
      <c r="O5" s="384">
        <v>-4.7247878522020614E-2</v>
      </c>
      <c r="P5" s="384">
        <v>8.3907560303415174E-2</v>
      </c>
      <c r="Q5" s="384">
        <v>0.33875866510852481</v>
      </c>
      <c r="R5" s="385"/>
      <c r="S5" s="384">
        <v>-0.19151957284301546</v>
      </c>
      <c r="T5" s="384">
        <v>-4.4843115263742295E-2</v>
      </c>
      <c r="U5" s="384">
        <v>6.3431794588435508E-2</v>
      </c>
      <c r="V5" s="384">
        <v>0.14595867684911723</v>
      </c>
      <c r="W5" s="385"/>
      <c r="X5" s="384">
        <v>-0.19344111932259844</v>
      </c>
      <c r="Y5" s="384">
        <v>-1.6068233142076838E-2</v>
      </c>
      <c r="Z5" s="384">
        <v>9.3621963754325632E-2</v>
      </c>
      <c r="AA5" s="384">
        <v>0.17363980126873613</v>
      </c>
      <c r="AB5" s="385"/>
      <c r="AC5" s="385"/>
      <c r="AD5" s="311"/>
      <c r="AE5" s="384"/>
      <c r="AF5" s="384"/>
      <c r="AG5" s="384"/>
      <c r="AH5" s="311"/>
      <c r="AI5" s="311"/>
      <c r="AJ5" s="311"/>
      <c r="AK5" s="311"/>
    </row>
    <row r="6" spans="1:37" ht="12.75" customHeight="1">
      <c r="M6" s="185"/>
      <c r="R6" s="185"/>
      <c r="W6" s="185"/>
      <c r="AB6" s="185"/>
      <c r="AC6" s="185"/>
    </row>
    <row r="7" spans="1:37" s="321" customFormat="1" ht="12.75" customHeight="1">
      <c r="A7" s="329"/>
      <c r="B7" s="468" t="s">
        <v>59</v>
      </c>
      <c r="C7" s="466">
        <f t="shared" ref="C7:Y7" si="1">+C11+C13</f>
        <v>36715.863645933234</v>
      </c>
      <c r="D7" s="466">
        <f t="shared" si="1"/>
        <v>42372.713677678912</v>
      </c>
      <c r="E7" s="466">
        <f t="shared" si="1"/>
        <v>47208.668945312515</v>
      </c>
      <c r="F7" s="466">
        <f t="shared" si="1"/>
        <v>51749.060327732404</v>
      </c>
      <c r="G7" s="466">
        <f t="shared" si="1"/>
        <v>71350.930992461654</v>
      </c>
      <c r="H7" s="466">
        <f t="shared" si="1"/>
        <v>91569.493740140009</v>
      </c>
      <c r="I7" s="466">
        <f t="shared" si="1"/>
        <v>113317.14306063158</v>
      </c>
      <c r="J7" s="466">
        <f t="shared" si="1"/>
        <v>111513.93989718384</v>
      </c>
      <c r="K7" s="466">
        <f t="shared" si="1"/>
        <v>119891.9756484621</v>
      </c>
      <c r="L7" s="466">
        <f t="shared" si="1"/>
        <v>132370.53851819789</v>
      </c>
      <c r="M7" s="482">
        <f t="shared" si="1"/>
        <v>122410.27807071951</v>
      </c>
      <c r="N7" s="466">
        <f t="shared" si="1"/>
        <v>29204.560129925841</v>
      </c>
      <c r="O7" s="466">
        <f t="shared" si="1"/>
        <v>26258.544929241183</v>
      </c>
      <c r="P7" s="466">
        <f t="shared" si="1"/>
        <v>29041.883694036958</v>
      </c>
      <c r="Q7" s="466">
        <f t="shared" si="1"/>
        <v>42978.628621029464</v>
      </c>
      <c r="R7" s="482">
        <f t="shared" si="1"/>
        <v>126810.20016093345</v>
      </c>
      <c r="S7" s="466">
        <f t="shared" si="1"/>
        <v>32045.774980090373</v>
      </c>
      <c r="T7" s="466">
        <f t="shared" si="1"/>
        <v>29102.827532144031</v>
      </c>
      <c r="U7" s="466">
        <f t="shared" si="1"/>
        <v>31762.683437662516</v>
      </c>
      <c r="V7" s="466">
        <f t="shared" si="1"/>
        <v>38736.112806005811</v>
      </c>
      <c r="W7" s="482">
        <f t="shared" si="1"/>
        <v>132487.15275585989</v>
      </c>
      <c r="X7" s="466">
        <f t="shared" si="1"/>
        <v>27996.392321163767</v>
      </c>
      <c r="Y7" s="466">
        <f t="shared" si="1"/>
        <v>26704.801277698112</v>
      </c>
      <c r="Z7" s="466"/>
      <c r="AA7" s="466"/>
      <c r="AB7" s="482"/>
      <c r="AC7" s="482"/>
      <c r="AE7" s="466"/>
      <c r="AF7" s="466"/>
      <c r="AG7" s="466"/>
    </row>
    <row r="8" spans="1:37" s="234" customFormat="1" ht="12.75" customHeight="1">
      <c r="A8" s="278"/>
      <c r="B8" s="458" t="s">
        <v>58</v>
      </c>
      <c r="C8" s="386">
        <f t="shared" ref="C8:Y8" si="2">+C7/C3</f>
        <v>0.14978311737304786</v>
      </c>
      <c r="D8" s="384">
        <f t="shared" si="2"/>
        <v>0.16071701803174615</v>
      </c>
      <c r="E8" s="384">
        <f t="shared" si="2"/>
        <v>0.16301893288348801</v>
      </c>
      <c r="F8" s="384">
        <f t="shared" si="2"/>
        <v>0.18907000829417986</v>
      </c>
      <c r="G8" s="384">
        <f t="shared" si="2"/>
        <v>0.21702992657859385</v>
      </c>
      <c r="H8" s="384">
        <f t="shared" si="2"/>
        <v>0.23215934068207961</v>
      </c>
      <c r="I8" s="384">
        <f t="shared" si="2"/>
        <v>0.22797286437402531</v>
      </c>
      <c r="J8" s="384">
        <f t="shared" si="2"/>
        <v>0.22541422598537353</v>
      </c>
      <c r="K8" s="384">
        <f t="shared" si="2"/>
        <v>0.23291401854877322</v>
      </c>
      <c r="L8" s="384">
        <f t="shared" si="2"/>
        <v>0.26131555224247627</v>
      </c>
      <c r="M8" s="385">
        <f t="shared" si="2"/>
        <v>0.27583317829949977</v>
      </c>
      <c r="N8" s="384">
        <f t="shared" si="2"/>
        <v>0.26742896923748588</v>
      </c>
      <c r="O8" s="384">
        <f t="shared" si="2"/>
        <v>0.25237626760454945</v>
      </c>
      <c r="P8" s="384">
        <f t="shared" si="2"/>
        <v>0.25751966151413036</v>
      </c>
      <c r="Q8" s="384">
        <f t="shared" si="2"/>
        <v>0.28466617765185953</v>
      </c>
      <c r="R8" s="385">
        <f t="shared" si="2"/>
        <v>0.26647243029545409</v>
      </c>
      <c r="S8" s="384">
        <f t="shared" si="2"/>
        <v>0.26253341306908123</v>
      </c>
      <c r="T8" s="384">
        <f t="shared" si="2"/>
        <v>0.24961706993604615</v>
      </c>
      <c r="U8" s="384">
        <f t="shared" si="2"/>
        <v>0.25618083737619063</v>
      </c>
      <c r="V8" s="384">
        <f t="shared" si="2"/>
        <v>0.27263181461368352</v>
      </c>
      <c r="W8" s="385">
        <f t="shared" si="2"/>
        <v>0.26208664959936956</v>
      </c>
      <c r="X8" s="384">
        <f t="shared" si="2"/>
        <v>0.24430170094302492</v>
      </c>
      <c r="Y8" s="384">
        <f t="shared" si="2"/>
        <v>0.23683658389781165</v>
      </c>
      <c r="Z8" s="384"/>
      <c r="AA8" s="384"/>
      <c r="AB8" s="385"/>
      <c r="AC8" s="385"/>
      <c r="AE8" s="384"/>
      <c r="AF8" s="384"/>
      <c r="AG8" s="384"/>
    </row>
    <row r="9" spans="1:37" s="187" customFormat="1" ht="12.75" customHeight="1">
      <c r="A9" s="313"/>
      <c r="B9" s="465" t="s">
        <v>56</v>
      </c>
      <c r="C9" s="384"/>
      <c r="D9" s="384">
        <f t="shared" ref="D9:M9" si="3">+(D7-C7)/(D$3-C$3)</f>
        <v>0.3054271764034916</v>
      </c>
      <c r="E9" s="384">
        <f t="shared" si="3"/>
        <v>0.18641311436961058</v>
      </c>
      <c r="F9" s="384">
        <f t="shared" si="3"/>
        <v>-0.28579411919086761</v>
      </c>
      <c r="G9" s="384">
        <f t="shared" si="3"/>
        <v>0.35602462787398464</v>
      </c>
      <c r="H9" s="384">
        <f t="shared" si="3"/>
        <v>0.30790750790024868</v>
      </c>
      <c r="I9" s="384">
        <f t="shared" si="3"/>
        <v>0.21188490414246408</v>
      </c>
      <c r="J9" s="384">
        <f t="shared" si="3"/>
        <v>0.76490579794903191</v>
      </c>
      <c r="K9" s="384">
        <f t="shared" si="3"/>
        <v>0.41804409039911594</v>
      </c>
      <c r="L9" s="384">
        <f t="shared" si="3"/>
        <v>-1.523001146295355</v>
      </c>
      <c r="M9" s="385">
        <f t="shared" si="3"/>
        <v>0.15867703512549358</v>
      </c>
      <c r="N9" s="384"/>
      <c r="O9" s="384"/>
      <c r="P9" s="384"/>
      <c r="Q9" s="384"/>
      <c r="R9" s="385">
        <f t="shared" ref="R9:Y9" si="4">+(R7-M7)/(R$3-M$3)</f>
        <v>0.13706434010930871</v>
      </c>
      <c r="S9" s="384">
        <f t="shared" si="4"/>
        <v>0.22095692531666297</v>
      </c>
      <c r="T9" s="384">
        <f t="shared" si="4"/>
        <v>0.2267323451944806</v>
      </c>
      <c r="U9" s="384">
        <f t="shared" si="4"/>
        <v>0.24271192700005961</v>
      </c>
      <c r="V9" s="384">
        <f t="shared" si="4"/>
        <v>0.47685304034738546</v>
      </c>
      <c r="W9" s="385">
        <f t="shared" si="4"/>
        <v>0.19163295817226481</v>
      </c>
      <c r="X9" s="384">
        <f t="shared" si="4"/>
        <v>0.54237716233390298</v>
      </c>
      <c r="Y9" s="384">
        <f t="shared" si="4"/>
        <v>0.62551888971803982</v>
      </c>
      <c r="Z9" s="384"/>
      <c r="AA9" s="384"/>
      <c r="AB9" s="385"/>
      <c r="AC9" s="385"/>
      <c r="AD9" s="311"/>
      <c r="AE9" s="384"/>
      <c r="AF9" s="384"/>
      <c r="AG9" s="384"/>
      <c r="AH9" s="311"/>
      <c r="AI9" s="311"/>
      <c r="AJ9" s="311"/>
      <c r="AK9" s="311"/>
    </row>
    <row r="10" spans="1:37" ht="12.75" customHeight="1">
      <c r="M10" s="185"/>
      <c r="R10" s="185"/>
      <c r="W10" s="185"/>
      <c r="AB10" s="185"/>
      <c r="AC10" s="185"/>
    </row>
    <row r="11" spans="1:37" ht="12.75" customHeight="1">
      <c r="B11" s="168" t="s">
        <v>37</v>
      </c>
      <c r="C11" s="174">
        <v>7434.2644211592396</v>
      </c>
      <c r="D11" s="174">
        <v>8697.2051260611242</v>
      </c>
      <c r="E11" s="174">
        <v>10328.771474311005</v>
      </c>
      <c r="F11" s="174">
        <v>11658.894446937435</v>
      </c>
      <c r="G11" s="174">
        <v>12683.531524802616</v>
      </c>
      <c r="H11" s="174">
        <v>14619.652991663968</v>
      </c>
      <c r="I11" s="174">
        <v>21666.151991584753</v>
      </c>
      <c r="J11" s="174">
        <v>23851.544296225988</v>
      </c>
      <c r="K11" s="174">
        <v>24894.51280976065</v>
      </c>
      <c r="L11" s="174">
        <v>26209.847967351041</v>
      </c>
      <c r="M11" s="175">
        <v>22757.851708030252</v>
      </c>
      <c r="N11" s="174">
        <v>5385.0450804481497</v>
      </c>
      <c r="O11" s="174">
        <v>5354.899006211378</v>
      </c>
      <c r="P11" s="174">
        <v>5438.6761897902616</v>
      </c>
      <c r="Q11" s="174">
        <v>5726.6317009666545</v>
      </c>
      <c r="R11" s="175">
        <v>21907.053045473276</v>
      </c>
      <c r="S11" s="174">
        <v>5730.2540086194813</v>
      </c>
      <c r="T11" s="174">
        <v>5532.0644545066471</v>
      </c>
      <c r="U11" s="174">
        <v>5391.5404445407657</v>
      </c>
      <c r="V11" s="174">
        <v>6110.6647622516839</v>
      </c>
      <c r="W11" s="175">
        <v>22761.541812692289</v>
      </c>
      <c r="X11" s="174">
        <v>5766.2258333394157</v>
      </c>
      <c r="Y11" s="174">
        <v>5702.6252142572284</v>
      </c>
      <c r="Z11" s="174"/>
      <c r="AA11" s="174"/>
      <c r="AB11" s="175"/>
      <c r="AC11" s="175"/>
      <c r="AE11" s="174"/>
      <c r="AF11" s="174"/>
      <c r="AG11" s="174"/>
    </row>
    <row r="12" spans="1:37" ht="12.75" customHeight="1">
      <c r="M12" s="185"/>
      <c r="R12" s="185"/>
      <c r="W12" s="185"/>
      <c r="AB12" s="185"/>
      <c r="AC12" s="185"/>
    </row>
    <row r="13" spans="1:37" s="171" customFormat="1" ht="12.75" customHeight="1">
      <c r="A13" s="286"/>
      <c r="B13" s="178" t="s">
        <v>36</v>
      </c>
      <c r="C13" s="176">
        <v>29281.599224773996</v>
      </c>
      <c r="D13" s="176">
        <v>33675.508551617786</v>
      </c>
      <c r="E13" s="176">
        <v>36879.89747100151</v>
      </c>
      <c r="F13" s="176">
        <v>40090.165880794972</v>
      </c>
      <c r="G13" s="176">
        <v>58667.399467659037</v>
      </c>
      <c r="H13" s="176">
        <v>76949.840748476039</v>
      </c>
      <c r="I13" s="176">
        <v>91650.991069046839</v>
      </c>
      <c r="J13" s="176">
        <v>87662.395600957854</v>
      </c>
      <c r="K13" s="176">
        <v>94997.462838701453</v>
      </c>
      <c r="L13" s="176">
        <v>106160.69055084686</v>
      </c>
      <c r="M13" s="177">
        <v>99652.42636268925</v>
      </c>
      <c r="N13" s="176">
        <v>23819.51504947769</v>
      </c>
      <c r="O13" s="176">
        <v>20903.645923029806</v>
      </c>
      <c r="P13" s="176">
        <v>23603.207504246697</v>
      </c>
      <c r="Q13" s="176">
        <v>37251.996920062811</v>
      </c>
      <c r="R13" s="177">
        <v>104903.14711546017</v>
      </c>
      <c r="S13" s="176">
        <v>26315.520971470891</v>
      </c>
      <c r="T13" s="176">
        <v>23570.763077637384</v>
      </c>
      <c r="U13" s="176">
        <v>26371.14299312175</v>
      </c>
      <c r="V13" s="176">
        <v>32625.448043754128</v>
      </c>
      <c r="W13" s="177">
        <v>109725.6109431676</v>
      </c>
      <c r="X13" s="176">
        <v>22230.16648782435</v>
      </c>
      <c r="Y13" s="176">
        <v>21002.176063440882</v>
      </c>
      <c r="Z13" s="176">
        <v>24862.5760897334</v>
      </c>
      <c r="AA13" s="176">
        <v>32531.056695985008</v>
      </c>
      <c r="AB13" s="177">
        <v>102082.82691161671</v>
      </c>
      <c r="AC13" s="177">
        <v>106314.58152103134</v>
      </c>
      <c r="AE13" s="176">
        <f>INDEX(C13:AD13,1,MATCH(AE$2,$C$2:$AD$2,0))</f>
        <v>109725.6109431676</v>
      </c>
      <c r="AF13" s="481">
        <f>+AF3*AF14</f>
        <v>104458.37392831757</v>
      </c>
      <c r="AG13" s="481">
        <f>+AG3*AG14</f>
        <v>107602.0735627317</v>
      </c>
      <c r="AI13" s="245">
        <f>+AF13/AB13-1</f>
        <v>2.3270780096613208E-2</v>
      </c>
      <c r="AJ13" s="245">
        <f>+AG13/AC13-1</f>
        <v>1.2110211254941161E-2</v>
      </c>
    </row>
    <row r="14" spans="1:37" s="234" customFormat="1" ht="12.75" customHeight="1">
      <c r="A14" s="278"/>
      <c r="B14" s="458" t="s">
        <v>57</v>
      </c>
      <c r="C14" s="386">
        <v>0.1260911306059963</v>
      </c>
      <c r="D14" s="386">
        <v>0.1277290700871403</v>
      </c>
      <c r="E14" s="386">
        <v>0.13093989847734089</v>
      </c>
      <c r="F14" s="386">
        <v>0.15034104281636382</v>
      </c>
      <c r="G14" s="386">
        <v>0.18327366877180626</v>
      </c>
      <c r="H14" s="386">
        <v>0.20166112061700847</v>
      </c>
      <c r="I14" s="386">
        <v>0.2160141193713177</v>
      </c>
      <c r="J14" s="386">
        <v>0.20119021911096874</v>
      </c>
      <c r="K14" s="386">
        <v>0.20606811967451294</v>
      </c>
      <c r="L14" s="386">
        <v>0.20957412267325157</v>
      </c>
      <c r="M14" s="459">
        <v>0.22455177720450276</v>
      </c>
      <c r="N14" s="386">
        <v>0.21811759290602187</v>
      </c>
      <c r="O14" s="386">
        <v>0.20090923360747592</v>
      </c>
      <c r="P14" s="386">
        <v>0.20929393117807368</v>
      </c>
      <c r="Q14" s="386">
        <v>0.2467362015349274</v>
      </c>
      <c r="R14" s="459">
        <v>0.22043807613285338</v>
      </c>
      <c r="S14" s="386">
        <v>0.21558859293069135</v>
      </c>
      <c r="T14" s="386">
        <v>0.2021681504691627</v>
      </c>
      <c r="U14" s="386">
        <v>0.21269555224463632</v>
      </c>
      <c r="V14" s="386">
        <v>0.22962384344807207</v>
      </c>
      <c r="W14" s="459">
        <v>0.21705967068619617</v>
      </c>
      <c r="X14" s="386">
        <v>0.19398454711311769</v>
      </c>
      <c r="Y14" s="386">
        <v>0.18626177298835461</v>
      </c>
      <c r="Z14" s="386">
        <v>0.20162219532273495</v>
      </c>
      <c r="AA14" s="386">
        <v>0.22477890709810791</v>
      </c>
      <c r="AB14" s="459">
        <v>0.20520019967007541</v>
      </c>
      <c r="AC14" s="459">
        <f>+AC13/AC3</f>
        <v>0.2064605432742293</v>
      </c>
      <c r="AE14" s="386">
        <f>INDEX(C14:AD14,1,MATCH(AE$2,$C$2:$AD$2,0))</f>
        <v>0.21705967068619617</v>
      </c>
      <c r="AF14" s="476">
        <v>0.21</v>
      </c>
      <c r="AG14" s="476">
        <v>0.20799999999999999</v>
      </c>
    </row>
    <row r="15" spans="1:37" s="187" customFormat="1" ht="12.75" customHeight="1">
      <c r="A15" s="313"/>
      <c r="B15" s="458" t="s">
        <v>56</v>
      </c>
      <c r="C15" s="384"/>
      <c r="D15" s="384">
        <f t="shared" ref="D15:M15" si="5">+(D13-C13)/(D$3-C$3)</f>
        <v>0.23723791713402101</v>
      </c>
      <c r="E15" s="384">
        <f t="shared" si="5"/>
        <v>0.1235206045249649</v>
      </c>
      <c r="F15" s="384">
        <f t="shared" si="5"/>
        <v>-0.20206976783886924</v>
      </c>
      <c r="G15" s="384">
        <f t="shared" si="5"/>
        <v>0.33741436150745679</v>
      </c>
      <c r="H15" s="384">
        <f t="shared" si="5"/>
        <v>0.27842240832649645</v>
      </c>
      <c r="I15" s="384">
        <f t="shared" si="5"/>
        <v>0.14323165600813034</v>
      </c>
      <c r="J15" s="384">
        <f t="shared" si="5"/>
        <v>1.6919334776349548</v>
      </c>
      <c r="K15" s="384">
        <f t="shared" si="5"/>
        <v>0.3660024380954725</v>
      </c>
      <c r="L15" s="384">
        <f t="shared" si="5"/>
        <v>-1.3624652758041127</v>
      </c>
      <c r="M15" s="385">
        <f t="shared" si="5"/>
        <v>0.10368323907149703</v>
      </c>
      <c r="N15" s="384"/>
      <c r="O15" s="384"/>
      <c r="P15" s="384"/>
      <c r="Q15" s="384"/>
      <c r="R15" s="385">
        <f t="shared" ref="R15:AB15" si="6">+(R13-M13)/(R$3-M$3)</f>
        <v>0.16356802696063288</v>
      </c>
      <c r="S15" s="384">
        <f t="shared" si="6"/>
        <v>0.19411055593485402</v>
      </c>
      <c r="T15" s="384">
        <f t="shared" si="6"/>
        <v>0.21260957921531184</v>
      </c>
      <c r="U15" s="384">
        <f t="shared" si="6"/>
        <v>0.24691672288292174</v>
      </c>
      <c r="V15" s="384">
        <f t="shared" si="6"/>
        <v>0.52001783709821614</v>
      </c>
      <c r="W15" s="385">
        <f t="shared" si="6"/>
        <v>0.16278857248310222</v>
      </c>
      <c r="X15" s="384">
        <f t="shared" si="6"/>
        <v>0.54719525384534895</v>
      </c>
      <c r="Y15" s="384">
        <f t="shared" si="6"/>
        <v>0.67000921874210717</v>
      </c>
      <c r="Z15" s="384">
        <f t="shared" si="6"/>
        <v>2.2425375046284919</v>
      </c>
      <c r="AA15" s="384">
        <f t="shared" si="6"/>
        <v>-3.5719910786720314E-2</v>
      </c>
      <c r="AB15" s="385">
        <f t="shared" si="6"/>
        <v>0.95180342384124894</v>
      </c>
      <c r="AC15" s="385">
        <f>+(AC13-AB13)/(AC$3-AB$3)</f>
        <v>0.24237130295592157</v>
      </c>
      <c r="AD15" s="311"/>
      <c r="AE15" s="384">
        <f>INDEX(C15:AD15,1,MATCH(AE$2,$C$2:$AD$2,0))</f>
        <v>0.16278857248310222</v>
      </c>
      <c r="AF15" s="384">
        <f>+(AF13-AE13)/(AF$3-AE$3)</f>
        <v>0.65122941788726063</v>
      </c>
      <c r="AG15" s="384">
        <f>+(AG13-AF13)/(AG$3-AF$3)</f>
        <v>0.15800000000000036</v>
      </c>
      <c r="AH15" s="311"/>
      <c r="AI15" s="311"/>
      <c r="AJ15" s="311"/>
      <c r="AK15" s="311"/>
    </row>
    <row r="16" spans="1:37" ht="12.75" customHeight="1">
      <c r="M16" s="185"/>
      <c r="R16" s="185"/>
      <c r="W16" s="185"/>
      <c r="AB16" s="185"/>
      <c r="AC16" s="185"/>
    </row>
    <row r="17" spans="1:37" ht="12.75" customHeight="1">
      <c r="A17" s="286"/>
      <c r="B17" s="168" t="s">
        <v>35</v>
      </c>
      <c r="C17" s="174">
        <v>1237.1132841368237</v>
      </c>
      <c r="D17" s="174">
        <v>1603.9507423031009</v>
      </c>
      <c r="E17" s="174">
        <v>1719.8830658502018</v>
      </c>
      <c r="F17" s="174">
        <v>2074.5177547221078</v>
      </c>
      <c r="G17" s="174">
        <v>2251.673459643363</v>
      </c>
      <c r="H17" s="174">
        <v>2060.634574725776</v>
      </c>
      <c r="I17" s="174">
        <v>2907.7713464640765</v>
      </c>
      <c r="J17" s="174">
        <v>2552.3202630583596</v>
      </c>
      <c r="K17" s="174">
        <v>2577.4996823744432</v>
      </c>
      <c r="L17" s="174">
        <v>3147.4707322884788</v>
      </c>
      <c r="M17" s="175">
        <v>5082.0431820692966</v>
      </c>
      <c r="N17" s="174">
        <v>1425.6573356244123</v>
      </c>
      <c r="O17" s="174">
        <v>1511.4518666367344</v>
      </c>
      <c r="P17" s="174">
        <v>1585.8398815651797</v>
      </c>
      <c r="Q17" s="174">
        <v>1629.9661051107666</v>
      </c>
      <c r="R17" s="175">
        <v>6257.2454072851278</v>
      </c>
      <c r="S17" s="174">
        <v>1658.294950283253</v>
      </c>
      <c r="T17" s="174">
        <v>1636.4104027627741</v>
      </c>
      <c r="U17" s="174">
        <v>1660.098593253259</v>
      </c>
      <c r="V17" s="174">
        <v>1674.5717193574901</v>
      </c>
      <c r="W17" s="175">
        <v>6622.4121467805262</v>
      </c>
      <c r="X17" s="174">
        <v>1733.6313889258604</v>
      </c>
      <c r="Y17" s="174">
        <v>1603.9963822690634</v>
      </c>
      <c r="Z17" s="174"/>
      <c r="AA17" s="174"/>
      <c r="AB17" s="175"/>
      <c r="AC17" s="175"/>
      <c r="AE17" s="174">
        <f>INDEX(C17:AD17,1,MATCH(AE$2,$C$2:$AD$2,0))</f>
        <v>6622.4121467805262</v>
      </c>
      <c r="AF17" s="174">
        <f>+AF43*AF18</f>
        <v>6129.9274226004836</v>
      </c>
      <c r="AG17" s="174">
        <f>+AG43*AG18</f>
        <v>6129.9274226004836</v>
      </c>
    </row>
    <row r="18" spans="1:37" s="187" customFormat="1" ht="12.75" customHeight="1">
      <c r="A18" s="313"/>
      <c r="B18" s="458" t="s">
        <v>55</v>
      </c>
      <c r="C18" s="384">
        <v>4.035774889348042E-2</v>
      </c>
      <c r="D18" s="384">
        <v>4.6786471511327789E-2</v>
      </c>
      <c r="E18" s="384">
        <v>3.8260102659530969E-2</v>
      </c>
      <c r="F18" s="384">
        <v>3.8771522109218852E-2</v>
      </c>
      <c r="G18" s="384">
        <v>3.7265362449552301E-2</v>
      </c>
      <c r="H18" s="384">
        <v>2.9943842948838711E-2</v>
      </c>
      <c r="I18" s="384">
        <v>3.5364968844722351E-2</v>
      </c>
      <c r="J18" s="384">
        <v>3.1269543140301448E-2</v>
      </c>
      <c r="K18" s="384">
        <v>2.5651020232506039E-2</v>
      </c>
      <c r="L18" s="384">
        <v>2.2605613379618621E-2</v>
      </c>
      <c r="M18" s="385">
        <v>2.8471818134741367E-2</v>
      </c>
      <c r="N18" s="384">
        <v>2.9371849162545621E-2</v>
      </c>
      <c r="O18" s="384">
        <v>2.9420171924577295E-2</v>
      </c>
      <c r="P18" s="384">
        <v>2.9168832773903714E-2</v>
      </c>
      <c r="Q18" s="384">
        <v>2.8715789282095203E-2</v>
      </c>
      <c r="R18" s="385">
        <v>2.9650680840983008E-2</v>
      </c>
      <c r="S18" s="384">
        <v>2.9752725518567811E-2</v>
      </c>
      <c r="T18" s="384">
        <v>3.1188681642277845E-2</v>
      </c>
      <c r="U18" s="384">
        <v>3.3639095487333869E-2</v>
      </c>
      <c r="V18" s="384">
        <v>3.4088662940450196E-2</v>
      </c>
      <c r="W18" s="385">
        <v>3.2054200108193528E-2</v>
      </c>
      <c r="X18" s="384">
        <v>3.5375538522262426E-2</v>
      </c>
      <c r="Y18" s="384">
        <v>3.3033949092083084E-2</v>
      </c>
      <c r="Z18" s="384"/>
      <c r="AA18" s="384"/>
      <c r="AB18" s="385"/>
      <c r="AC18" s="385"/>
      <c r="AD18" s="311"/>
      <c r="AE18" s="384">
        <f>+AE17/AE43</f>
        <v>3.2054200108193528E-2</v>
      </c>
      <c r="AF18" s="476">
        <v>3.2000000000000001E-2</v>
      </c>
      <c r="AG18" s="476">
        <v>3.2000000000000001E-2</v>
      </c>
      <c r="AH18" s="311"/>
      <c r="AI18" s="311"/>
      <c r="AJ18" s="311"/>
      <c r="AK18" s="311"/>
    </row>
    <row r="19" spans="1:37" ht="12.75" customHeight="1">
      <c r="A19" s="286"/>
      <c r="B19" s="168" t="s">
        <v>34</v>
      </c>
      <c r="C19" s="174">
        <v>3045.0130798060432</v>
      </c>
      <c r="D19" s="174">
        <v>2917.949624088968</v>
      </c>
      <c r="E19" s="174">
        <v>1632.1605989488201</v>
      </c>
      <c r="F19" s="174">
        <v>1386.1340214475883</v>
      </c>
      <c r="G19" s="174">
        <v>1300.8954119888267</v>
      </c>
      <c r="H19" s="174">
        <v>1386.8388651066039</v>
      </c>
      <c r="I19" s="174">
        <v>1235.1421326571315</v>
      </c>
      <c r="J19" s="174">
        <v>2413.0831691664343</v>
      </c>
      <c r="K19" s="174">
        <v>2876.4748569534477</v>
      </c>
      <c r="L19" s="174">
        <v>4203.4495498272136</v>
      </c>
      <c r="M19" s="175">
        <v>5598.6302938552944</v>
      </c>
      <c r="N19" s="174">
        <v>1689.3810637765682</v>
      </c>
      <c r="O19" s="174">
        <v>1740.9302976683477</v>
      </c>
      <c r="P19" s="174">
        <v>1817.3760887528481</v>
      </c>
      <c r="Q19" s="174">
        <v>1918.241357741945</v>
      </c>
      <c r="R19" s="175">
        <v>7155.3817312022693</v>
      </c>
      <c r="S19" s="174">
        <v>1970.438033586594</v>
      </c>
      <c r="T19" s="174">
        <v>1854.3085448534439</v>
      </c>
      <c r="U19" s="174">
        <v>1679.1088785186093</v>
      </c>
      <c r="V19" s="174">
        <v>1664.950357510952</v>
      </c>
      <c r="W19" s="175">
        <v>7184.2113254830465</v>
      </c>
      <c r="X19" s="174">
        <v>1727.3213608649276</v>
      </c>
      <c r="Y19" s="174">
        <v>1526.6567528157623</v>
      </c>
      <c r="Z19" s="174"/>
      <c r="AA19" s="174"/>
      <c r="AB19" s="175"/>
      <c r="AC19" s="175"/>
      <c r="AE19" s="174">
        <f>INDEX(C19:AD19,1,MATCH(AE$2,$C$2:$AD$2,0))</f>
        <v>7184.2113254830465</v>
      </c>
      <c r="AF19" s="174">
        <f>+AF20*AF44</f>
        <v>6803.4157598422407</v>
      </c>
      <c r="AG19" s="174">
        <f>+AG20*AG44</f>
        <v>6803.4157598422407</v>
      </c>
    </row>
    <row r="20" spans="1:37" s="187" customFormat="1" ht="12.75" customHeight="1">
      <c r="A20" s="313"/>
      <c r="B20" s="458" t="s">
        <v>54</v>
      </c>
      <c r="C20" s="384">
        <v>4.6074132010962748E-2</v>
      </c>
      <c r="D20" s="384">
        <v>4.3101547629802062E-2</v>
      </c>
      <c r="E20" s="384">
        <v>2.1189907325793834E-2</v>
      </c>
      <c r="F20" s="384">
        <v>1.5020050136692383E-2</v>
      </c>
      <c r="G20" s="384">
        <v>1.2561485535043597E-2</v>
      </c>
      <c r="H20" s="384">
        <v>1.2425747335403657E-2</v>
      </c>
      <c r="I20" s="384">
        <v>1.0719263288230894E-2</v>
      </c>
      <c r="J20" s="384">
        <v>1.8365762613039852E-2</v>
      </c>
      <c r="K20" s="384">
        <v>2.1934889967751135E-2</v>
      </c>
      <c r="L20" s="384">
        <v>2.9626094169112469E-2</v>
      </c>
      <c r="M20" s="385">
        <v>3.3546016949818055E-2</v>
      </c>
      <c r="N20" s="384">
        <v>3.8396846326166807E-2</v>
      </c>
      <c r="O20" s="384">
        <v>3.7668117563894599E-2</v>
      </c>
      <c r="P20" s="384">
        <v>3.7676915146930792E-2</v>
      </c>
      <c r="Q20" s="384">
        <v>3.9552348251867056E-2</v>
      </c>
      <c r="R20" s="385">
        <v>3.8278173610007883E-2</v>
      </c>
      <c r="S20" s="384">
        <v>4.2153734144901513E-2</v>
      </c>
      <c r="T20" s="384">
        <v>4.472424821518093E-2</v>
      </c>
      <c r="U20" s="384">
        <v>4.6899882464428624E-2</v>
      </c>
      <c r="V20" s="384">
        <v>4.5845261039842156E-2</v>
      </c>
      <c r="W20" s="385">
        <v>4.4863191448879083E-2</v>
      </c>
      <c r="X20" s="384">
        <v>4.7371544717454341E-2</v>
      </c>
      <c r="Y20" s="384">
        <v>4.19929423869594E-2</v>
      </c>
      <c r="Z20" s="384"/>
      <c r="AA20" s="384"/>
      <c r="AB20" s="385"/>
      <c r="AC20" s="385"/>
      <c r="AD20" s="311"/>
      <c r="AE20" s="384">
        <f>+AE19/AE44</f>
        <v>4.4863191448879083E-2</v>
      </c>
      <c r="AF20" s="476">
        <f>+AE20</f>
        <v>4.4863191448879083E-2</v>
      </c>
      <c r="AG20" s="476">
        <f>+AF20</f>
        <v>4.4863191448879083E-2</v>
      </c>
      <c r="AH20" s="311"/>
      <c r="AI20" s="311"/>
      <c r="AJ20" s="311"/>
      <c r="AK20" s="311"/>
    </row>
    <row r="21" spans="1:37" ht="12.75" customHeight="1">
      <c r="C21" s="464">
        <f t="shared" ref="C21:Y21" si="7">+C19/C44</f>
        <v>4.5739225181308484E-2</v>
      </c>
      <c r="D21" s="464">
        <f t="shared" si="7"/>
        <v>4.2794231264558592E-2</v>
      </c>
      <c r="E21" s="464">
        <f t="shared" si="7"/>
        <v>2.1189907325793834E-2</v>
      </c>
      <c r="F21" s="464">
        <f t="shared" si="7"/>
        <v>1.5020050136692383E-2</v>
      </c>
      <c r="G21" s="464">
        <f t="shared" si="7"/>
        <v>1.2561485535043597E-2</v>
      </c>
      <c r="H21" s="464">
        <f t="shared" si="7"/>
        <v>1.2425747335403657E-2</v>
      </c>
      <c r="I21" s="464">
        <f t="shared" si="7"/>
        <v>1.0719263288230894E-2</v>
      </c>
      <c r="J21" s="464">
        <f t="shared" si="7"/>
        <v>1.8365762613039852E-2</v>
      </c>
      <c r="K21" s="464">
        <f t="shared" si="7"/>
        <v>2.1882597624943576E-2</v>
      </c>
      <c r="L21" s="464">
        <f t="shared" si="7"/>
        <v>2.9626094169112469E-2</v>
      </c>
      <c r="M21" s="463">
        <f t="shared" si="7"/>
        <v>3.3546016949818055E-2</v>
      </c>
      <c r="N21" s="464">
        <f t="shared" si="7"/>
        <v>9.5992115815417018E-3</v>
      </c>
      <c r="O21" s="464">
        <f t="shared" si="7"/>
        <v>9.4170293909736497E-3</v>
      </c>
      <c r="P21" s="464">
        <f t="shared" si="7"/>
        <v>9.4192287867326981E-3</v>
      </c>
      <c r="Q21" s="464">
        <f t="shared" si="7"/>
        <v>9.888087062966764E-3</v>
      </c>
      <c r="R21" s="463">
        <f t="shared" si="7"/>
        <v>3.8278173610007883E-2</v>
      </c>
      <c r="S21" s="464">
        <f t="shared" si="7"/>
        <v>1.0538433536225378E-2</v>
      </c>
      <c r="T21" s="464">
        <f t="shared" si="7"/>
        <v>1.1181062053795232E-2</v>
      </c>
      <c r="U21" s="464">
        <f t="shared" si="7"/>
        <v>1.1724970616107156E-2</v>
      </c>
      <c r="V21" s="464">
        <f t="shared" si="7"/>
        <v>1.1461315259960539E-2</v>
      </c>
      <c r="W21" s="463">
        <f t="shared" si="7"/>
        <v>4.4863191448879083E-2</v>
      </c>
      <c r="X21" s="464">
        <f t="shared" si="7"/>
        <v>1.1842886179363585E-2</v>
      </c>
      <c r="Y21" s="464">
        <f t="shared" si="7"/>
        <v>1.049823559673985E-2</v>
      </c>
      <c r="Z21" s="464"/>
      <c r="AA21" s="464"/>
      <c r="AB21" s="463"/>
      <c r="AC21" s="463"/>
      <c r="AE21" s="174"/>
      <c r="AF21" s="174"/>
      <c r="AG21" s="174"/>
    </row>
    <row r="22" spans="1:37" ht="12.75" customHeight="1">
      <c r="B22" s="168" t="s">
        <v>53</v>
      </c>
      <c r="C22" s="479">
        <f t="shared" ref="C22:Y22" si="8">+C24-(C13-C17+C19)</f>
        <v>57.274131215672242</v>
      </c>
      <c r="D22" s="479">
        <f t="shared" si="8"/>
        <v>27.537103543319972</v>
      </c>
      <c r="E22" s="479">
        <f t="shared" si="8"/>
        <v>485.31378651326668</v>
      </c>
      <c r="F22" s="479">
        <f t="shared" si="8"/>
        <v>1341.744972029046</v>
      </c>
      <c r="G22" s="479">
        <f t="shared" si="8"/>
        <v>2835.4360335804085</v>
      </c>
      <c r="H22" s="479">
        <f t="shared" si="8"/>
        <v>2003.7412860981567</v>
      </c>
      <c r="I22" s="479">
        <f t="shared" si="8"/>
        <v>1542.917411427683</v>
      </c>
      <c r="J22" s="479">
        <f t="shared" si="8"/>
        <v>489.12448126652453</v>
      </c>
      <c r="K22" s="479">
        <f t="shared" si="8"/>
        <v>754.88565120303247</v>
      </c>
      <c r="L22" s="479">
        <f t="shared" si="8"/>
        <v>-785.42189489929297</v>
      </c>
      <c r="M22" s="480">
        <f t="shared" si="8"/>
        <v>-619.57326461083721</v>
      </c>
      <c r="N22" s="479">
        <f t="shared" si="8"/>
        <v>-303.4561647345763</v>
      </c>
      <c r="O22" s="479">
        <f t="shared" si="8"/>
        <v>-146.90177279451018</v>
      </c>
      <c r="P22" s="479">
        <f t="shared" si="8"/>
        <v>250.50617250806317</v>
      </c>
      <c r="Q22" s="479">
        <f t="shared" si="8"/>
        <v>231.00788335256948</v>
      </c>
      <c r="R22" s="480">
        <f t="shared" si="8"/>
        <v>56.690577837041928</v>
      </c>
      <c r="S22" s="479">
        <f t="shared" si="8"/>
        <v>-386.02786094059047</v>
      </c>
      <c r="T22" s="479">
        <f t="shared" si="8"/>
        <v>297.15703378812032</v>
      </c>
      <c r="U22" s="479">
        <f t="shared" si="8"/>
        <v>45.153107946007367</v>
      </c>
      <c r="V22" s="479">
        <f t="shared" si="8"/>
        <v>360.90038644129891</v>
      </c>
      <c r="W22" s="480">
        <f t="shared" si="8"/>
        <v>-368.79274228111899</v>
      </c>
      <c r="X22" s="479">
        <f t="shared" si="8"/>
        <v>211.28341513082341</v>
      </c>
      <c r="Y22" s="479">
        <f t="shared" si="8"/>
        <v>-720.25040009009535</v>
      </c>
      <c r="Z22" s="479"/>
      <c r="AA22" s="479"/>
      <c r="AB22" s="480"/>
      <c r="AC22" s="480"/>
      <c r="AE22" s="479">
        <f>INDEX(C22:AD22,1,MATCH(AE$2,$C$2:$AD$2,0))</f>
        <v>-368.79274228111899</v>
      </c>
      <c r="AF22" s="475">
        <v>-300</v>
      </c>
      <c r="AG22" s="475">
        <v>-500</v>
      </c>
    </row>
    <row r="23" spans="1:37" ht="12.75" customHeight="1">
      <c r="M23" s="185"/>
      <c r="R23" s="185"/>
      <c r="W23" s="185"/>
      <c r="AB23" s="185"/>
      <c r="AC23" s="185"/>
    </row>
    <row r="24" spans="1:37" s="171" customFormat="1" ht="12.75" customHeight="1">
      <c r="A24" s="286"/>
      <c r="B24" s="178" t="s">
        <v>33</v>
      </c>
      <c r="C24" s="176">
        <v>31146.773151658886</v>
      </c>
      <c r="D24" s="176">
        <v>35017.044536946974</v>
      </c>
      <c r="E24" s="176">
        <v>37277.488790613395</v>
      </c>
      <c r="F24" s="176">
        <v>40743.527119549493</v>
      </c>
      <c r="G24" s="176">
        <v>60552.057453584915</v>
      </c>
      <c r="H24" s="176">
        <v>78279.786324955028</v>
      </c>
      <c r="I24" s="176">
        <v>91521.279266667567</v>
      </c>
      <c r="J24" s="176">
        <v>88012.282988332459</v>
      </c>
      <c r="K24" s="176">
        <v>96051.323664483483</v>
      </c>
      <c r="L24" s="176">
        <v>106431.24747348631</v>
      </c>
      <c r="M24" s="177">
        <v>99549.44020986442</v>
      </c>
      <c r="N24" s="176">
        <v>23779.782612895269</v>
      </c>
      <c r="O24" s="176">
        <v>20986.222581266909</v>
      </c>
      <c r="P24" s="176">
        <v>24085.24988394243</v>
      </c>
      <c r="Q24" s="176">
        <v>37771.280056046555</v>
      </c>
      <c r="R24" s="177">
        <v>105857.97401721436</v>
      </c>
      <c r="S24" s="176">
        <v>26241.636193833641</v>
      </c>
      <c r="T24" s="176">
        <v>24085.818253516176</v>
      </c>
      <c r="U24" s="176">
        <v>26435.306386333108</v>
      </c>
      <c r="V24" s="176">
        <v>32976.72706834889</v>
      </c>
      <c r="W24" s="177">
        <v>109918.61737958901</v>
      </c>
      <c r="X24" s="176">
        <v>22435.139874894241</v>
      </c>
      <c r="Y24" s="176">
        <v>20204.586033897485</v>
      </c>
      <c r="Z24" s="176">
        <v>25043.575370419221</v>
      </c>
      <c r="AA24" s="176">
        <v>32503.791013837821</v>
      </c>
      <c r="AB24" s="177">
        <v>102486.11376098522</v>
      </c>
      <c r="AC24" s="177">
        <v>106251.97438140378</v>
      </c>
      <c r="AE24" s="176">
        <f>INDEX(C24:AD24,1,MATCH(AE$2,$C$2:$AD$2,0))</f>
        <v>109918.61737958901</v>
      </c>
      <c r="AF24" s="176">
        <f>+AF13-AF17+AF19+AF22</f>
        <v>104831.86226555934</v>
      </c>
      <c r="AG24" s="176">
        <f>+AG13-AG17+AG19+AG22</f>
        <v>107775.56189997347</v>
      </c>
      <c r="AI24" s="245">
        <f>+AF24/AB24-1</f>
        <v>2.2888452088687838E-2</v>
      </c>
      <c r="AJ24" s="245">
        <f>+AG24/AC24-1</f>
        <v>1.4339380773298327E-2</v>
      </c>
    </row>
    <row r="25" spans="1:37" s="234" customFormat="1" ht="12.75" customHeight="1">
      <c r="A25" s="278"/>
      <c r="B25" s="458" t="s">
        <v>52</v>
      </c>
      <c r="C25" s="386">
        <v>0.13412286027391565</v>
      </c>
      <c r="D25" s="386">
        <v>0.13281743107304442</v>
      </c>
      <c r="E25" s="386">
        <v>0.13235152298270692</v>
      </c>
      <c r="F25" s="386">
        <v>0.15279119506223418</v>
      </c>
      <c r="G25" s="386">
        <v>0.18916123472146332</v>
      </c>
      <c r="H25" s="386">
        <v>0.20514648605381344</v>
      </c>
      <c r="I25" s="386">
        <v>0.21570839893735191</v>
      </c>
      <c r="J25" s="386">
        <v>0.20199323070616285</v>
      </c>
      <c r="K25" s="386">
        <v>0.2083541503986836</v>
      </c>
      <c r="L25" s="386">
        <v>0.21010823496473274</v>
      </c>
      <c r="M25" s="459">
        <v>0.22431971337536824</v>
      </c>
      <c r="N25" s="386">
        <v>0.2177537591583722</v>
      </c>
      <c r="O25" s="386">
        <v>0.20170289482721582</v>
      </c>
      <c r="P25" s="386">
        <v>0.21356828857728741</v>
      </c>
      <c r="Q25" s="386">
        <v>0.25017563992983316</v>
      </c>
      <c r="R25" s="459">
        <v>0.2224445002588229</v>
      </c>
      <c r="S25" s="386">
        <v>0.21498329557529866</v>
      </c>
      <c r="T25" s="386">
        <v>0.20658581619996697</v>
      </c>
      <c r="U25" s="386">
        <v>0.21321305989898937</v>
      </c>
      <c r="V25" s="386">
        <v>0.23209620918055071</v>
      </c>
      <c r="W25" s="459">
        <v>0.2174414768403824</v>
      </c>
      <c r="X25" s="386">
        <v>0.19577318282499021</v>
      </c>
      <c r="Y25" s="386">
        <v>0.17918819487093318</v>
      </c>
      <c r="Z25" s="386">
        <v>0.20309000268879387</v>
      </c>
      <c r="AA25" s="386">
        <v>0.22459051019813614</v>
      </c>
      <c r="AB25" s="459">
        <v>0.20601086042975816</v>
      </c>
      <c r="AC25" s="459">
        <f>+AC24/AC$3</f>
        <v>0.20633896160711063</v>
      </c>
      <c r="AE25" s="384">
        <f>INDEX(C25:AD25,1,MATCH(AE$2,$C$2:$AD$2,0))</f>
        <v>0.2174414768403824</v>
      </c>
      <c r="AF25" s="384">
        <f>+AF24/AF$3</f>
        <v>0.21075084981578013</v>
      </c>
      <c r="AG25" s="384">
        <f>+AG24/AG$3</f>
        <v>0.20833536132670574</v>
      </c>
    </row>
    <row r="26" spans="1:37" ht="12.75" customHeight="1">
      <c r="M26" s="185"/>
      <c r="R26" s="185"/>
      <c r="W26" s="185"/>
      <c r="Z26" s="189"/>
      <c r="AA26" s="189"/>
      <c r="AB26" s="457"/>
      <c r="AC26" s="457"/>
    </row>
    <row r="27" spans="1:37" ht="12.75" customHeight="1">
      <c r="B27" s="168" t="s">
        <v>51</v>
      </c>
      <c r="C27" s="477">
        <f t="shared" ref="C27:Y27" si="9">+C24-C30+C33-C39-C37</f>
        <v>9125.2951611499757</v>
      </c>
      <c r="D27" s="477">
        <f t="shared" si="9"/>
        <v>7740.5734721528497</v>
      </c>
      <c r="E27" s="477">
        <f t="shared" si="9"/>
        <v>8642.3466950167422</v>
      </c>
      <c r="F27" s="477">
        <f t="shared" si="9"/>
        <v>8455.4610553930797</v>
      </c>
      <c r="G27" s="477">
        <f t="shared" si="9"/>
        <v>13074.902830305724</v>
      </c>
      <c r="H27" s="477">
        <f t="shared" si="9"/>
        <v>17745.834994284884</v>
      </c>
      <c r="I27" s="477">
        <f t="shared" si="9"/>
        <v>21326.73348449235</v>
      </c>
      <c r="J27" s="477">
        <f t="shared" si="9"/>
        <v>20598.523644016448</v>
      </c>
      <c r="K27" s="477">
        <f t="shared" si="9"/>
        <v>23435.983749502026</v>
      </c>
      <c r="L27" s="477">
        <f t="shared" si="9"/>
        <v>26026.886811729579</v>
      </c>
      <c r="M27" s="478">
        <f t="shared" si="9"/>
        <v>23368.416326248051</v>
      </c>
      <c r="N27" s="477">
        <f t="shared" si="9"/>
        <v>5593.3670672699391</v>
      </c>
      <c r="O27" s="477">
        <f t="shared" si="9"/>
        <v>4703.1709832423521</v>
      </c>
      <c r="P27" s="477">
        <f t="shared" si="9"/>
        <v>5422.3677758415133</v>
      </c>
      <c r="Q27" s="477">
        <f t="shared" si="9"/>
        <v>8826.4191658846921</v>
      </c>
      <c r="R27" s="478">
        <f t="shared" si="9"/>
        <v>22262.399710489248</v>
      </c>
      <c r="S27" s="477">
        <f t="shared" si="9"/>
        <v>4085.4061188839828</v>
      </c>
      <c r="T27" s="477">
        <f t="shared" si="9"/>
        <v>3595.5915089055702</v>
      </c>
      <c r="U27" s="477">
        <f t="shared" si="9"/>
        <v>3936.2871902817624</v>
      </c>
      <c r="V27" s="477">
        <f t="shared" si="9"/>
        <v>5554.7285822035783</v>
      </c>
      <c r="W27" s="478">
        <f t="shared" si="9"/>
        <v>18990.758906791361</v>
      </c>
      <c r="X27" s="477">
        <f t="shared" si="9"/>
        <v>3796.7498880807157</v>
      </c>
      <c r="Y27" s="477">
        <f t="shared" si="9"/>
        <v>2673.7266327867437</v>
      </c>
      <c r="Z27" s="477"/>
      <c r="AA27" s="477"/>
      <c r="AB27" s="478"/>
      <c r="AC27" s="478"/>
      <c r="AE27" s="477">
        <f>INDEX(C27:AD27,1,MATCH(AE$2,$C$2:$AD$2,0))</f>
        <v>18990.758906791361</v>
      </c>
      <c r="AF27" s="477">
        <f>+AF24*AF28</f>
        <v>18111.914701038426</v>
      </c>
      <c r="AG27" s="477">
        <f>+AG24*AG28</f>
        <v>18645.172208695411</v>
      </c>
    </row>
    <row r="28" spans="1:37" s="234" customFormat="1" ht="12.75" customHeight="1">
      <c r="A28" s="278"/>
      <c r="B28" s="458" t="s">
        <v>50</v>
      </c>
      <c r="C28" s="386">
        <f t="shared" ref="C28:Y28" si="10">+C27/C24</f>
        <v>0.29297722485463829</v>
      </c>
      <c r="D28" s="384">
        <f t="shared" si="10"/>
        <v>0.2210515928603187</v>
      </c>
      <c r="E28" s="384">
        <f t="shared" si="10"/>
        <v>0.2318382212804237</v>
      </c>
      <c r="F28" s="384">
        <f t="shared" si="10"/>
        <v>0.20752894148273171</v>
      </c>
      <c r="G28" s="384">
        <f t="shared" si="10"/>
        <v>0.21592830004708022</v>
      </c>
      <c r="H28" s="384">
        <f t="shared" si="10"/>
        <v>0.22669754003438866</v>
      </c>
      <c r="I28" s="384">
        <f t="shared" si="10"/>
        <v>0.23302486214547086</v>
      </c>
      <c r="J28" s="384">
        <f t="shared" si="10"/>
        <v>0.23404146494810429</v>
      </c>
      <c r="K28" s="384">
        <f t="shared" si="10"/>
        <v>0.24399438607807397</v>
      </c>
      <c r="L28" s="384">
        <f t="shared" si="10"/>
        <v>0.24454178100480581</v>
      </c>
      <c r="M28" s="385">
        <f t="shared" si="10"/>
        <v>0.23474181549372949</v>
      </c>
      <c r="N28" s="384">
        <f t="shared" si="10"/>
        <v>0.2352152312879755</v>
      </c>
      <c r="O28" s="384">
        <f t="shared" si="10"/>
        <v>0.22410755270653515</v>
      </c>
      <c r="P28" s="384">
        <f t="shared" si="10"/>
        <v>0.22513230304729331</v>
      </c>
      <c r="Q28" s="384">
        <f t="shared" si="10"/>
        <v>0.23368070006596794</v>
      </c>
      <c r="R28" s="385">
        <f t="shared" si="10"/>
        <v>0.21030441888930343</v>
      </c>
      <c r="S28" s="384">
        <f t="shared" si="10"/>
        <v>0.15568412307476417</v>
      </c>
      <c r="T28" s="384">
        <f t="shared" si="10"/>
        <v>0.14928251434350445</v>
      </c>
      <c r="U28" s="384">
        <f t="shared" si="10"/>
        <v>0.14890265059749028</v>
      </c>
      <c r="V28" s="384">
        <f t="shared" si="10"/>
        <v>0.16844390198853346</v>
      </c>
      <c r="W28" s="385">
        <f t="shared" si="10"/>
        <v>0.17277108609553699</v>
      </c>
      <c r="X28" s="384">
        <f t="shared" si="10"/>
        <v>0.16923228066562762</v>
      </c>
      <c r="Y28" s="384">
        <f t="shared" si="10"/>
        <v>0.13233266092663315</v>
      </c>
      <c r="Z28" s="384"/>
      <c r="AA28" s="384"/>
      <c r="AB28" s="385"/>
      <c r="AC28" s="385"/>
      <c r="AE28" s="384">
        <f>INDEX(C28:AD28,1,MATCH(AE$2,$C$2:$AD$2,0))</f>
        <v>0.17277108609553699</v>
      </c>
      <c r="AF28" s="476">
        <f>+AE28</f>
        <v>0.17277108609553699</v>
      </c>
      <c r="AG28" s="476">
        <v>0.17299999999999999</v>
      </c>
    </row>
    <row r="29" spans="1:37" s="278" customFormat="1" ht="12.75" customHeight="1">
      <c r="B29" s="462"/>
      <c r="D29" s="460"/>
      <c r="E29" s="460"/>
      <c r="F29" s="460"/>
      <c r="G29" s="460"/>
      <c r="H29" s="460"/>
      <c r="I29" s="460"/>
      <c r="J29" s="460"/>
      <c r="K29" s="460"/>
      <c r="L29" s="460"/>
      <c r="M29" s="461"/>
      <c r="N29" s="460"/>
      <c r="O29" s="460"/>
      <c r="P29" s="460"/>
      <c r="Q29" s="460"/>
      <c r="R29" s="461"/>
      <c r="S29" s="460"/>
      <c r="T29" s="460"/>
      <c r="U29" s="460"/>
      <c r="V29" s="460"/>
      <c r="W29" s="461"/>
      <c r="X29" s="460"/>
      <c r="Y29" s="460"/>
      <c r="Z29" s="460"/>
      <c r="AA29" s="460"/>
      <c r="AB29" s="461"/>
      <c r="AC29" s="461"/>
      <c r="AE29" s="460"/>
      <c r="AF29" s="460"/>
      <c r="AG29" s="460"/>
    </row>
    <row r="30" spans="1:37" ht="12.75" customHeight="1">
      <c r="A30" s="286"/>
      <c r="B30" s="168" t="s">
        <v>32</v>
      </c>
      <c r="C30" s="174">
        <v>44.735566661575987</v>
      </c>
      <c r="D30" s="174">
        <v>49.89126466905779</v>
      </c>
      <c r="E30" s="174">
        <v>20.448461177024456</v>
      </c>
      <c r="F30" s="174">
        <v>297.79273180422967</v>
      </c>
      <c r="G30" s="174">
        <v>58.176023245089731</v>
      </c>
      <c r="H30" s="174">
        <v>36.707520109909069</v>
      </c>
      <c r="I30" s="174">
        <v>29.125454470855317</v>
      </c>
      <c r="J30" s="174">
        <v>27.282478189728394</v>
      </c>
      <c r="K30" s="174">
        <v>28.024301270104527</v>
      </c>
      <c r="L30" s="174">
        <v>27.927182991858814</v>
      </c>
      <c r="M30" s="175">
        <v>21.031109605510082</v>
      </c>
      <c r="N30" s="174">
        <v>4.9613385299339496</v>
      </c>
      <c r="O30" s="174">
        <v>6.2329476478831989</v>
      </c>
      <c r="P30" s="174">
        <v>6.1030998894090667</v>
      </c>
      <c r="Q30" s="174">
        <v>6.5147490750430421</v>
      </c>
      <c r="R30" s="175">
        <v>23.723703589558006</v>
      </c>
      <c r="S30" s="174">
        <v>5.1027723293312288</v>
      </c>
      <c r="T30" s="174">
        <v>5.4986468068800995</v>
      </c>
      <c r="U30" s="174">
        <v>7.473572794199427</v>
      </c>
      <c r="V30" s="174">
        <v>7.2669502985124046</v>
      </c>
      <c r="W30" s="175">
        <v>25.403017808313951</v>
      </c>
      <c r="X30" s="174">
        <v>5.5979460344354415</v>
      </c>
      <c r="Y30" s="174">
        <v>6.0115107932912739</v>
      </c>
      <c r="Z30" s="174"/>
      <c r="AA30" s="174"/>
      <c r="AB30" s="175"/>
      <c r="AC30" s="175"/>
      <c r="AE30" s="174">
        <f>INDEX(C30:AD30,1,MATCH(AE$2,$C$2:$AD$2,0))</f>
        <v>25.403017808313951</v>
      </c>
      <c r="AF30" s="477">
        <f>+AF24*AF31</f>
        <v>24.227430507192906</v>
      </c>
      <c r="AG30" s="477">
        <f>+AG24*AG31</f>
        <v>24.907741595687686</v>
      </c>
    </row>
    <row r="31" spans="1:37" s="234" customFormat="1" ht="12.75" customHeight="1">
      <c r="A31" s="278"/>
      <c r="B31" s="458" t="s">
        <v>49</v>
      </c>
      <c r="C31" s="386">
        <f t="shared" ref="C31:Y31" si="11">+C30/C24</f>
        <v>1.4362825466301429E-3</v>
      </c>
      <c r="D31" s="384">
        <f t="shared" si="11"/>
        <v>1.4247708602711123E-3</v>
      </c>
      <c r="E31" s="384">
        <f t="shared" si="11"/>
        <v>5.4854717526394781E-4</v>
      </c>
      <c r="F31" s="384">
        <f t="shared" si="11"/>
        <v>7.3089580813768878E-3</v>
      </c>
      <c r="G31" s="384">
        <f t="shared" si="11"/>
        <v>9.6076047109850077E-4</v>
      </c>
      <c r="H31" s="384">
        <f t="shared" si="11"/>
        <v>4.6892718839993791E-4</v>
      </c>
      <c r="I31" s="384">
        <f t="shared" si="11"/>
        <v>3.182369685414016E-4</v>
      </c>
      <c r="J31" s="384">
        <f t="shared" si="11"/>
        <v>3.0998489373744746E-4</v>
      </c>
      <c r="K31" s="384">
        <f t="shared" si="11"/>
        <v>2.9176382168345858E-4</v>
      </c>
      <c r="L31" s="384">
        <f t="shared" si="11"/>
        <v>2.6239646395966477E-4</v>
      </c>
      <c r="M31" s="385">
        <f t="shared" si="11"/>
        <v>2.1126296201338251E-4</v>
      </c>
      <c r="N31" s="384">
        <f t="shared" si="11"/>
        <v>2.0863683283814047E-4</v>
      </c>
      <c r="O31" s="384">
        <f t="shared" si="11"/>
        <v>2.9700188415265178E-4</v>
      </c>
      <c r="P31" s="384">
        <f t="shared" si="11"/>
        <v>2.5339574714057614E-4</v>
      </c>
      <c r="Q31" s="384">
        <f t="shared" si="11"/>
        <v>1.724789063377305E-4</v>
      </c>
      <c r="R31" s="385">
        <f t="shared" si="11"/>
        <v>2.2410880058690823E-4</v>
      </c>
      <c r="S31" s="384">
        <f t="shared" si="11"/>
        <v>1.9445328376781237E-4</v>
      </c>
      <c r="T31" s="384">
        <f t="shared" si="11"/>
        <v>2.2829395908429965E-4</v>
      </c>
      <c r="U31" s="384">
        <f t="shared" si="11"/>
        <v>2.8271179024666872E-4</v>
      </c>
      <c r="V31" s="384">
        <f t="shared" si="11"/>
        <v>2.2036602612050102E-4</v>
      </c>
      <c r="W31" s="385">
        <f t="shared" si="11"/>
        <v>2.3110750857234749E-4</v>
      </c>
      <c r="X31" s="384">
        <f t="shared" si="11"/>
        <v>2.4951687690165695E-4</v>
      </c>
      <c r="Y31" s="384">
        <f t="shared" si="11"/>
        <v>2.9753199512257697E-4</v>
      </c>
      <c r="Z31" s="384"/>
      <c r="AA31" s="384"/>
      <c r="AB31" s="385"/>
      <c r="AC31" s="385"/>
      <c r="AE31" s="384">
        <f>INDEX(C31:AD31,1,MATCH(AE$2,$C$2:$AD$2,0))</f>
        <v>2.3110750857234749E-4</v>
      </c>
      <c r="AF31" s="476">
        <f>+AE31</f>
        <v>2.3110750857234749E-4</v>
      </c>
      <c r="AG31" s="476">
        <f>+AF31</f>
        <v>2.3110750857234749E-4</v>
      </c>
    </row>
    <row r="32" spans="1:37" s="278" customFormat="1" ht="12.75" customHeight="1">
      <c r="B32" s="462"/>
      <c r="D32" s="460"/>
      <c r="E32" s="460"/>
      <c r="F32" s="460"/>
      <c r="G32" s="460"/>
      <c r="H32" s="460"/>
      <c r="I32" s="460"/>
      <c r="J32" s="460"/>
      <c r="K32" s="460"/>
      <c r="L32" s="460"/>
      <c r="M32" s="461"/>
      <c r="N32" s="460"/>
      <c r="O32" s="460"/>
      <c r="P32" s="460"/>
      <c r="Q32" s="460"/>
      <c r="R32" s="461"/>
      <c r="S32" s="460"/>
      <c r="T32" s="460"/>
      <c r="U32" s="460"/>
      <c r="V32" s="460"/>
      <c r="W32" s="461"/>
      <c r="X32" s="460"/>
      <c r="Y32" s="460"/>
      <c r="Z32" s="460"/>
      <c r="AA32" s="460"/>
      <c r="AB32" s="461"/>
      <c r="AC32" s="461"/>
      <c r="AE32" s="460"/>
      <c r="AF32" s="460"/>
      <c r="AG32" s="460"/>
    </row>
    <row r="33" spans="1:36" ht="12.75" customHeight="1">
      <c r="A33" s="286"/>
      <c r="B33" s="168" t="s">
        <v>39</v>
      </c>
      <c r="C33" s="174">
        <v>1045.938294854006</v>
      </c>
      <c r="D33" s="174">
        <v>1019.5888748489918</v>
      </c>
      <c r="E33" s="174">
        <v>1428.9852094401713</v>
      </c>
      <c r="F33" s="174">
        <v>40.321500769863739</v>
      </c>
      <c r="G33" s="174">
        <v>76.424379780673775</v>
      </c>
      <c r="H33" s="174">
        <v>145.78556035703969</v>
      </c>
      <c r="I33" s="174">
        <v>149.16883912564293</v>
      </c>
      <c r="J33" s="174">
        <v>157.54883384564431</v>
      </c>
      <c r="K33" s="174">
        <v>147.24137937216523</v>
      </c>
      <c r="L33" s="174">
        <v>126.14807828360243</v>
      </c>
      <c r="M33" s="175">
        <v>111.86084031900084</v>
      </c>
      <c r="N33" s="174">
        <v>13.335268093479399</v>
      </c>
      <c r="O33" s="174">
        <v>16.221468789179745</v>
      </c>
      <c r="P33" s="174">
        <v>24.316036220741502</v>
      </c>
      <c r="Q33" s="174">
        <v>20.961235743236873</v>
      </c>
      <c r="R33" s="175">
        <v>94.688460389516351</v>
      </c>
      <c r="S33" s="174">
        <v>-56.499482502815859</v>
      </c>
      <c r="T33" s="174">
        <v>15.757798462474851</v>
      </c>
      <c r="U33" s="174">
        <v>37.56446981535349</v>
      </c>
      <c r="V33" s="174">
        <v>32.849594466114091</v>
      </c>
      <c r="W33" s="175">
        <v>27.853007917293489</v>
      </c>
      <c r="X33" s="174">
        <v>37.518137561634923</v>
      </c>
      <c r="Y33" s="174">
        <v>28.240797776257125</v>
      </c>
      <c r="Z33" s="174"/>
      <c r="AA33" s="174"/>
      <c r="AB33" s="175"/>
      <c r="AC33" s="175"/>
      <c r="AE33" s="174">
        <f>INDEX(C33:AD33,1,MATCH(AE$2,$C$2:$AD$2,0))</f>
        <v>27.853007917293489</v>
      </c>
      <c r="AF33" s="475">
        <f>+AE33</f>
        <v>27.853007917293489</v>
      </c>
      <c r="AG33" s="475">
        <f>+AF33</f>
        <v>27.853007917293489</v>
      </c>
    </row>
    <row r="34" spans="1:36" ht="12.75" customHeight="1">
      <c r="M34" s="185"/>
      <c r="R34" s="185"/>
      <c r="W34" s="185"/>
      <c r="AB34" s="185"/>
      <c r="AC34" s="185"/>
    </row>
    <row r="35" spans="1:36" s="171" customFormat="1" ht="12.75" customHeight="1" thickBot="1">
      <c r="A35" s="286"/>
      <c r="B35" s="173" t="s">
        <v>48</v>
      </c>
      <c r="C35" s="170">
        <f t="shared" ref="C35:Y35" si="12">+C24-C27-C30+C33</f>
        <v>23022.68071870134</v>
      </c>
      <c r="D35" s="170">
        <f t="shared" si="12"/>
        <v>28246.168674974058</v>
      </c>
      <c r="E35" s="170">
        <f t="shared" si="12"/>
        <v>30043.678843859801</v>
      </c>
      <c r="F35" s="170">
        <f t="shared" si="12"/>
        <v>32030.594833122046</v>
      </c>
      <c r="G35" s="170">
        <f t="shared" si="12"/>
        <v>47495.402979814768</v>
      </c>
      <c r="H35" s="170">
        <f t="shared" si="12"/>
        <v>60643.029370917277</v>
      </c>
      <c r="I35" s="170">
        <f t="shared" si="12"/>
        <v>70314.589166830017</v>
      </c>
      <c r="J35" s="170">
        <f t="shared" si="12"/>
        <v>67544.025699971942</v>
      </c>
      <c r="K35" s="170">
        <f t="shared" si="12"/>
        <v>72734.556993083504</v>
      </c>
      <c r="L35" s="170">
        <f t="shared" si="12"/>
        <v>80502.58155704847</v>
      </c>
      <c r="M35" s="172">
        <f t="shared" si="12"/>
        <v>76271.85361432987</v>
      </c>
      <c r="N35" s="170">
        <f t="shared" si="12"/>
        <v>18194.789475188874</v>
      </c>
      <c r="O35" s="170">
        <f t="shared" si="12"/>
        <v>16293.040119165855</v>
      </c>
      <c r="P35" s="170">
        <f t="shared" si="12"/>
        <v>18681.095044432248</v>
      </c>
      <c r="Q35" s="170">
        <f t="shared" si="12"/>
        <v>28959.30737683006</v>
      </c>
      <c r="R35" s="172">
        <f t="shared" si="12"/>
        <v>83666.539063525081</v>
      </c>
      <c r="S35" s="170">
        <f t="shared" si="12"/>
        <v>22094.627820117512</v>
      </c>
      <c r="T35" s="170">
        <f t="shared" si="12"/>
        <v>20500.485896266197</v>
      </c>
      <c r="U35" s="170">
        <f t="shared" si="12"/>
        <v>22529.110093072501</v>
      </c>
      <c r="V35" s="170">
        <f t="shared" si="12"/>
        <v>27447.581130312916</v>
      </c>
      <c r="W35" s="172">
        <f t="shared" si="12"/>
        <v>90930.308462906614</v>
      </c>
      <c r="X35" s="170">
        <f t="shared" si="12"/>
        <v>18670.310178340726</v>
      </c>
      <c r="Y35" s="170">
        <f t="shared" si="12"/>
        <v>17553.088688093707</v>
      </c>
      <c r="Z35" s="170"/>
      <c r="AA35" s="170"/>
      <c r="AB35" s="172"/>
      <c r="AC35" s="172"/>
      <c r="AE35" s="170">
        <f>+AE24-AE27-AE30+AE33</f>
        <v>90930.308462906614</v>
      </c>
      <c r="AF35" s="170">
        <f>+AF24-AF27-AF30+AF33</f>
        <v>86723.573141931003</v>
      </c>
      <c r="AG35" s="170">
        <f>+AG24-AG27-AG30+AG33</f>
        <v>89133.334957599669</v>
      </c>
    </row>
    <row r="36" spans="1:36" ht="12.75" customHeight="1" thickTop="1">
      <c r="C36" s="189"/>
      <c r="D36" s="189"/>
      <c r="E36" s="189"/>
      <c r="F36" s="189"/>
      <c r="G36" s="189"/>
      <c r="H36" s="189"/>
      <c r="I36" s="189"/>
      <c r="J36" s="189"/>
      <c r="K36" s="189"/>
      <c r="L36" s="189"/>
      <c r="M36" s="457"/>
      <c r="N36" s="189"/>
      <c r="O36" s="189"/>
      <c r="P36" s="189"/>
      <c r="Q36" s="189"/>
      <c r="R36" s="457"/>
      <c r="S36" s="189"/>
      <c r="T36" s="189"/>
      <c r="U36" s="189"/>
      <c r="V36" s="189"/>
      <c r="W36" s="457"/>
      <c r="X36" s="189"/>
      <c r="Y36" s="189"/>
      <c r="Z36" s="189"/>
      <c r="AA36" s="189"/>
      <c r="AB36" s="457"/>
      <c r="AC36" s="457"/>
    </row>
    <row r="37" spans="1:36" ht="12.75" customHeight="1">
      <c r="B37" s="168" t="s">
        <v>31</v>
      </c>
      <c r="C37" s="174">
        <v>28.924768120532462</v>
      </c>
      <c r="D37" s="174">
        <v>0</v>
      </c>
      <c r="E37" s="174">
        <v>0</v>
      </c>
      <c r="F37" s="174">
        <v>0</v>
      </c>
      <c r="G37" s="174">
        <v>20.575794556335246</v>
      </c>
      <c r="H37" s="174">
        <v>23.482237909858743</v>
      </c>
      <c r="I37" s="174">
        <v>23.552974598785724</v>
      </c>
      <c r="J37" s="174">
        <v>22.373798889322266</v>
      </c>
      <c r="K37" s="174">
        <v>111.95752537112847</v>
      </c>
      <c r="L37" s="174">
        <v>116.26110675319853</v>
      </c>
      <c r="M37" s="175">
        <v>112.82222858328119</v>
      </c>
      <c r="N37" s="174">
        <v>27.131099074651903</v>
      </c>
      <c r="O37" s="174">
        <v>23.792570415088761</v>
      </c>
      <c r="P37" s="174">
        <v>24.725206547304683</v>
      </c>
      <c r="Q37" s="174">
        <v>26.515348289188424</v>
      </c>
      <c r="R37" s="175">
        <v>104.05531845698884</v>
      </c>
      <c r="S37" s="174">
        <v>27.323498970753874</v>
      </c>
      <c r="T37" s="174">
        <v>23.621027842291756</v>
      </c>
      <c r="U37" s="174">
        <v>24.397982188374968</v>
      </c>
      <c r="V37" s="174">
        <v>23.429586114870581</v>
      </c>
      <c r="W37" s="175">
        <v>100.56692375356482</v>
      </c>
      <c r="X37" s="174">
        <v>24.13039049495492</v>
      </c>
      <c r="Y37" s="174">
        <v>26.362679204368916</v>
      </c>
      <c r="Z37" s="174"/>
      <c r="AA37" s="174"/>
      <c r="AB37" s="175"/>
      <c r="AC37" s="175"/>
      <c r="AE37" s="174">
        <f>INDEX(C37:AD37,1,MATCH(AE$2,$C$2:$AD$2,0))</f>
        <v>100.56692375356482</v>
      </c>
      <c r="AF37" s="475">
        <f>+AE37</f>
        <v>100.56692375356482</v>
      </c>
      <c r="AG37" s="475">
        <f>+AF37</f>
        <v>100.56692375356482</v>
      </c>
    </row>
    <row r="38" spans="1:36" ht="12.75" customHeight="1">
      <c r="C38" s="189"/>
      <c r="D38" s="189"/>
      <c r="E38" s="189"/>
      <c r="F38" s="189"/>
      <c r="G38" s="189"/>
      <c r="H38" s="189"/>
      <c r="I38" s="189"/>
      <c r="J38" s="189"/>
      <c r="K38" s="189"/>
      <c r="L38" s="189"/>
      <c r="M38" s="457"/>
      <c r="N38" s="189"/>
      <c r="O38" s="189"/>
      <c r="P38" s="189"/>
      <c r="Q38" s="189"/>
      <c r="R38" s="457"/>
      <c r="S38" s="189"/>
      <c r="T38" s="189"/>
      <c r="U38" s="189"/>
      <c r="V38" s="189"/>
      <c r="W38" s="457"/>
      <c r="X38" s="189"/>
      <c r="Y38" s="189"/>
      <c r="Z38" s="189"/>
      <c r="AA38" s="189"/>
      <c r="AB38" s="457"/>
      <c r="AC38" s="457"/>
    </row>
    <row r="39" spans="1:36" s="171" customFormat="1" ht="12.75" customHeight="1" thickBot="1">
      <c r="A39" s="286"/>
      <c r="B39" s="173" t="s">
        <v>30</v>
      </c>
      <c r="C39" s="170">
        <v>22993.755950580806</v>
      </c>
      <c r="D39" s="170">
        <v>28246.168674974055</v>
      </c>
      <c r="E39" s="170">
        <v>30043.678843859801</v>
      </c>
      <c r="F39" s="170">
        <v>32030.594833122053</v>
      </c>
      <c r="G39" s="170">
        <v>47474.827185258437</v>
      </c>
      <c r="H39" s="170">
        <v>60619.547133007414</v>
      </c>
      <c r="I39" s="170">
        <v>70291.03619223123</v>
      </c>
      <c r="J39" s="170">
        <v>67521.651901082616</v>
      </c>
      <c r="K39" s="170">
        <v>72622.599467712382</v>
      </c>
      <c r="L39" s="170">
        <v>80386.320450295272</v>
      </c>
      <c r="M39" s="172">
        <v>76159.031385746581</v>
      </c>
      <c r="N39" s="170">
        <v>18167.658376114225</v>
      </c>
      <c r="O39" s="170">
        <v>16269.247548750764</v>
      </c>
      <c r="P39" s="170">
        <v>18656.369837884944</v>
      </c>
      <c r="Q39" s="170">
        <v>28932.792028540862</v>
      </c>
      <c r="R39" s="172">
        <v>83562.483745068093</v>
      </c>
      <c r="S39" s="170">
        <v>22067.304321146759</v>
      </c>
      <c r="T39" s="170">
        <v>20476.864868423905</v>
      </c>
      <c r="U39" s="170">
        <v>22504.712110884124</v>
      </c>
      <c r="V39" s="170">
        <v>27424.151544198037</v>
      </c>
      <c r="W39" s="172">
        <v>90829.741539153052</v>
      </c>
      <c r="X39" s="170">
        <v>18646.179787845769</v>
      </c>
      <c r="Y39" s="170">
        <v>17526.726008889338</v>
      </c>
      <c r="Z39" s="170">
        <v>20936.078562439539</v>
      </c>
      <c r="AA39" s="170">
        <v>26904.531860783336</v>
      </c>
      <c r="AB39" s="172">
        <v>85375.434090271956</v>
      </c>
      <c r="AC39" s="172">
        <v>87853.312298981415</v>
      </c>
      <c r="AE39" s="170">
        <f>+AE35-AE37</f>
        <v>90829.741539153052</v>
      </c>
      <c r="AF39" s="170">
        <f>+AF35-AF37</f>
        <v>86623.006218177441</v>
      </c>
      <c r="AG39" s="170">
        <f>+AG35-AG37</f>
        <v>89032.768033846107</v>
      </c>
      <c r="AI39" s="245">
        <f>+AF39/AB39-1</f>
        <v>1.4612776394042903E-2</v>
      </c>
      <c r="AJ39" s="245">
        <f>+AG39/AC39-1</f>
        <v>1.3425284761612311E-2</v>
      </c>
    </row>
    <row r="40" spans="1:36" s="234" customFormat="1" ht="12.75" customHeight="1" thickTop="1">
      <c r="A40" s="278"/>
      <c r="B40" s="458" t="s">
        <v>47</v>
      </c>
      <c r="C40" s="386">
        <v>9.9014697333679069E-2</v>
      </c>
      <c r="D40" s="386">
        <v>0.10713592796524002</v>
      </c>
      <c r="E40" s="386">
        <v>0.1066683078713561</v>
      </c>
      <c r="F40" s="386">
        <v>0.12011706420867806</v>
      </c>
      <c r="G40" s="386">
        <v>0.14830870008728175</v>
      </c>
      <c r="H40" s="386">
        <v>0.15886460176176442</v>
      </c>
      <c r="I40" s="386">
        <v>0.16567039925758395</v>
      </c>
      <c r="J40" s="386">
        <v>0.15496605867983987</v>
      </c>
      <c r="K40" s="386">
        <v>0.15753265477833406</v>
      </c>
      <c r="L40" s="386">
        <v>0.15869237940980124</v>
      </c>
      <c r="M40" s="459">
        <v>0.17161293981544143</v>
      </c>
      <c r="N40" s="386">
        <v>0.16636299712675526</v>
      </c>
      <c r="O40" s="386">
        <v>0.15636707914138168</v>
      </c>
      <c r="P40" s="386">
        <v>0.16542942242830566</v>
      </c>
      <c r="Q40" s="386">
        <v>0.19163448392420199</v>
      </c>
      <c r="R40" s="459">
        <v>0.17559390409299677</v>
      </c>
      <c r="S40" s="386">
        <v>0.18078528992555526</v>
      </c>
      <c r="T40" s="386">
        <v>0.17563156034535923</v>
      </c>
      <c r="U40" s="386">
        <v>0.181510986147985</v>
      </c>
      <c r="V40" s="386">
        <v>0.19301617168401428</v>
      </c>
      <c r="W40" s="459">
        <v>0.1796797813886177</v>
      </c>
      <c r="X40" s="386">
        <v>0.16271001584788536</v>
      </c>
      <c r="Y40" s="386">
        <v>0.15543908646588064</v>
      </c>
      <c r="Z40" s="386">
        <v>0.16978040030821168</v>
      </c>
      <c r="AA40" s="386">
        <v>0.18590147022182327</v>
      </c>
      <c r="AB40" s="459">
        <v>0.1716160950108794</v>
      </c>
      <c r="AC40" s="459">
        <f>+AC39/AC$3</f>
        <v>0.17060917069122916</v>
      </c>
      <c r="AE40" s="384">
        <f>INDEX(C40:AD40,1,MATCH(AE$2,$C$2:$AD$2,0))</f>
        <v>0.1796797813886177</v>
      </c>
      <c r="AF40" s="384">
        <f>+AF39/AF$3</f>
        <v>0.17414430860564944</v>
      </c>
      <c r="AG40" s="384">
        <f>+AG39/AG$3</f>
        <v>0.17210463644312182</v>
      </c>
    </row>
    <row r="41" spans="1:36">
      <c r="A41" s="168"/>
      <c r="B41" s="458" t="s">
        <v>46</v>
      </c>
      <c r="C41" s="386"/>
      <c r="D41" s="384">
        <v>0.19342895000382443</v>
      </c>
      <c r="E41" s="384">
        <v>6.3637309171715506E-2</v>
      </c>
      <c r="F41" s="384">
        <v>6.6134244064732117E-2</v>
      </c>
      <c r="G41" s="384">
        <v>0.48217126258816401</v>
      </c>
      <c r="H41" s="384">
        <v>0.27687767870023094</v>
      </c>
      <c r="I41" s="384">
        <v>0.1595440665038832</v>
      </c>
      <c r="J41" s="384">
        <v>-4.427150664831736E-2</v>
      </c>
      <c r="K41" s="384">
        <v>6.8724462686840182E-2</v>
      </c>
      <c r="L41" s="384">
        <v>6.0720589838625383E-2</v>
      </c>
      <c r="M41" s="385">
        <v>-5.2587169569012993E-2</v>
      </c>
      <c r="N41" s="384"/>
      <c r="O41" s="384"/>
      <c r="P41" s="384"/>
      <c r="Q41" s="384"/>
      <c r="R41" s="385">
        <v>9.7210432231246813E-2</v>
      </c>
      <c r="S41" s="384">
        <v>0.21464769230577119</v>
      </c>
      <c r="T41" s="384">
        <v>0.25862396567911494</v>
      </c>
      <c r="U41" s="384">
        <v>0.20627497773894166</v>
      </c>
      <c r="V41" s="384">
        <v>-5.2142927749752599E-2</v>
      </c>
      <c r="W41" s="385">
        <v>8.6967948634172565E-2</v>
      </c>
      <c r="X41" s="384">
        <v>-0.15503137508384202</v>
      </c>
      <c r="Y41" s="384">
        <v>-0.14407180388653107</v>
      </c>
      <c r="Z41" s="384">
        <v>-6.9702449012264189E-2</v>
      </c>
      <c r="AA41" s="384">
        <v>-1.8947520858658362E-2</v>
      </c>
      <c r="AB41" s="385">
        <v>-6.0049795985932297E-2</v>
      </c>
      <c r="AC41" s="385">
        <v>2.9023316075786676E-2</v>
      </c>
      <c r="AD41" s="234"/>
      <c r="AE41" s="384">
        <f>INDEX(C41:AD41,1,MATCH(AE$2,$C$2:$AD$2,0))</f>
        <v>8.6967948634172565E-2</v>
      </c>
      <c r="AF41" s="386">
        <f>+AF39/AE39-1</f>
        <v>-4.6314513833139781E-2</v>
      </c>
      <c r="AG41" s="386">
        <f>+AG39/AF39-1</f>
        <v>2.7818958506233171E-2</v>
      </c>
      <c r="AH41" s="234"/>
      <c r="AI41" s="234"/>
      <c r="AJ41" s="234"/>
    </row>
    <row r="42" spans="1:36" ht="12.75" customHeight="1">
      <c r="C42" s="189"/>
      <c r="D42" s="189"/>
      <c r="E42" s="189"/>
      <c r="F42" s="189"/>
      <c r="G42" s="189"/>
      <c r="H42" s="189"/>
      <c r="I42" s="189"/>
      <c r="J42" s="189"/>
      <c r="K42" s="189"/>
      <c r="L42" s="189"/>
      <c r="M42" s="457"/>
      <c r="N42" s="189"/>
      <c r="O42" s="189"/>
      <c r="P42" s="189"/>
      <c r="Q42" s="189"/>
      <c r="R42" s="457"/>
      <c r="S42" s="189"/>
      <c r="T42" s="189"/>
      <c r="U42" s="189"/>
      <c r="V42" s="189"/>
      <c r="W42" s="457"/>
      <c r="X42" s="189"/>
      <c r="Y42" s="189"/>
      <c r="Z42" s="189"/>
      <c r="AA42" s="189"/>
      <c r="AB42" s="457"/>
      <c r="AC42" s="457"/>
      <c r="AE42" s="189"/>
      <c r="AF42" s="189"/>
      <c r="AG42" s="189"/>
    </row>
    <row r="43" spans="1:36" ht="12.75" customHeight="1">
      <c r="B43" s="168" t="s">
        <v>41</v>
      </c>
      <c r="C43" s="174">
        <v>30653.674153185308</v>
      </c>
      <c r="D43" s="174">
        <v>34678.191768376113</v>
      </c>
      <c r="E43" s="174">
        <v>45096.213492921685</v>
      </c>
      <c r="F43" s="174">
        <v>53506.224204410122</v>
      </c>
      <c r="G43" s="174">
        <v>60422.690445894594</v>
      </c>
      <c r="H43" s="174">
        <v>68680.074154205213</v>
      </c>
      <c r="I43" s="174">
        <v>75249.049452224732</v>
      </c>
      <c r="J43" s="174">
        <v>81623.202859296856</v>
      </c>
      <c r="K43" s="174">
        <v>100483.32031285556</v>
      </c>
      <c r="L43" s="174">
        <v>139234.03357531808</v>
      </c>
      <c r="M43" s="175">
        <v>178493.80598101593</v>
      </c>
      <c r="N43" s="174">
        <v>194152.88805750525</v>
      </c>
      <c r="O43" s="174">
        <v>205498.71299345925</v>
      </c>
      <c r="P43" s="174">
        <v>217470.46155154656</v>
      </c>
      <c r="Q43" s="174">
        <v>227048.06600974454</v>
      </c>
      <c r="R43" s="175">
        <v>211032.09875155371</v>
      </c>
      <c r="S43" s="174">
        <v>222943.60215817665</v>
      </c>
      <c r="T43" s="174">
        <v>209872.34042551339</v>
      </c>
      <c r="U43" s="174">
        <v>197401.09764584317</v>
      </c>
      <c r="V43" s="174">
        <v>196496.02828750605</v>
      </c>
      <c r="W43" s="175">
        <v>206600.44937723276</v>
      </c>
      <c r="X43" s="174">
        <v>196026.00682218384</v>
      </c>
      <c r="Y43" s="174">
        <v>194223.99396425503</v>
      </c>
      <c r="Z43" s="174"/>
      <c r="AA43" s="174"/>
      <c r="AB43" s="175"/>
      <c r="AC43" s="175"/>
      <c r="AE43" s="174">
        <f>INDEX(C43:AD43,1,MATCH(AE$2,$C$2:$AD$2,0))</f>
        <v>206600.44937723276</v>
      </c>
      <c r="AF43" s="189">
        <v>191560.23195626511</v>
      </c>
      <c r="AG43" s="474">
        <f>+AF43</f>
        <v>191560.23195626511</v>
      </c>
    </row>
    <row r="44" spans="1:36" ht="12.75" customHeight="1">
      <c r="B44" s="168" t="s">
        <v>40</v>
      </c>
      <c r="C44" s="174">
        <v>66573.3419780447</v>
      </c>
      <c r="D44" s="174">
        <v>68185.583380383352</v>
      </c>
      <c r="E44" s="174">
        <v>77025.376933198771</v>
      </c>
      <c r="F44" s="174">
        <v>92285.578865107149</v>
      </c>
      <c r="G44" s="174">
        <v>103562.226645856</v>
      </c>
      <c r="H44" s="174">
        <v>111610.09697623565</v>
      </c>
      <c r="I44" s="174">
        <v>115226.40124095499</v>
      </c>
      <c r="J44" s="174">
        <v>131390.30597363401</v>
      </c>
      <c r="K44" s="174">
        <v>131450.33812962892</v>
      </c>
      <c r="L44" s="174">
        <v>141883.35208255835</v>
      </c>
      <c r="M44" s="175">
        <v>166894.03997590419</v>
      </c>
      <c r="N44" s="174">
        <v>175991.64779585385</v>
      </c>
      <c r="O44" s="174">
        <v>184870.43263739339</v>
      </c>
      <c r="P44" s="174">
        <v>192943.19417240226</v>
      </c>
      <c r="Q44" s="174">
        <v>193995.19295559346</v>
      </c>
      <c r="R44" s="175">
        <v>186931.11651835666</v>
      </c>
      <c r="S44" s="174">
        <v>186976.36862379065</v>
      </c>
      <c r="T44" s="174">
        <v>165843.68604090062</v>
      </c>
      <c r="U44" s="174">
        <v>143207.9391492834</v>
      </c>
      <c r="V44" s="174">
        <v>145266.95407527639</v>
      </c>
      <c r="W44" s="175">
        <v>160135.98438865735</v>
      </c>
      <c r="X44" s="174">
        <v>145853.07455498577</v>
      </c>
      <c r="Y44" s="174">
        <v>145420.3174188484</v>
      </c>
      <c r="Z44" s="174"/>
      <c r="AA44" s="174"/>
      <c r="AB44" s="175"/>
      <c r="AC44" s="175"/>
      <c r="AE44" s="174">
        <f>INDEX(C44:AD44,1,MATCH(AE$2,$C$2:$AD$2,0))</f>
        <v>160135.98438865735</v>
      </c>
      <c r="AF44" s="174">
        <v>151648.05579189854</v>
      </c>
      <c r="AG44" s="472">
        <f>+AF44</f>
        <v>151648.05579189854</v>
      </c>
    </row>
    <row r="45" spans="1:36" ht="12.75" customHeight="1">
      <c r="M45" s="185"/>
      <c r="R45" s="185"/>
      <c r="W45" s="185"/>
      <c r="AB45" s="185"/>
      <c r="AC45" s="471"/>
    </row>
  </sheetData>
  <mergeCells count="1">
    <mergeCell ref="AI1:AJ1"/>
  </mergeCells>
  <pageMargins left="0.7" right="0.7" top="0.75" bottom="0.75" header="0.3" footer="0.3"/>
  <pageSetup orientation="portrait" horizontalDpi="90" verticalDpi="9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42515C415F28B448AD71F773DB3732E" ma:contentTypeVersion="" ma:contentTypeDescription="Create a new document." ma:contentTypeScope="" ma:versionID="aa0e81eb9eee5773eda5cfd7bf840c32">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root xmlns="urn:NextGen/PropertyType/LandingAreas">
  <ArrayOfComponentLandingArea xmlns="" xmlns:xsi="http://www.w3.org/2001/XMLSchema-instance" xmlns:xsd="http://www.w3.org/2001/XMLSchema">
    <ComponentLandingArea Id="122" Name="Excel Model Info" Bookmark="iQ ML_Model_Info">
      <RefreshableComponents>
        <RefreshableComponent Id="1251" Name="Excel Model Info.xml" FamilyId="37" FamilyName="Excel Model Info" ComponentType="Regulatory" ProcessingType="Metadata" RefreshOnFileNew="true" DataOnly="true" AutoFit="true" Version="1" FriendlyName="Excel Metadata" BookmarkName="Info" LandingArea="iQ ML_Model_Info" SpaceAfter="0.00">
          <Audit Login="CORP\nbk2clw" Time="2019-11-18T14:22:17.7267107-05:00"/>
          <Xml>
            <Metadata xmlns="" Title="S&amp;P 500 EPS Outlook and Income Statement" SubTitle="Spreadsheet" Date="19-Nov-19" Discipline="Equity and Quant Strategy">
              <Author OfficePhone="+1 646 855 3878" Email="savita.subramanian@bofa.com" Name="Savita Subramanian"/>
            </Metadata>
          </Xml>
        </RefreshableComponent>
        <RefreshableComponent Id="1247" Name="ExcelX Footnotes.xml" Position="1" FamilyId="125" FamilyName="Excel Disclaimer" ComponentType="Regulatory" ProcessingType="Metadata" RefreshOnFileNew="true" AutoFit="true" Version="1" FriendlyName="Excel Footnotes" BookmarkName="__la_DisclaimerFront" LandingArea="iQ ML_Model_Info" SpaceAfter="0.00">
          <Audit Login="CORP\nbk2clw" Time="2019-11-18T14:22:17.9827107-05:00"/>
        </RefreshableComponent>
      </RefreshableComponents>
    </ComponentLandingArea>
  </ArrayOfComponentLandingArea>
</root>
</file>

<file path=customXml/item3.xml><?xml version="1.0" encoding="utf-8"?>
<root xmlns="urn:NextGen/PropertyType/DocumentMetadata">
  <DocumentMetadata xmlns="" xmlns:xsi="http://www.w3.org/2001/XMLSchema-instance" xmlns:xsd="http://www.w3.org/2001/XMLSchema" Id="12067998" ReadOnly="true" OriginalId="12067998" Date="2019-11-19" PageCount="37" Class="Standard" FileType="ExcelX" Quality="Production" Type="Generic" ResearchApproach="Quantitative" Style="BlueDiamond" Title="S&amp;P 500 EPS Outlook and Income Statement" InsightMobileTitle="" TitleDiscipline="Equity and Quant Strategy" TitleIndustry="" TitleRegion="United States" SubTitle="Spreadsheet" Header="" DisplayRating="" DisplayRatingModifier="" DisplaySubject="" Url="http://researchauthoring.bankofamerica.com/Analyst/Femac/team1177/Products/S P 500 EPS Outlook and Income Statement_12067998.xlsx" ExternalUrl="http://research1.ml.com/C?q=BhjNCfLn2!E" ResearchUrl="http://rsch.baml.com/r?q=BhjNCfLn2!E" DataProduct="true" CustomDictionaryLanguage="EnglishUS" FrontPageValues="Equity and Quant Strategy&#10;United States" FrontPageEquityValues="United States" FrontPageDiscipline="Equity and Quant Strategy | " MimeType="application/vnd.openxmlformats-officedocument.spreadsheetml.sheet">
    <Created Login="CORP\ZK568E5" Name="Kwon, Ohsung - RSCH AMRS" Time="2019-11-17T22:27:55.92-05:00"/>
    <Updated Login="CORP\ZK568E5" Name="Kwon, Ohsung - RSCH AMRS" Time="2019-11-18T10:08:42.453-05:00"/>
    <CheckedOut Login="CORP\nbk2clw" Name="Schiffman, Michael - RSCH AMRS" Time="2019-11-18T14:20:53-05:00"/>
    <Distribution InteractiveCharts="true" GlobalSupportReason="Please release concurrently with Savita Subramanian's Year Ahead report (also set for release at 00:01)">
      <Director>1B934129,1B934144,1B934130,1B934128</Director>
      <Date xsi:nil="true"/>
      <ReleaseTime>2019-11-19T00:01:00-05:00</ReleaseTime>
      <PublishDate xsi:nil="true"/>
    </Distribution>
    <Workflow State="Submitted" Action="ApproveContent" CanCheckOut="true">
      <SubmitDate>2019-11-18T10:08:35.9816173-05:00</SubmitDate>
      <NewClient xsi:nil="true"/>
      <ManagerInvolved xsi:nil="true"/>
      <RRCDisclosureRequired xsi:nil="true"/>
      <RRCReviewed xsi:nil="true"/>
      <PackageId xsi:nil="true"/>
      <Events>
        <DocumentEvent Login="CORP\nbszuin" Time="2019-11-17T22:28:03.673-05:00" Id="29919749" Version="512" Event="CheckIn" State="Draft"/>
        <DocumentEvent Login="CORP\nbszuin" Time="2019-11-17T22:28:03.863-05:00" Id="29919750" Version="512" Event="CheckOut" State="Draft"/>
        <DocumentEvent Login="CORP\ZK568E5" Time="2019-11-17T22:32:42.017-05:00" Id="29919774" Version="512" Event="CheckIn" State="Draft"/>
        <DocumentEvent Login="CORP\ZK568E5" Time="2019-11-18T10:05:58.573-05:00" Id="29924203" Version="512" Event="CheckOut" State="Draft"/>
        <DocumentEvent Login="CORP\ZK568E5" Time="2019-11-18T10:08:40.11-05:00" Id="29924229" Version="1024" Event="CheckIn" State="Draft"/>
        <DocumentEvent Login="CORP\ZK568E5" Time="2019-11-18T10:08:43.02-05:00" Id="29924230" Version="1024" Event="Submitted" State="Submitted"/>
        <DocumentEvent Login="CORP\NBK2CLW" Time="2019-11-18T14:20:53.647-05:00" Id="29925350" Version="1024" Event="CheckOut" State="Submitted"/>
      </Events>
    </Workflow>
    <Context Version="2019.3.7.1" MachineName="FA08CFDC26977">
      <Application Type="Excel" Version="14.0.7237"/>
      <Created Login="CORP\nbk2clw" Time="2019-11-18T14:22:18.2007107-05:00"/>
      <User Id="1371" Name="Michael Schiffman" WorkerId="31786" LoginName="NBK2CLW" DomainName="CORP" Environment="" GrisAnalystCode="801017" FirstName="Michael" LastName="Schiffman" JobRole="ANALYST" Title="Supervisory Analyst" Email="michael.schiffman@bofa.com" OfficePhone="+1 646 556 2959" ShowOrganization="true" ShowTitle="true" ShowOfficePhone="true" ShowEmail="true" ComplianceOffice="New York" OperationOffice="New York" EditingOffice="New York" BusinessUnit="GL RESEARCH">
        <OverTheWallDate xsi:nil="true"/>
        <Organization Id="54" Name="BofAS"/>
        <Department Id="1720"/>
        <Country Id="1423" Name="United States" IsoCode="USA"/>
        <Region Id="34855" Name="Americas"/>
        <Roles>
          <Role Id="4" Name="Compliance"/>
        </Roles>
        <RDRRoles>
          <Role Id="9" Name="SA Review Role"/>
          <Role Id="10" Name="Compliance Support"/>
          <Role Id="12" Name="GATR Management"/>
          <Role Id="55" Name="NG User"/>
          <Role Id="56" Name="CIO Author"/>
          <Role Id="1156" Name="FX Compliance"/>
          <Role Id="1158" Name="Macro Compliance"/>
          <Role Id="1175" Name="FX View"/>
          <Role Id="1176" Name="MACRO View"/>
          <Role Id="1256" Name="Reporting – Compliance General"/>
          <Role Id="1328" Name="RDW COMPLIANCE"/>
        </RDRRoles>
      </User>
      <Settings>
        <SerializableHashtable>
          <Item>
            <Key>SystemSettings</Key>
            <Value DeclaringType="ML.Rsch.Raw.Client.Authoring2.UI.Configuration.SystemSettings" Assembly="ML.Rsch.Raw.Client.Authoring2.UI">
              <SystemSettings xmlns:xsi="http://www.w3.org/2001/XMLSchema-instance" xmlns:xsd="http://www.w3.org/2001/XMLSchema"/>
            </Value>
          </Item>
        </SerializableHashtable>
      </Settings>
    </Context>
    <Category Id="28" Name="Spreadsheet"/>
    <Template Id="408" Name="Excel Model English (Blue Diamond)" Url="\\Liveupdate.rsch.ml.com\notouch\Production\NextGen\Authoring2\Templates\Excel\Excel Model English BD.xltx" Title="English Equity Model" Style="BlueDiamond" Active="true"/>
    <Profile Id="52839" Name="S&amp;P 500 EPS Outlook and Income Statement" Active="true">
      <Role Id="55" Name="Research"/>
      <Group Id="11040" Name="Macro" Active="true"/>
      <Team Id="0cae71f6-4e76-4ee6-b6aa-1964d0c09454" Name="Subramanian, Savita" CanSubmit="true" Active="true" SiteUrl="http://researchauthoring.bankofamerica.com/Analyst/Femac/team1177">
        <TimeZone Id="10" Name="Eastern Time" DisplayName="(GMT-05:00) Eastern Time (US &amp; Canada)"/>
        <Role Id="55" Name="Research"/>
        <Primary Id="2197" Name="Savita Subramanian" LoginName="NBK5EHU" DomainName="CORP" GrisAnalystCode="104018" FirstName="Savita" LastName="Subramanian" JobRole="ANALYST" Title="Equity &amp; Quant Strategist" Email="savita.subramanian@bofa.com" OfficePhone="+1 646 855 3878" PublishApproved="true" ComplianceOffice="New York" OperationOffice="New York" EditingOffice="New York">
          <OverTheWallDate xsi:nil="true"/>
          <Organization Id="54" Name="BofAS"/>
          <Country Id="1423" Name="United States" IsoCode="USA"/>
          <Region Id="34855" Name="Americas"/>
          <RDRRoles>
            <Role Id="3" Name="Senior Analyst"/>
            <Role Id="13" Name="GATR Staff"/>
            <Role Id="55" Name="NG User"/>
            <Role Id="61" Name="NMA Form Required"/>
            <Role Id="1235" Name="Portfolio Mgmt"/>
            <Role Id="1435" Name="RDW RRC"/>
            <Role Id="1657" Name="Voice Blast Research User"/>
            <Role Id="1835" Name="RDW US Broker Vote"/>
            <Role Id="1897" Name="GBV AMRS Equity Research Senior"/>
            <Role Id="1975" Name="Authenticated Conference Calls"/>
          </RDRRoles>
        </Primary>
      </Team>
    </Profile>
    <Priority Id="3" ReadOnly="true" Name="3 - Low"/>
    <AnalystTeams>
      <RDRGroup Id="2514" ReadOnly="true" AnalysisOffered="true" Type="Primary" Name="US Equity and Quantitative Strategy">
        <BusinessType Id="4375" Name="Equity Strategy"/>
      </RDRGroup>
    </AnalystTeams>
    <Languages>
      <Language Id="1" ReadOnly="true" AnalysisOffered="true" Type="Primary" Name="ENGLISH" Code="eng" Culture="en-US" DateFormat="dd MMMM yyyy"/>
    </Languages>
    <RelatedProducts>
      <RelatedProduct Id="12066173" Url="http://research1.ml.com/C?q=F-oVnisl3r4GGM0J8ufb8Q" Title="US Equity Strategy Year Ahead" FileType="WordX" Date="2019-11-18" Relationship="Requires" State="Draft" Subtitle="US Equity Strategy Year Ahead">
        <Category Id="27" Name="VideoPDF"/>
        <Profile Id="54608" Name="US Equity Strategy Year Ahead"/>
        <Author Id="2197" Name="Savita Subramanian">
          <OverTheWallDate xsi:nil="true"/>
        </Author>
      </RelatedProduct>
    </RelatedProducts>
    <Authors>
      <Person Id="2197" ReadOnly="true" AnalysisOffered="true" Type="Primary" Name="Savita Subramanian" Index="19" WorkerId="4039W" LoginName="NBK5EHU" DomainName="CORP" GrisAnalystCode="104018" FirstName="Savita" LastName="Subramanian" JobRole="ANALYST" Title="Equity &amp; Quant Strategist" Email="savita.subramanian@bofa.com" OfficePhone="+1 646 855 3878" PublishApproved="true" AuthorBlock="true" VisibleOnReport="true" ShowOrganization="true" ShowTitle="true" ShowOfficePhone="true" ShowEmail="true" IncludeRSEmail="true" Readership="true" Searchable="true" ComplianceOffice="New York" OperationOffice="New York" EditingOffice="New York" BusinessUnit="GL RESEARCH" PSS="New York">
        <OverTheWallDate xsi:nil="true"/>
        <Organization Id="54" Name="BofAS"/>
        <Country Id="1423" Name="United States" IsoCode="USA"/>
        <Region Id="34855" Name="Americas"/>
      </Person>
    </Authors>
    <Subjects>
      <Subject Id="82" ReadOnly="true" AnalysisOffered="true" Type="Primary" Name="No Subject" Priority="Low"/>
    </Subjects>
    <Audiences>
      <Audience Id="25" ReadOnly="true" Name="Institutional-Internal"/>
      <Audience Id="24" ReadOnly="true" Name="Institutional-External"/>
      <Audience Id="21" ReadOnly="true" Name="US_Retail-Internal"/>
      <Audience Id="23" ReadOnly="true" Name="International_Retail-Internal"/>
    </Audiences>
    <Disciplines>
      <Discipline Id="42001" ReadOnly="true" AnalysisOffered="true" Type="Primary" Name="Strategy"/>
    </Disciplines>
    <MLDisciplines>
      <MLDiscipline Id="1199" ReadOnly="true" AnalysisOffered="true" Type="Primary" Name="Quantitative Strategy" Code="43"/>
      <MLDiscipline Id="1184" ReadOnly="true" Name="Equity Strategy" Code="36"/>
      <MLDiscipline Id="1183" ReadOnly="true" Name="Investment Strategy" Code="35"/>
      <MLDiscipline Id="69891" ReadOnly="true" Name="Country Investment Strategy" Code="78"/>
    </MLDisciplines>
    <Countries>
      <Country Id="1423" ReadOnly="true" AnalysisOffered="true" Type="Primary" Name="United States" IsoCode="USA" Iso2Code="US"/>
    </Countries>
    <FocusAreas>
      <FocusArea Id="2" ReadOnly="true" AnalysisOffered="true" Type="Primary" Name="Discipline"/>
    </FocusAreas>
    <Footnotes>
      <Footnote Id="101384" Name="Spreadsheet Product" FootnoteCode="P91" DisplayOrder="20" State="SystemSupplied">
        <ModifiedAt xsi:nil="true"/>
      </Footnote>
      <Footnote Id="35244" Name="Equity Opinion key" FootnoteCode="09" DisplayOrder="25" State="SystemSupplied">
        <ModifiedAt xsi:nil="true"/>
      </Footnote>
      <Footnote Id="93665" Name="ML &amp; BofA Name Definitions" FootnoteCode="P51" DisplayOrder="2620" State="SystemSupplied">
        <ModifiedAt xsi:nil="true"/>
      </Footnote>
      <Footnote Id="94305" Name="Non-US Affiliate subheader - Data" FootnoteCode="P26m" DisplayOrder="2640" State="SystemSupplied">
        <ModifiedAt xsi:nil="true"/>
      </Footnote>
      <Footnote Id="93971" Name="Non-US Affiliates" FootnoteCode="P18r" DisplayOrder="2650" State="SystemSupplied">
        <ModifiedAt xsi:nil="true"/>
      </Footnote>
      <Footnote Id="93972" Name="Global Affiliate Disclaimer" FootnoteCode="P21r" DisplayOrder="2660" State="SystemSupplied">
        <ModifiedAt xsi:nil="true"/>
      </Footnote>
      <Footnote Id="93976" Name="Global Affiliates" FootnoteCode="P20r" DisplayOrder="2690" State="SystemSupplied">
        <ModifiedAt xsi:nil="true"/>
      </Footnote>
      <Footnote Id="93667" Name="General Investment Header" FootnoteCode="P53" DisplayOrder="2720" State="SystemSupplied">
        <ModifiedAt xsi:nil="true"/>
      </Footnote>
      <Footnote Id="110800" Name="Taiwan Readers" FootnoteCode="P102" DisplayOrder="2721" State="SystemSupplied">
        <ModifiedAt xsi:nil="true"/>
      </Footnote>
      <Footnote Id="93977" Name="Trading &amp; IBK Solicitation" FootnoteCode="02r" DisplayOrder="2730" State="SystemSupplied">
        <ModifiedAt xsi:nil="true"/>
      </Footnote>
      <Footnote Id="93668" Name="No FDIC" FootnoteCode="P54" DisplayOrder="2740" State="SystemSupplied">
        <ModifiedAt xsi:nil="true"/>
      </Footnote>
      <Footnote Id="93672" Name="Trading Ideas" FootnoteCode="P58" DisplayOrder="2830" State="SystemSupplied">
        <ModifiedAt xsi:nil="true"/>
      </Footnote>
      <Footnote Id="98433" Name="Investment Advisor BofAS" FootnoteCode="P87" DisplayOrder="2842" State="SystemSupplied">
        <ModifiedAt xsi:nil="true"/>
      </Footnote>
      <Footnote Id="93980" Name="Copyright Subheader" FootnoteCode="P27r" DisplayOrder="2853" State="SystemSupplied">
        <ModifiedAt xsi:nil="true"/>
      </Footnote>
      <Footnote Id="93981" Name="Standard Copyright" FootnoteCode="01r" DisplayOrder="2860" State="SystemSupplied">
        <ModifiedAt xsi:nil="true"/>
      </Footnote>
      <Footnote Id="93674" Name="IBK and Legal Info" FootnoteCode="P60" DisplayOrder="2870" State="SystemSupplied">
        <ModifiedAt xsi:nil="true"/>
      </Footnote>
      <Footnote Id="93675" Name="Issuer Independent" FootnoteCode="P61" DisplayOrder="2880" State="SystemSupplied">
        <ModifiedAt xsi:nil="true"/>
      </Footnote>
      <Footnote Id="93677" Name="Third-party Websites" FootnoteCode="P63" DisplayOrder="2900" State="SystemSupplied">
        <ModifiedAt xsi:nil="true"/>
      </Footnote>
      <Footnote Id="95019" Name="BofA publishing updates" FootnoteCode="P77" DisplayOrder="2902" State="SystemSupplied">
        <ModifiedAt xsi:nil="true"/>
      </Footnote>
      <Footnote Id="96662" Name="Compilation - Restriction Disclosure1" FootnoteCode="P83" DisplayOrder="2915" State="SystemSupplied">
        <ModifiedAt xsi:nil="true"/>
      </Footnote>
      <Footnote Id="96663" Name="Compilation - Restriction Disclosure2" FootnoteCode="P84" DisplayOrder="2916" State="SystemSupplied">
        <ModifiedAt xsi:nil="true"/>
      </Footnote>
      <Footnote Id="93679" Name="No Liability" FootnoteCode="P65" DisplayOrder="2920" State="SystemSupplied">
        <ModifiedAt xsi:nil="true"/>
      </Footnote>
    </Footnotes>
    <Files>
      <DocumentFile Url="http://researchauthoring.bankofamerica.com/Analyst/Femac/team1177/Products/S P 500 EPS Outlook and Income Statement_12067998.xlsx" Type="ExcelX" MimeType="application/vnd.openxmlformats-officedocument.spreadsheetml.sheet" Date="2019-11-18T15:08:40-05:00" State="Submitted"/>
      <DocumentFile ReadOnly="true" Url="http://researchauthoring-apac.bankofamerica.com/Replication2/Products/S P 500 EPS Outlook and Income Statement_12067998.xlsx" Type="ExcelX" MimeType="application/vnd.openxmlformats-officedocument.spreadsheetml.sheet" Date="2019-11-18T15:08:49-05:00" State="Submitted"/>
    </Files>
    <Audit>
      <DocumentAudit Login="CORP\ZK568E5" Time="2019-11-17T22:25:43.0702895-05:00" Event="EnrichMetadata" State="Draft" Version="2019.3.7.1" MachineName="WSDNS0KYEOT"/>
      <DocumentAudit Login="CORP\ZK568E5" Time="2019-11-17T22:25:43.0950697-05:00" Event="CreateMetadata" State="Draft" Version="2019.3.7.1" MachineName="WSDNS0KYEOT" Details="S&amp;P 500 EPS Outlook and Income Statement (52839)"/>
      <DocumentAudit Login="CORP\ZK568E5" Time="2019-11-17T22:25:51.4291839-05:00" Event="UpdateMetadata" State="Draft" Version="2019.3.7.1" MachineName="WSDNS0KYEOT" Details="S&amp;P 500 EPS Outlook and Income Statement (52839)"/>
      <DocumentAudit Login="CORP\ZK568E5" Time="2019-11-17T22:25:51.5021934-05:00" Event="EnrichMetadata" State="Draft" Version="2019.3.7.1" MachineName="WSDNS0KYEOT"/>
      <DocumentAudit Login="CORP\ZK568E5" Time="2019-11-17T22:25:51.6912175-05:00" Event="GetDisclosures" State="Draft" Version="2019.3.7.1" MachineName="WSDNS0KYEOT"/>
      <DocumentAudit Login="CORP\ZK568E5" Time="2019-11-17T22:27:55.7666423-05:00" Event="EnrichMetadata" State="Draft" Version="2019.3.7.1" MachineName="WSDNS0LFEOT"/>
      <DocumentAudit Login="CORP\ZK568E5" Time="2019-11-17T22:27:55.788642-05:00" Id="12067998" Event="CreateDocument" State="Draft" Version="2019.3.7.1" MachineName="WSDNS0LFEOT"/>
      <DocumentAudit Login="CORP\ZK568E5" Time="2019-11-18T10:06:38.7544148-05:00" Id="12067998" Event="UpdateMetadata" State="Draft" Version="2019.3.7.1" MachineName="WSDNS0LFEOT" Details="S&amp;P 500 EPS Outlook and Income Statement (52839)"/>
      <DocumentAudit Login="CORP\ZK568E5" Time="2019-11-18T10:06:38.8324193-05:00" Id="12067998" Event="EnrichMetadata" State="Draft" Version="2019.3.7.1" MachineName="WSDNS0LFEOT"/>
      <DocumentAudit Login="CORP\ZK568E5" Time="2019-11-18T10:08:07.6635061-05:00" Id="12067998" Event="UpdateMetadata" State="Draft" Version="2019.3.7.1" MachineName="WSDNS0LFEOT" Details="S&amp;P 500 EPS Outlook and Income Statement (52839)"/>
      <DocumentAudit Login="CORP\ZK568E5" Time="2019-11-18T10:08:07.7565255-05:00" Id="12067998" Event="EnrichMetadata" State="Draft" Version="2019.3.7.1" MachineName="WSDNS0LFEOT"/>
      <DocumentAudit Login="CORP\ZK568E5" Time="2019-11-18T10:08:08.0975383-05:00" Id="12067998" Event="GetDisclosures" State="Draft" Version="2019.3.7.1" MachineName="WSDNS0LFEOT"/>
      <DocumentAudit Login="CORP\ZK568E5" Time="2019-11-18T10:08:33.4979985-05:00" Id="12067998" Event="UpdateMetadata" State="Draft" Version="2019.3.7.1" MachineName="WSDNS0LFEOT" Details="S&amp;P 500 EPS Outlook and Income Statement (52839)"/>
      <DocumentAudit Login="CORP\ZK568E5" Time="2019-11-18T10:08:33.5749982-05:00" Id="12067998" Event="EnrichMetadata" State="Draft" Version="2019.3.7.1" MachineName="WSDNS0LFEOT"/>
      <DocumentAudit Login="CORP\ZK568E5" Time="2019-11-18T10:08:33.910018-05:00" Id="12067998" Event="GetDisclosures" State="Draft" Version="2019.3.7.1" MachineName="WSDNS0LFEOT"/>
      <DocumentAudit Login="CORP\NBK2CLW" Time="2019-11-18T14:20:57.9611017-05:00" Id="12067998" Event="EnrichMetadata" State="Submitted" Version="2019.3.7.1" MachineName="WSDNS0LGEOT"/>
      <DocumentAudit Login="CORP\NBK2CLW" Time="2019-11-18T14:22:16.6686786-05:00" Id="12067998" Event="EnrichMetadata" State="Submitted" Version="2019.3.7.1" MachineName="WSDNS0LGEOT"/>
      <DocumentAudit Login="CORP\NBK2CLW" Time="2019-11-18T14:22:16.8977151-05:00" Id="12067998" Event="GetDisclosures" State="Submitted" Version="2019.3.7.1" MachineName="WSDNS0LGEOT"/>
    </Audit>
    <Validations>
      <DocumentValidation Id="238" Name="Later publication date" Severity="Warning" Event="Submit">
        <UserErrorMessage>The date of this publication has been set to one later than today.</UserErrorMessage>
        <Audit Login="CORP\nbk2clw" Time="2019-11-18T14:23:07.2307107-05:00"/>
        <Related Id="9"/>
      </DocumentValidation>
      <DocumentValidation Id="9" Name="Later report date" Severity="Information" Event="Submit">
        <UserErrorMessage>The date of this report has been set to one later than today.</UserErrorMessage>
        <Audit Login="CORP\nbk2clw" Time="2019-11-18T14:23:07.2317107-05:00"/>
      </DocumentValidation>
    </Validations>
    <Alerts/>
    <RLDirector Id="1" ReadOnly="true" Type="SearchOnly" Name="S&amp;P Market Overview">
      <Content Id="12060729" ReadOnly="true" Quality="Production">
        <Text>Our 2019 year-end target for the S&amp;P 500 is 2950. Dovish central banks and tepid equity positioning are supportive, but trade tensions/global growth concerns/geopolitical risks plus signs of margin compression and further downward risk estimates are likely to limit upside going forward. Macro indicators suggest still healthy consumer trends, but weakness in manufacturing and industrial activity. We continue to expect higher volatility, and prefer high quality stocks with stable earnings as well as yield at a reasonable price. We are overweight Financials, Technology, Consumer Discretionary and Consumer Staples. Our underweights are Real Estate, Materials and Utilities.</Text>
        <Audit Login="CORP\nbkbwil" Time="2019-10-31T22:35:54.2-04:00"/>
      </Content>
    </RLDirector>
    <Properties>
      <Item Key="Action.1" Value="1"/>
      <Item Key="Action.1020" Value="2"/>
      <Item Key="Action.69" Value="1"/>
    </Properties>
    <Summary>
      <Settings Required="true">
        <Count MinValue="2" MaxValue="3"/>
        <Length MinValue="50" MaxValue="125"/>
      </Settings>
    </Summary>
  </DocumentMetadata>
</root>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049986-B06B-4195-A581-BE4C83DEF1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44E97D1-A7E7-4342-BE7F-E66655F5B090}">
  <ds:schemaRefs>
    <ds:schemaRef ds:uri="urn:NextGen/PropertyType/LandingAreas"/>
    <ds:schemaRef ds:uri=""/>
    <ds:schemaRef ds:uri="http://www.w3.org/2001/XMLSchema"/>
  </ds:schemaRefs>
</ds:datastoreItem>
</file>

<file path=customXml/itemProps3.xml><?xml version="1.0" encoding="utf-8"?>
<ds:datastoreItem xmlns:ds="http://schemas.openxmlformats.org/officeDocument/2006/customXml" ds:itemID="{0289A2EC-A7A7-46DD-ACF5-15C8CB03F6B0}">
  <ds:schemaRefs>
    <ds:schemaRef ds:uri="urn:NextGen/PropertyType/DocumentMetadata"/>
    <ds:schemaRef ds:uri=""/>
    <ds:schemaRef ds:uri="http://www.w3.org/2001/XMLSchema"/>
  </ds:schemaRefs>
</ds:datastoreItem>
</file>

<file path=customXml/itemProps4.xml><?xml version="1.0" encoding="utf-8"?>
<ds:datastoreItem xmlns:ds="http://schemas.openxmlformats.org/officeDocument/2006/customXml" ds:itemID="{3CFA0927-B197-48D0-B697-211B4C33916C}">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5.xml><?xml version="1.0" encoding="utf-8"?>
<ds:datastoreItem xmlns:ds="http://schemas.openxmlformats.org/officeDocument/2006/customXml" ds:itemID="{C75A8ECA-3BF2-4829-A165-6A1CAD0E02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12</vt:i4>
      </vt:variant>
    </vt:vector>
  </HeadingPairs>
  <TitlesOfParts>
    <vt:vector size="47" baseType="lpstr">
      <vt:lpstr>Model</vt:lpstr>
      <vt:lpstr>S&amp;P</vt:lpstr>
      <vt:lpstr>Sales Summary</vt:lpstr>
      <vt:lpstr>NI Summary</vt:lpstr>
      <vt:lpstr>Tech</vt:lpstr>
      <vt:lpstr>Software</vt:lpstr>
      <vt:lpstr>Semis</vt:lpstr>
      <vt:lpstr>Hardware</vt:lpstr>
      <vt:lpstr>HC</vt:lpstr>
      <vt:lpstr>HC Equip &amp; Svcs</vt:lpstr>
      <vt:lpstr>Pharma, Biotech, LS</vt:lpstr>
      <vt:lpstr>Cons. Disc.</vt:lpstr>
      <vt:lpstr>Retail</vt:lpstr>
      <vt:lpstr>Autos</vt:lpstr>
      <vt:lpstr>Durables</vt:lpstr>
      <vt:lpstr>Cons. Services</vt:lpstr>
      <vt:lpstr>Cons. Staples</vt:lpstr>
      <vt:lpstr>Food, Bev, Tobacco</vt:lpstr>
      <vt:lpstr>HH &amp; Personal Prod.</vt:lpstr>
      <vt:lpstr>Food &amp; Staples Retail</vt:lpstr>
      <vt:lpstr>Industrials</vt:lpstr>
      <vt:lpstr>Capital Goods</vt:lpstr>
      <vt:lpstr>Transportation</vt:lpstr>
      <vt:lpstr>Comm &amp; Prof Svcs</vt:lpstr>
      <vt:lpstr>Financials</vt:lpstr>
      <vt:lpstr>Div Financials</vt:lpstr>
      <vt:lpstr>Insurance</vt:lpstr>
      <vt:lpstr>Banks</vt:lpstr>
      <vt:lpstr>Energy</vt:lpstr>
      <vt:lpstr>Comm Svcs</vt:lpstr>
      <vt:lpstr>M&amp;E</vt:lpstr>
      <vt:lpstr>Teleco</vt:lpstr>
      <vt:lpstr>Materials</vt:lpstr>
      <vt:lpstr>Utilities</vt:lpstr>
      <vt:lpstr>Real Estate</vt:lpstr>
      <vt:lpstr>_NG_08d11</vt:lpstr>
      <vt:lpstr>_NG_13178</vt:lpstr>
      <vt:lpstr>_NG_15c25</vt:lpstr>
      <vt:lpstr>_NG_22c50</vt:lpstr>
      <vt:lpstr>_NG_2879e</vt:lpstr>
      <vt:lpstr>_NG_481d1</vt:lpstr>
      <vt:lpstr>_NG_6f5e4</vt:lpstr>
      <vt:lpstr>_NG_97061</vt:lpstr>
      <vt:lpstr>_NG_992f4</vt:lpstr>
      <vt:lpstr>_NG_aaa71</vt:lpstr>
      <vt:lpstr>_NG_ff8ce</vt:lpstr>
      <vt:lpstr>ML_7n6h3t1t</vt:lpstr>
    </vt:vector>
  </TitlesOfParts>
  <Company>Bank of America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S&amp;P 500 EPS Outlook and Income Statement</dc:title>
  <dc:subject>No Subject</dc:subject>
  <dc:creator>Savita Subramanian</dc:creator>
  <cp:keywords>a0756e9488d652a8</cp:keywords>
  <dc:description>RSCH Authoring 2019.3.7.1</dc:description>
  <cp:lastModifiedBy>Brian Fagan</cp:lastModifiedBy>
  <dcterms:created xsi:type="dcterms:W3CDTF">2019-11-18T02:48:11Z</dcterms:created>
  <dcterms:modified xsi:type="dcterms:W3CDTF">2020-02-20T10:51:30Z</dcterms:modified>
  <cp:category>Spreadsheet</cp:category>
  <dc:language>ENGLISH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ductId">
    <vt:lpwstr>12067998</vt:lpwstr>
  </property>
  <property fmtid="{D5CDD505-2E9C-101B-9397-08002B2CF9AE}" pid="3" name="Url">
    <vt:lpwstr>http://rsch.baml.com/r?q=BhjNCfLn2!E</vt:lpwstr>
  </property>
  <property fmtid="{D5CDD505-2E9C-101B-9397-08002B2CF9AE}" pid="4" name="Subtitle">
    <vt:lpwstr>Spreadsheet</vt:lpwstr>
  </property>
  <property fmtid="{D5CDD505-2E9C-101B-9397-08002B2CF9AE}" pid="5" name="Date">
    <vt:lpwstr>19 November 2019</vt:lpwstr>
  </property>
  <property fmtid="{D5CDD505-2E9C-101B-9397-08002B2CF9AE}" pid="6" name="ContentTypeId">
    <vt:lpwstr>0x010100242515C415F28B448AD71F773DB3732E</vt:lpwstr>
  </property>
</Properties>
</file>